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7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<sst xmlns="http://schemas.openxmlformats.org/spreadsheetml/2006/main" count="840" uniqueCount="839">
  <si>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</si>
  <si>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</si>
  <si>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</si>
  <si>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</si>
  <si>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</si>
  <si>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</si>
  <si>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</si>
  <si>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</si>
  <si>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</si>
  <si>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</si>
  <si>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</si>
  <si>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</si>
  <si>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</si>
  <si>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</si>
  <si>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</si>
  <si>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</si>
  <si>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</si>
  <si>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</si>
  <si>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</si>
  <si>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</si>
  <si>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</si>
  <si>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</si>
  <si>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</si>
  <si>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</si>
  <si>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</si>
  <si>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</si>
  <si>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</si>
  <si>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</si>
  <si>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</si>
  <si>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</si>
  <si>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</si>
  <si>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</si>
  <si>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</si>
  <si>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</si>
  <si>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</si>
  <si>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</si>
  <si>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fiscal_quarter</t>
  </si>
  <si>
    <t>1</t>
  </si>
  <si>
    <t>2</t>
  </si>
  <si>
    <t>3</t>
  </si>
  <si>
    <t>4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</si>
  <si>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</si>
  <si>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</si>
  <si>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</si>
  <si>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</si>
  <si>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</si>
  <si>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</si>
  <si>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</si>
  <si>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</si>
  <si>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</si>
  <si>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F-35 JPO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</si>
  <si>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</si>
  <si>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</si>
  <si>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</si>
  <si>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</si>
  <si>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</si>
  <si>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</si>
  <si>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</si>
  <si>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</si>
  <si>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</si>
  <si>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</si>
  <si>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</si>
  <si>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</si>
  <si>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</si>
  <si>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</si>
  <si>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</si>
  <si>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</si>
  <si>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</si>
  <si>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</si>
  <si>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</si>
  <si>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</si>
  <si>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</si>
  <si>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</si>
  <si>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</si>
  <si>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</si>
  <si>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</si>
  <si>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</si>
  <si>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</si>
  <si>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</si>
  <si>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</si>
  <si>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</si>
  <si>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</si>
  <si>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</si>
  <si>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</si>
  <si>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</si>
  <si>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</si>
  <si>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</si>
  <si>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</si>
  <si>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</si>
  <si>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</si>
  <si>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</si>
  <si>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</si>
  <si>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</si>
  <si>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</si>
  <si>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</si>
  <si>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</si>
  <si>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</si>
  <si>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</si>
  <si>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</si>
  <si>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</si>
  <si>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</si>
  <si>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</si>
  <si>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</si>
  <si>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</si>
  <si>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</si>
  <si>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</si>
  <si>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</si>
  <si>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</si>
  <si>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</si>
  <si>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</si>
  <si>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</si>
  <si>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</si>
  <si>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</si>
  <si>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</si>
  <si>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</si>
  <si>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</si>
  <si>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</si>
  <si>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</si>
  <si>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</si>
  <si>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</si>
  <si>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</si>
  <si>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</si>
  <si>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</si>
  <si>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</si>
  <si>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</si>
  <si>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</si>
  <si>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</si>
  <si>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</si>
  <si>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</si>
  <si>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</si>
  <si>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</si>
  <si>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Grandtotal</t>
  </si>
  <si>
    <t>Service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</si>
  <si>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</si>
  <si>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</si>
  <si>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</si>
  <si>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</si>
  <si>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</si>
  <si>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</si>
  <si>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</si>
  <si>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</si>
  <si>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Services and R&amp;D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</si>
  <si>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</si>
  <si>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</si>
  <si>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</si>
  <si>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</si>
  <si>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</si>
  <si>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</si>
  <si>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</si>
  <si>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</si>
  <si>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</si>
  <si>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</si>
  <si>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</si>
  <si>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</si>
  <si>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</si>
  <si>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</si>
  <si>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</si>
  <si>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</si>
  <si>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</si>
  <si>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</si>
  <si>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</si>
  <si>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</si>
  <si>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</si>
  <si>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</si>
  <si>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</si>
  <si>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</si>
  <si>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</si>
  <si>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</si>
  <si>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</si>
  <si>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</si>
  <si>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</si>
  <si>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</si>
  <si>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</si>
  <si>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</si>
  <si>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</si>
  <si>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</si>
  <si>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</si>
  <si>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</si>
  <si>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</si>
  <si>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</si>
  <si>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</si>
  <si>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</si>
  <si>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</si>
  <si>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</si>
  <si>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</si>
  <si>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</si>
  <si>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</si>
  <si>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</si>
  <si>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</si>
  <si>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</si>
  <si>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</si>
  <si>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</si>
  <si>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</si>
  <si>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</si>
  <si>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</si>
  <si>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</si>
  <si>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</si>
  <si>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</si>
  <si>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</si>
  <si>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</si>
  <si>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</si>
  <si>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</si>
  <si>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</si>
  <si>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</si>
  <si>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</si>
  <si>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</si>
  <si>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</si>
  <si>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</si>
  <si>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</si>
  <si>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</si>
  <si>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</si>
  <si>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</si>
  <si>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</si>
  <si>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</si>
  <si>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</si>
  <si>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</si>
  <si>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</si>
  <si>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</si>
  <si>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</si>
  <si>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</si>
  <si>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</si>
  <si>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</si>
  <si>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</si>
  <si>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</si>
  <si>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</si>
  <si>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</si>
  <si>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</si>
  <si>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</si>
  <si>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</si>
  <si>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</si>
  <si>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</si>
  <si>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</si>
  <si>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</si>
  <si>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</si>
  <si>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</si>
  <si>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</si>
  <si>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</si>
  <si>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</si>
  <si>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</si>
  <si>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</si>
  <si>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</si>
  <si>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</si>
  <si>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</si>
  <si>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</si>
  <si>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</si>
  <si>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</si>
  <si>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Source_PSR</t>
  </si>
  <si>
    <t>Metric</t>
  </si>
  <si>
    <t>PlatformPortfolio.USITC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</si>
  <si>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</si>
  <si>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</si>
  <si>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</si>
  <si>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</si>
  <si>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</si>
  <si>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</si>
  <si>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</si>
  <si>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</si>
  <si>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</si>
  <si>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</si>
  <si>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</si>
  <si>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FPDS Products</t>
  </si>
  <si>
    <t>Dollars</t>
  </si>
  <si>
    <t>Aerospace</t>
  </si>
  <si>
    <t>Electronics, Comms, &amp; Sensors</t>
  </si>
  <si>
    <t>Facilities and Construction</t>
  </si>
  <si>
    <t>Land Vehicles</t>
  </si>
  <si>
    <t>Ordnance, Missiles, &amp; Launchers</t>
  </si>
  <si>
    <t>Other</t>
  </si>
  <si>
    <t>Ships &amp; Submarines</t>
  </si>
  <si>
    <t>FPDS Services &amp; R&amp;D</t>
  </si>
  <si>
    <t>SIPRI</t>
  </si>
  <si>
    <t>TIV</t>
  </si>
  <si>
    <t>USITC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</si>
  <si>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</si>
  <si>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</si>
  <si>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</si>
  <si>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</si>
  <si>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</si>
  <si>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</si>
  <si>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</si>
  <si>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</si>
  <si>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</si>
  <si>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</si>
  <si>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</si>
  <si>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</si>
  <si>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</si>
  <si>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</si>
  <si>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</si>
  <si>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</si>
  <si>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</si>
  <si>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</si>
  <si>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</si>
  <si>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</si>
  <si>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</si>
  <si>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</si>
  <si>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</si>
  <si>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</si>
  <si>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</si>
  <si>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</si>
  <si>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</si>
  <si>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</si>
  <si>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</si>
  <si>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</si>
  <si>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</si>
  <si>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</si>
  <si>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</si>
  <si>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</si>
  <si>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</si>
  <si>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</si>
  <si>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</si>
  <si>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</si>
  <si>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</si>
  <si>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</si>
  <si>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</si>
  <si>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</si>
  <si>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</si>
  <si>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</si>
  <si>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TOA</t>
  </si>
  <si>
    <t>NA</t>
  </si>
  <si>
    <t>Obligations (reliable
FMS labels not available)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</si>
  <si>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</si>
  <si>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</si>
  <si>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</si>
  <si>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</si>
  <si>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</si>
  <si>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</si>
  <si>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</si>
  <si>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</si>
  <si>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</si>
  <si>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</si>
  <si>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</si>
  <si>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</si>
  <si>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</si>
  <si>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</si>
  <si>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</si>
  <si>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</si>
  <si>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</si>
  <si>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</si>
  <si>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</si>
  <si>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</si>
  <si>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</si>
  <si>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</si>
  <si>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</si>
  <si>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</si>
  <si>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</si>
  <si>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</si>
  <si>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</si>
  <si>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</si>
  <si>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</si>
  <si>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</si>
  <si>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</si>
  <si>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</si>
  <si>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</si>
  <si>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</si>
  <si>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</si>
  <si>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</si>
  <si>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</si>
  <si>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</si>
  <si>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</si>
  <si>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Grand Total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</si>
  <si>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</si>
  <si>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</si>
  <si>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</si>
  <si>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</si>
  <si>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</si>
  <si>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</si>
  <si>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</si>
  <si>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</si>
  <si>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</si>
  <si>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</si>
  <si>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</si>
  <si>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</si>
  <si>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</si>
  <si>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</si>
  <si>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</si>
  <si>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</si>
  <si>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</si>
  <si>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</si>
  <si>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</si>
  <si>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</si>
  <si>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</si>
  <si>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</si>
  <si>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</si>
  <si>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</si>
  <si>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</si>
  <si>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</si>
  <si>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</si>
  <si>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</si>
  <si>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</si>
  <si>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</si>
  <si>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</si>
  <si>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</si>
  <si>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</si>
  <si>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</si>
  <si>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</si>
  <si>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</si>
  <si>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</si>
  <si>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</si>
  <si>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</si>
  <si>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</si>
  <si>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</si>
  <si>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</si>
  <si>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PricingUCA.sumlong</t>
  </si>
  <si>
    <t>PricingUCA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</si>
  <si>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</si>
  <si>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</si>
  <si>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</si>
  <si>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</si>
  <si>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</si>
  <si>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</si>
  <si>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</si>
  <si>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</si>
  <si>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</si>
  <si>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</si>
  <si>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</si>
  <si>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</si>
  <si>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</si>
  <si>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</si>
  <si>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</si>
  <si>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</si>
  <si>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</si>
  <si>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</si>
  <si>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</si>
  <si>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</si>
  <si>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</si>
  <si>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</si>
  <si>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</si>
  <si>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</si>
  <si>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</si>
  <si>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</si>
  <si>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</si>
  <si>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</si>
  <si>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</si>
  <si>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</si>
  <si>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</si>
  <si>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</si>
  <si>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</si>
  <si>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</si>
  <si>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</si>
  <si>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</si>
  <si>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</si>
  <si>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</si>
  <si>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</si>
  <si>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</si>
  <si>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</si>
  <si>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</si>
  <si>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</si>
  <si>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</si>
  <si>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</si>
  <si>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</si>
  <si>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Grand Total</t>
  </si>
  <si>
    <t>NA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</si>
  <si>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</si>
  <si>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</si>
  <si>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</si>
  <si>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</si>
  <si>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</si>
  <si>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</si>
  <si>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</si>
  <si>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</si>
  <si>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</si>
  <si>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</si>
  <si>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</si>
  <si>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</si>
  <si>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</si>
  <si>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</si>
  <si>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</si>
  <si>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</si>
  <si>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</si>
  <si>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</si>
  <si>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</si>
  <si>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</si>
  <si>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</si>
  <si>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</si>
  <si>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</si>
  <si>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</si>
  <si>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</si>
  <si>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SimpleArea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</si>
  <si>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</si>
  <si>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</si>
  <si>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</si>
  <si>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</si>
  <si>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</si>
  <si>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</si>
  <si>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</si>
  <si>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</si>
  <si>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</si>
  <si>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</si>
  <si>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</si>
  <si>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</si>
  <si>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</t>
  </si>
  <si>
    <t>R&amp;D</t>
  </si>
  <si>
    <t>Services</t>
  </si>
  <si>
    <t>Grand Total</t>
  </si>
  <si>
    <t>AnyCommercialText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</si>
  <si>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</si>
  <si>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</si>
  <si>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</si>
  <si>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</si>
  <si>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</si>
  <si>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</si>
  <si>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</si>
  <si>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</si>
  <si>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</si>
  <si>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</si>
  <si>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</si>
  <si>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</si>
  <si>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</si>
  <si>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</si>
  <si>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</si>
  <si>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</si>
  <si>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</si>
  <si>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</si>
  <si>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</si>
  <si>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</si>
  <si>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</si>
  <si>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</si>
  <si>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</si>
  <si>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</si>
  <si>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</si>
  <si>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</si>
  <si>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</si>
  <si>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</si>
  <si>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</si>
  <si>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</si>
  <si>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</si>
  <si>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</si>
  <si>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</si>
  <si>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</si>
  <si>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Not Classified
as Commercial</t>
  </si>
  <si>
    <t>Non-Development
or Commercial Similar</t>
  </si>
  <si>
    <t>Any Commercial
Classification</t>
  </si>
  <si>
    <t>Grand Total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</si>
  <si>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</si>
  <si>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</si>
  <si>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</si>
  <si>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</si>
  <si>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</si>
  <si>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</si>
  <si>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</si>
  <si>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</si>
  <si>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</si>
  <si>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</si>
  <si>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</si>
  <si>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</si>
  <si>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</si>
  <si>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</si>
  <si>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</si>
  <si>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</si>
  <si>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</si>
  <si>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</si>
  <si>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</si>
  <si>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</si>
  <si>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</si>
  <si>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</si>
  <si>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</si>
  <si>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</si>
  <si>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</si>
  <si>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</si>
  <si>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</si>
  <si>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</si>
  <si>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</si>
  <si>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</si>
  <si>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</si>
  <si>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</si>
  <si>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</si>
  <si>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</si>
  <si>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</si>
  <si>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</si>
  <si>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</si>
  <si>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</si>
  <si>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</si>
  <si>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</si>
  <si>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</si>
  <si>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</si>
  <si>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</si>
  <si>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</si>
  <si>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</si>
  <si>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</si>
  <si>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</si>
  <si>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</si>
  <si>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</si>
  <si>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</si>
  <si>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</si>
  <si>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</si>
  <si>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</si>
  <si>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</si>
  <si>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</si>
  <si>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</si>
  <si>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</si>
  <si>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</si>
  <si>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</si>
  <si>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</si>
  <si>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</si>
  <si>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</si>
  <si>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</si>
  <si>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</si>
  <si>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</si>
  <si>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</si>
  <si>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</si>
  <si>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</si>
  <si>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</si>
  <si>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</si>
  <si>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</si>
  <si>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</si>
  <si>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</si>
  <si>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</si>
  <si>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</si>
  <si>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</si>
  <si>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</si>
  <si>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</si>
  <si>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</si>
  <si>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</si>
  <si>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</si>
  <si>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</si>
  <si>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</si>
  <si>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SimpleArea</t>
  </si>
  <si>
    <t>Competition.multisum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</si>
  <si>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</si>
  <si>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</si>
  <si>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</si>
  <si>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</si>
  <si>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</si>
  <si>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</si>
  <si>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</si>
  <si>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</si>
  <si>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</si>
  <si>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</si>
  <si>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</si>
  <si>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</si>
  <si>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</si>
  <si>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</si>
  <si>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</si>
  <si>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</si>
  <si>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</si>
  <si>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</si>
  <si>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</si>
  <si>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</si>
  <si>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</si>
  <si>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</si>
  <si>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</si>
  <si>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</si>
  <si>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</si>
  <si>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</si>
  <si>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</si>
  <si>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</si>
  <si>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</si>
  <si>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</si>
  <si>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</si>
  <si>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</si>
  <si>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</si>
  <si>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</si>
  <si>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</si>
  <si>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1 Offer</t>
  </si>
  <si>
    <t>2+ Offers</t>
  </si>
  <si>
    <t>No Comp.</t>
  </si>
  <si>
    <t>Unlabeled</t>
  </si>
  <si>
    <t>R&amp;D</t>
  </si>
  <si>
    <t>Services (Non-R&amp;D)</t>
  </si>
  <si>
    <t>Grand Total</t>
  </si>
  <si>
    <t>NA</t>
  </si>
  <si>
    <t>PlatformPortfolio</t>
  </si>
  <si>
    <t>multiyearcontracttext</t>
  </si>
  <si>
    <t>Aircraft</t>
  </si>
  <si>
    <t>Not Multiyear</t>
  </si>
  <si>
    <t>Multiyear Contract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</si>
  <si>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</si>
  <si>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</si>
  <si>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</si>
  <si>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</si>
  <si>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</si>
  <si>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</si>
  <si>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</si>
  <si>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</si>
  <si>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</si>
  <si>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</si>
  <si>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Contract Total</t>
  </si>
  <si>
    <t xml:space="preserve">ProductServiceOrRnDarea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</si>
  <si>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</si>
  <si>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</si>
  <si>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</si>
  <si>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</si>
  <si>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</si>
  <si>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</si>
  <si>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</si>
  <si>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</si>
  <si>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</si>
  <si>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</si>
  <si>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</si>
  <si>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</si>
  <si>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</si>
  <si>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</si>
  <si>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</si>
  <si>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</si>
  <si>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</si>
  <si>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</si>
  <si>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</si>
  <si>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</si>
  <si>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</si>
  <si>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</si>
  <si>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</si>
  <si>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</si>
  <si>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</si>
  <si>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</si>
  <si>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</si>
  <si>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</si>
  <si>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</si>
  <si>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</si>
  <si>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</si>
  <si>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</si>
  <si>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</si>
  <si>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</si>
  <si>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Construction</t>
  </si>
  <si>
    <t xml:space="preserve">ERS</t>
  </si>
  <si>
    <t xml:space="preserve">FRS</t>
  </si>
  <si>
    <t xml:space="preserve">ICT</t>
  </si>
  <si>
    <t xml:space="preserve">MED</t>
  </si>
  <si>
    <t xml:space="preserve">PAMS</t>
  </si>
  <si>
    <t xml:space="preserve">Grand Total</t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</si>
  <si>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</si>
  <si>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</si>
  <si>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</si>
  <si>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</si>
  <si>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</si>
  <si>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Unlabeled</t>
  </si>
  <si>
    <t xml:space="preserve">VendorSize_Intl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</si>
  <si>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</si>
  <si>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</si>
  <si>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</si>
  <si>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</si>
  <si>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</si>
  <si>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</si>
  <si>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</si>
  <si>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</si>
  <si>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</si>
  <si>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</si>
  <si>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</si>
  <si>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</si>
  <si>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</si>
  <si>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</si>
  <si>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</si>
  <si>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</si>
  <si>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</si>
  <si>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/>
  </si>
  <si>
    <t xml:space="preserve">IsFMS</t>
  </si>
  <si>
    <t xml:space="preserve">ProductOrService</t>
  </si>
  <si>
    <t xml:space="preserve">PricingUCA.sum</t>
  </si>
  <si>
    <t xml:space="preserve">PricingUCA</t>
  </si>
  <si>
    <t xml:space="preserve">0</t>
  </si>
  <si>
    <t xml:space="preserve">Products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</si>
  <si>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</si>
  <si>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</si>
  <si>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</si>
  <si>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</si>
  <si>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</si>
  <si>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CB</t>
  </si>
  <si>
    <t xml:space="preserve">UCA</t>
  </si>
  <si>
    <t xml:space="preserve">Unclear</t>
  </si>
  <si>
    <t xml:space="preserve">Combination/Other</t>
  </si>
  <si>
    <t xml:space="preserve">Services &amp; R&amp;D</t>
  </si>
  <si>
    <t xml:space="preserve">1</t>
  </si>
  <si>
    <t xml:space="preserve">Service</t>
  </si>
  <si>
    <t xml:space="preserve">PlaceOfManufacture_DoD09</t>
  </si>
  <si>
    <t xml:space="preserve">MFG Outside U.S.,
Other Exception or
Waiver</t>
  </si>
  <si>
    <t xml:space="preserve">MFG Outside U.S.,
Qualifying Country</t>
  </si>
  <si>
    <t xml:space="preserve">MFG Outside U.S.,
Use outside U.S.</t>
  </si>
  <si>
    <t xml:space="preserve">Not MFG, Foreign
Place of
Performance</t>
  </si>
  <si>
    <t xml:space="preserve">Not MFG, U.S. Place
of Performance</t>
  </si>
  <si>
    <t xml:space="preserve">U.S. Manufactured</t>
  </si>
  <si>
    <t xml:space="preserve">U.S. Manufactured,
Foreign Vendor or
Origin</t>
  </si>
  <si>
    <t xml:space="preserve">Services and R&amp;D</t>
  </si>
  <si>
    <t xml:space="preserve">AnyCommercialText</t>
  </si>
  <si>
    <t xml:space="preserve">Not Classified
as Commercial</t>
  </si>
  <si>
    <t xml:space="preserve">Non-development
or Commercial Similar</t>
  </si>
  <si>
    <t xml:space="preserve">Any Commercial
Classification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</si>
  <si>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</si>
  <si>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</si>
  <si>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</si>
  <si>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</si>
  <si>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</si>
  <si>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PricingUCA.1year</t>
  </si>
  <si>
    <t xml:space="preserve">&lt;=1 Year (All Types)</t>
  </si>
  <si>
    <t xml:space="preserve">PricingInflation</t>
  </si>
  <si>
    <t xml:space="preserve">1974</t>
  </si>
  <si>
    <t xml:space="preserve">1977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</si>
  <si>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</si>
  <si>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</si>
  <si>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</si>
  <si>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</si>
  <si>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</si>
  <si>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</si>
  <si>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</si>
  <si>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</si>
  <si>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</si>
  <si>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</si>
  <si>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</si>
  <si>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All Other</t>
  </si>
  <si>
    <t xml:space="preserve">Cost-Based</t>
  </si>
  <si>
    <t xml:space="preserve">FP-Econ. Price Adj.</t>
  </si>
  <si>
    <t xml:space="preserve">FP-Incentive</t>
  </si>
  <si>
    <t xml:space="preserve">source</t>
  </si>
  <si>
    <t xml:space="preserve">FMS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</si>
  <si>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</si>
  <si>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</si>
  <si>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</si>
  <si>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</si>
  <si>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</si>
  <si>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</si>
  <si>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</si>
  <si>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</si>
  <si>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</si>
  <si>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</si>
  <si>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>fiscal_quarter</t>
  </si>
  <si>
    <t xml:space="preserve">2</t>
  </si>
  <si>
    <t xml:space="preserve">3</t>
  </si>
  <si>
    <t xml:space="preserve">4</t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</si>
  <si>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</si>
  <si>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</si>
  <si>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</si>
  <si>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</si>
  <si>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</si>
  <si>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</si>
  <si>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</si>
  <si>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</si>
  <si>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</si>
  <si>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SimpleArea</t>
  </si>
  <si>
    <t xml:space="preserve">Products (All)</t>
  </si>
  <si>
    <t xml:space="preserve">R&amp;D</t>
  </si>
  <si>
    <t xml:space="preserve">Services (Non-R&amp;D)</t>
  </si>
  <si>
    <t xml:space="preserve">PricingUCA.sumlong</t>
  </si>
  <si>
    <t xml:space="preserve">Firm Fixed-Price</t>
  </si>
  <si>
    <t xml:space="preserve">Other Cost-Based</t>
  </si>
  <si>
    <t xml:space="preserve">Undefinitized
Contract Award</t>
  </si>
  <si>
    <t xml:space="preserve">multiyearcontracttext</t>
  </si>
  <si>
    <t xml:space="preserve">Not Multiyear</t>
  </si>
  <si>
    <t xml:space="preserve">Multiyear Contract</t>
  </si>
  <si>
    <t xml:space="preserve">SubCustomer.platform</t>
  </si>
  <si>
    <t xml:space="preserve">Competition.multisum</t>
  </si>
  <si>
    <t xml:space="preserve">2+ Offers</t>
  </si>
  <si>
    <t xml:space="preserve">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</si>
</sst>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232" formatCode="0.00,,,&quot;B&quot;"/>
    <numFmt numFmtId="167" formatCode="0.0%"/>
    <numFmt numFmtId="164" formatCode="#,##0\ ;\-#,##0\ ;"/>
    <numFmt numFmtId="165" formatCode="mm/dd/yyyy\ hh:mm:ss"/>
    <numFmt numFmtId="166" formatCode="_(* #,##0.0_);_(* \(#,##0.0\);_(* &quot;-&quot;??_);_(@_)"/>
    <numFmt numFmtId="168" formatCode="_(&quot;$&quot;* #,##0.0_);_(&quot;$&quot;* \(#,##0.0\);_(&quot;$&quot;* &quot;-&quot;??_);_(@_)"/>
    <numFmt numFmtId="170" formatCode="_(* #,##0_);_(* \(#,##0\);_(* &quot;-&quot;??_);_(@_)"/>
    <numFmt numFmtId="216" formatCode="0.00,,,&quot;B&quot;"/>
    <numFmt numFmtId="217" formatCode="0.00,,,&quot;B&quot;"/>
    <numFmt numFmtId="169" formatCode="0.00,,,&quot;B&quot;"/>
    <numFmt numFmtId="171" formatCode="0.00000%"/>
    <numFmt numFmtId="218" formatCode="0.00,,,&quot;B&quot;"/>
    <numFmt numFmtId="174" formatCode="0.0,,,&quot;B&quot;"/>
    <numFmt numFmtId="219" formatCode="0.00,,,&quot;B&quot;"/>
    <numFmt numFmtId="176" formatCode="0.00,,,&quot;B&quot;"/>
    <numFmt numFmtId="220" formatCode="0.00,,,&quot;B&quot;"/>
    <numFmt numFmtId="231" formatCode="0.00,,,&quot;B&quot;"/>
    <numFmt numFmtId="234" formatCode="0.00,,,&quot;B&quot;"/>
    <numFmt numFmtId="235" formatCode="0.00,,,&quot;B&quot;"/>
    <numFmt numFmtId="222" formatCode="0.00,,,&quot;B&quot;"/>
    <numFmt numFmtId="172" formatCode="_(* #,##0.0_);_(* \(#,##0.0\);_(* &quot;-&quot;?_);_(@_)"/>
    <numFmt numFmtId="223" formatCode="0.00,,,&quot;B&quot;"/>
    <numFmt numFmtId="225" formatCode="0.00,,,&quot;B&quot;"/>
    <numFmt numFmtId="177" formatCode="0.00,,,&quot;B&quot;"/>
    <numFmt numFmtId="233" formatCode="0.00,,,&quot;B&quot;"/>
    <numFmt numFmtId="173" formatCode="0.0"/>
    <numFmt numFmtId="181" formatCode="0.00,,,&quot;B&quot;"/>
    <numFmt numFmtId="183" formatCode="0.00,,,&quot;B&quot;"/>
    <numFmt numFmtId="194" formatCode="0.00,,,&quot;B&quot;"/>
    <numFmt numFmtId="202" formatCode="0.00,,,&quot;B&quot;"/>
    <numFmt numFmtId="224" formatCode="0.00,,,&quot;B&quot;"/>
    <numFmt numFmtId="196" formatCode="0.00,,,&quot;B&quot;"/>
    <numFmt numFmtId="200" formatCode="0.00,,,&quot;B&quot;"/>
    <numFmt numFmtId="236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77">
    <xf numFmtId="0" fontId="0" fillId="0" borderId="0" xfId="0"/>
    <xf numFmtId="0" fontId="1" fillId="0" borderId="0" xfId="0" applyFont="1"/>
    <xf numFmtId="44" fontId="2" fillId="0" borderId="0" xfId="0" applyFont="1" applyNumberFormat="1" applyAlignment="1">
      <alignment horizontal="center"/>
    </xf>
    <xf numFmtId="0" fontId="1" fillId="0" borderId="0" xfId="0" applyFont="1" applyAlignment="1">
      <alignment wrapText="1"/>
    </xf>
    <xf numFmtId="232" fontId="2" fillId="0" borderId="0" xfId="0" applyFont="1" applyNumberFormat="1"/>
    <xf numFmtId="44" fontId="1" fillId="0" borderId="0" xfId="0" applyFont="1" applyNumberFormat="1"/>
    <xf numFmtId="167" fontId="1" fillId="2" borderId="0" xfId="0" applyFont="1" applyNumberFormat="1" applyFill="1" applyAlignment="1">
      <alignment wrapText="1"/>
    </xf>
    <xf numFmtId="167" fontId="2" fillId="0" borderId="0" xfId="0" applyFont="1" applyNumberFormat="1"/>
    <xf numFmtId="44" fontId="1" fillId="0" borderId="0" xfId="0" applyFont="1" applyNumberFormat="1" applyAlignment="1">
      <alignment wrapText="1"/>
    </xf>
    <xf numFmtId="44" fontId="2" fillId="0" borderId="0" xfId="0" applyFont="1" applyNumberFormat="1"/>
    <xf numFmtId="0" fontId="1" fillId="3" borderId="0" xfId="0" applyFont="1" applyFill="1" applyAlignment="1">
      <alignment wrapText="1"/>
    </xf>
    <xf numFmtId="10" fontId="2" fillId="0" borderId="0" xfId="0" applyFont="1" applyNumberFormat="1"/>
    <xf numFmtId="0" fontId="3" fillId="4" borderId="0" xfId="0" applyFont="1" applyFill="1" applyAlignment="1">
      <alignment wrapText="1"/>
    </xf>
    <xf numFmtId="164" fontId="4" fillId="0" borderId="0" xfId="0" applyFont="1" applyNumberFormat="1" applyAlignment="1">
      <alignment horizontal="right"/>
    </xf>
    <xf numFmtId="165" fontId="1" fillId="0" borderId="0" xfId="0" applyFont="1" applyNumberFormat="1" applyAlignment="1">
      <alignment wrapText="1"/>
    </xf>
    <xf numFmtId="3" fontId="1" fillId="0" borderId="0" xfId="0" applyFont="1" applyNumberFormat="1"/>
    <xf numFmtId="9" fontId="2" fillId="0" borderId="0" xfId="0" applyFont="1" applyNumberFormat="1"/>
    <xf numFmtId="43" fontId="2" fillId="0" borderId="0" xfId="0" applyFont="1" applyNumberFormat="1"/>
    <xf numFmtId="167" fontId="2" fillId="2" borderId="0" xfId="0" applyFont="1" applyNumberFormat="1" applyFill="1"/>
    <xf numFmtId="0" fontId="3" fillId="4" borderId="0" xfId="0" applyFont="1" applyFill="1"/>
    <xf numFmtId="0" fontId="3" fillId="0" borderId="0" xfId="0" applyFont="1"/>
    <xf numFmtId="166" fontId="2" fillId="2" borderId="0" xfId="0" applyFont="1" applyNumberFormat="1" applyFill="1"/>
    <xf numFmtId="168" fontId="2" fillId="2" borderId="0" xfId="0" applyFont="1" applyNumberFormat="1" applyFill="1"/>
    <xf numFmtId="170" fontId="2" fillId="0" borderId="0" xfId="0" applyFont="1" applyNumberFormat="1"/>
    <xf numFmtId="167" fontId="1" fillId="0" borderId="0" xfId="0" applyFont="1" applyNumberFormat="1" applyAlignment="1">
      <alignment wrapText="1"/>
    </xf>
    <xf numFmtId="0" fontId="1" fillId="0" borderId="0" xfId="0" applyFont="1" applyAlignment="1">
      <alignment horizontal="center"/>
    </xf>
    <xf numFmtId="0" fontId="3" fillId="4" borderId="1" xfId="0" applyFont="1" applyFill="1" applyBorder="1" applyAlignment="1">
      <alignment wrapText="1"/>
    </xf>
    <xf numFmtId="166" fontId="2" fillId="0" borderId="0" xfId="0" applyFont="1" applyNumberFormat="1"/>
    <xf numFmtId="10" fontId="1" fillId="0" borderId="0" xfId="0" applyFont="1" applyNumberFormat="1"/>
    <xf numFmtId="167" fontId="1" fillId="0" borderId="0" xfId="0" applyFont="1" applyNumberFormat="1"/>
    <xf numFmtId="0" fontId="3" fillId="4" borderId="2" xfId="0" applyFont="1" applyFill="1" applyBorder="1"/>
    <xf numFmtId="168" fontId="2" fillId="0" borderId="0" xfId="0" applyFont="1" applyNumberFormat="1"/>
    <xf numFmtId="216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4" borderId="2" xfId="0" applyFont="1" applyFill="1" applyBorder="1" applyAlignment="1">
      <alignment horizontal="left"/>
    </xf>
    <xf numFmtId="0" fontId="3" fillId="4" borderId="1" xfId="0" applyFont="1" applyFill="1" applyBorder="1"/>
    <xf numFmtId="217" fontId="2" fillId="0" borderId="0" xfId="0" applyFont="1" applyNumberFormat="1"/>
    <xf numFmtId="169" fontId="2" fillId="0" borderId="0" xfId="0" applyFont="1" applyNumberFormat="1"/>
    <xf numFmtId="171" fontId="1" fillId="0" borderId="0" xfId="0" applyFont="1" applyNumberFormat="1"/>
    <xf numFmtId="167" fontId="1" fillId="2" borderId="0" xfId="0" applyFont="1" applyNumberFormat="1" applyFill="1"/>
    <xf numFmtId="167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218" fontId="2" fillId="0" borderId="0" xfId="0" applyFont="1" applyNumberFormat="1"/>
    <xf numFmtId="174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7" fontId="7" fillId="0" borderId="0" xfId="0" applyFont="1" applyNumberFormat="1"/>
    <xf numFmtId="3" fontId="7" fillId="0" borderId="0" xfId="0" applyFont="1" applyNumberFormat="1"/>
    <xf numFmtId="219" fontId="2" fillId="0" borderId="0" xfId="0" applyFont="1" applyNumberFormat="1"/>
    <xf numFmtId="174" fontId="2" fillId="0" borderId="0" xfId="0" applyFont="1" applyNumberFormat="1"/>
    <xf numFmtId="169" fontId="2" fillId="2" borderId="0" xfId="0" applyFont="1" applyNumberFormat="1" applyFill="1"/>
    <xf numFmtId="176" fontId="2" fillId="0" borderId="0" xfId="0" applyFont="1" applyNumberFormat="1"/>
    <xf numFmtId="9" fontId="2" fillId="0" borderId="0" xfId="0" applyFont="1" applyNumberFormat="1" applyAlignment="1">
      <alignment horizontal="center"/>
    </xf>
    <xf numFmtId="220" fontId="2" fillId="0" borderId="0" xfId="0" applyFont="1" applyNumberFormat="1"/>
    <xf numFmtId="0" fontId="2" fillId="0" borderId="0" xfId="0" applyFont="1"/>
    <xf numFmtId="231" fontId="2" fillId="0" borderId="0" xfId="0" applyFont="1" applyNumberFormat="1"/>
    <xf numFmtId="167" fontId="2" fillId="0" borderId="3" xfId="0" applyFont="1" applyNumberFormat="1" applyBorder="1"/>
    <xf numFmtId="167" fontId="2" fillId="0" borderId="4" xfId="0" applyFont="1" applyNumberFormat="1" applyBorder="1"/>
    <xf numFmtId="167" fontId="2" fillId="0" borderId="5" xfId="0" applyFont="1" applyNumberFormat="1" applyBorder="1"/>
    <xf numFmtId="0" fontId="3" fillId="4" borderId="6" xfId="0" applyFont="1" applyFill="1" applyBorder="1"/>
    <xf numFmtId="0" fontId="3" fillId="4" borderId="7" xfId="0" applyFont="1" applyFill="1" applyBorder="1"/>
    <xf numFmtId="0" fontId="2" fillId="0" borderId="8" xfId="0" applyFont="1" applyBorder="1"/>
    <xf numFmtId="0" fontId="3" fillId="4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3" borderId="0" xfId="0" applyFont="1" applyFill="1"/>
    <xf numFmtId="0" fontId="3" fillId="4" borderId="0" xfId="0" applyFont="1" applyFill="1" applyAlignment="1">
      <alignment horizontal="left"/>
    </xf>
    <xf numFmtId="9" fontId="2" fillId="0" borderId="7" xfId="0" applyFont="1" applyNumberFormat="1" applyBorder="1"/>
    <xf numFmtId="0" fontId="3" fillId="4" borderId="11" xfId="0" applyFont="1" applyFill="1" applyBorder="1"/>
    <xf numFmtId="0" fontId="3" fillId="4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9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9" fontId="2" fillId="0" borderId="10" xfId="0" applyFont="1" applyNumberFormat="1" applyBorder="1"/>
    <xf numFmtId="167" fontId="2" fillId="0" borderId="7" xfId="0" applyFont="1" applyNumberFormat="1" applyBorder="1"/>
    <xf numFmtId="167" fontId="2" fillId="0" borderId="10" xfId="0" applyFont="1" applyNumberFormat="1" applyBorder="1"/>
    <xf numFmtId="234" fontId="2" fillId="0" borderId="0" xfId="0" applyFont="1" applyNumberFormat="1"/>
    <xf numFmtId="0" fontId="8" fillId="4" borderId="1" xfId="0" applyFont="1" applyFill="1" applyBorder="1"/>
    <xf numFmtId="9" fontId="7" fillId="0" borderId="0" xfId="0" applyFont="1" applyNumberFormat="1" applyAlignment="1">
      <alignment horizontal="center"/>
    </xf>
    <xf numFmtId="168" fontId="7" fillId="0" borderId="0" xfId="0" applyFont="1" applyNumberFormat="1"/>
    <xf numFmtId="0" fontId="8" fillId="4" borderId="0" xfId="0" applyFont="1" applyFill="1"/>
    <xf numFmtId="235" fontId="2" fillId="0" borderId="0" xfId="0" applyFont="1" applyNumberFormat="1"/>
    <xf numFmtId="222" fontId="2" fillId="0" borderId="0" xfId="0" applyFont="1" applyNumberFormat="1"/>
    <xf numFmtId="43" fontId="9" fillId="2" borderId="0" xfId="0" applyFont="1" applyNumberFormat="1" applyFill="1"/>
    <xf numFmtId="43" fontId="1" fillId="0" borderId="0" xfId="0" applyFont="1" applyNumberFormat="1"/>
    <xf numFmtId="172" fontId="1" fillId="0" borderId="0" xfId="0" applyFont="1" applyNumberFormat="1"/>
    <xf numFmtId="43" fontId="9" fillId="0" borderId="0" xfId="0" applyFont="1" applyNumberFormat="1"/>
    <xf numFmtId="0" fontId="3" fillId="4" borderId="12" xfId="0" applyFont="1" applyFill="1" applyBorder="1"/>
    <xf numFmtId="167" fontId="1" fillId="0" borderId="5" xfId="0" applyFont="1" applyNumberFormat="1" applyBorder="1"/>
    <xf numFmtId="0" fontId="3" fillId="4" borderId="13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8" fontId="2" fillId="0" borderId="10" xfId="0" applyFont="1" applyNumberFormat="1" applyBorder="1"/>
    <xf numFmtId="167" fontId="1" fillId="0" borderId="10" xfId="0" applyFont="1" applyNumberFormat="1" applyBorder="1"/>
    <xf numFmtId="167" fontId="1" fillId="0" borderId="3" xfId="0" applyFont="1" applyNumberFormat="1" applyBorder="1"/>
    <xf numFmtId="167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8" fontId="2" fillId="0" borderId="7" xfId="0" applyFont="1" applyNumberFormat="1" applyBorder="1"/>
    <xf numFmtId="167" fontId="1" fillId="0" borderId="7" xfId="0" applyFont="1" applyNumberFormat="1" applyBorder="1"/>
    <xf numFmtId="223" fontId="2" fillId="0" borderId="0" xfId="0" applyFont="1" applyNumberFormat="1"/>
    <xf numFmtId="0" fontId="3" fillId="4" borderId="14" xfId="0" applyFont="1" applyFill="1" applyBorder="1"/>
    <xf numFmtId="11" fontId="1" fillId="0" borderId="0" xfId="0" applyFont="1" applyNumberFormat="1"/>
    <xf numFmtId="166" fontId="1" fillId="0" borderId="0" xfId="0" applyFont="1" applyNumberFormat="1"/>
    <xf numFmtId="225" fontId="2" fillId="0" borderId="0" xfId="0" applyFont="1" applyNumberFormat="1"/>
    <xf numFmtId="43" fontId="7" fillId="0" borderId="0" xfId="0" applyFont="1" applyNumberFormat="1"/>
    <xf numFmtId="9" fontId="2" fillId="2" borderId="0" xfId="0" applyFont="1" applyNumberFormat="1" applyFill="1"/>
    <xf numFmtId="177" fontId="2" fillId="0" borderId="0" xfId="0" applyFont="1" applyNumberFormat="1"/>
    <xf numFmtId="167" fontId="2" fillId="2" borderId="15" xfId="0" applyFont="1" applyNumberFormat="1" applyFill="1" applyBorder="1"/>
    <xf numFmtId="167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7" fontId="2" fillId="2" borderId="19" xfId="0" applyFont="1" applyNumberFormat="1" applyFill="1" applyBorder="1"/>
    <xf numFmtId="233" fontId="2" fillId="0" borderId="0" xfId="0" applyFont="1" applyNumberFormat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8" fontId="2" fillId="0" borderId="15" xfId="0" applyFont="1" applyNumberFormat="1" applyBorder="1"/>
    <xf numFmtId="168" fontId="2" fillId="0" borderId="17" xfId="0" applyFont="1" applyNumberFormat="1" applyBorder="1"/>
    <xf numFmtId="167" fontId="2" fillId="0" borderId="17" xfId="0" applyFont="1" applyNumberFormat="1" applyBorder="1"/>
    <xf numFmtId="0" fontId="1" fillId="0" borderId="23" xfId="0" applyFont="1" applyBorder="1"/>
    <xf numFmtId="173" fontId="2" fillId="0" borderId="0" xfId="0" applyFont="1" applyNumberFormat="1"/>
    <xf numFmtId="173" fontId="9" fillId="0" borderId="7" xfId="0" applyFont="1" applyNumberFormat="1" applyBorder="1"/>
    <xf numFmtId="173" fontId="2" fillId="0" borderId="15" xfId="0" applyFont="1" applyNumberFormat="1" applyBorder="1"/>
    <xf numFmtId="173" fontId="2" fillId="0" borderId="21" xfId="0" applyFont="1" applyNumberFormat="1" applyBorder="1"/>
    <xf numFmtId="173" fontId="2" fillId="0" borderId="19" xfId="0" applyFont="1" applyNumberFormat="1" applyBorder="1"/>
    <xf numFmtId="173" fontId="2" fillId="0" borderId="10" xfId="0" applyFont="1" applyNumberFormat="1" applyBorder="1"/>
    <xf numFmtId="173" fontId="2" fillId="0" borderId="24" xfId="0" applyFont="1" applyNumberFormat="1" applyBorder="1"/>
    <xf numFmtId="173" fontId="2" fillId="0" borderId="17" xfId="0" applyFont="1" applyNumberFormat="1" applyBorder="1"/>
    <xf numFmtId="173" fontId="2" fillId="0" borderId="16" xfId="0" applyFont="1" applyNumberFormat="1" applyBorder="1"/>
    <xf numFmtId="1" fontId="2" fillId="0" borderId="0" xfId="0" applyFont="1" applyNumberFormat="1"/>
    <xf numFmtId="18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183" fontId="2" fillId="0" borderId="0" xfId="0" applyFont="1" applyNumberFormat="1"/>
    <xf numFmtId="194" fontId="2" fillId="0" borderId="0" xfId="0" applyFont="1" applyNumberFormat="1"/>
    <xf numFmtId="202" fontId="2" fillId="0" borderId="0" xfId="0" applyFont="1" applyNumberFormat="1"/>
    <xf numFmtId="9" fontId="2" fillId="2" borderId="0" xfId="0" applyFont="1" applyNumberFormat="1" applyFill="1" applyAlignment="1">
      <alignment horizontal="center"/>
    </xf>
    <xf numFmtId="224" fontId="2" fillId="0" borderId="0" xfId="0" applyFont="1" applyNumberFormat="1"/>
    <xf numFmtId="196" fontId="2" fillId="0" borderId="0" xfId="0" applyFont="1" applyNumberFormat="1"/>
    <xf numFmtId="200" fontId="2" fillId="0" borderId="0" xfId="0" applyFont="1" applyNumberFormat="1"/>
    <xf numFmtId="236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239.19968123054471</c:v>
                </c:pt>
                <c:pt idx="1">
                  <c:v>261.29072911994291</c:v>
                </c:pt>
                <c:pt idx="2">
                  <c:v>231.05264270919878</c:v>
                </c:pt>
                <c:pt idx="3">
                  <c:v>222.03007008275242</c:v>
                </c:pt>
                <c:pt idx="4">
                  <c:v>209.75545071641369</c:v>
                </c:pt>
                <c:pt idx="5">
                  <c:v>204.40529624658194</c:v>
                </c:pt>
                <c:pt idx="6">
                  <c:v>203.82966328577427</c:v>
                </c:pt>
                <c:pt idx="7">
                  <c:v>196.10140143807629</c:v>
                </c:pt>
                <c:pt idx="8">
                  <c:v>195.32573317812</c:v>
                </c:pt>
                <c:pt idx="9">
                  <c:v>201.52929472562869</c:v>
                </c:pt>
                <c:pt idx="10">
                  <c:v>213.56475258137834</c:v>
                </c:pt>
                <c:pt idx="11">
                  <c:v>227.14667307963074</c:v>
                </c:pt>
                <c:pt idx="12">
                  <c:v>263.70993880780054</c:v>
                </c:pt>
                <c:pt idx="13">
                  <c:v>322.34222801478438</c:v>
                </c:pt>
                <c:pt idx="14">
                  <c:v>341.7661616284463</c:v>
                </c:pt>
                <c:pt idx="15">
                  <c:v>383.5261613914318</c:v>
                </c:pt>
                <c:pt idx="16">
                  <c:v>412.6807023472104</c:v>
                </c:pt>
                <c:pt idx="17">
                  <c:v>446.55681657988907</c:v>
                </c:pt>
                <c:pt idx="18">
                  <c:v>503.8640984600907</c:v>
                </c:pt>
                <c:pt idx="19">
                  <c:v>503.50276780955329</c:v>
                </c:pt>
                <c:pt idx="20">
                  <c:v>474.10678563496941</c:v>
                </c:pt>
                <c:pt idx="21">
                  <c:v>472.64262500767103</c:v>
                </c:pt>
                <c:pt idx="22">
                  <c:v>450.37155703864914</c:v>
                </c:pt>
                <c:pt idx="23">
                  <c:v>379.13927039526868</c:v>
                </c:pt>
                <c:pt idx="24">
                  <c:v>343.68014971900141</c:v>
                </c:pt>
                <c:pt idx="25">
                  <c:v>328.86986160695335</c:v>
                </c:pt>
                <c:pt idx="26">
                  <c:v>354.92820408839606</c:v>
                </c:pt>
                <c:pt idx="27">
                  <c:v>374.71140239752407</c:v>
                </c:pt>
                <c:pt idx="28">
                  <c:v>409.89577895195532</c:v>
                </c:pt>
                <c:pt idx="29">
                  <c:v>429.90849613047243</c:v>
                </c:pt>
                <c:pt idx="30">
                  <c:v>467.0722030117372</c:v>
                </c:pt>
                <c:pt idx="31">
                  <c:v>413.88261452063415</c:v>
                </c:pt>
                <c:pt idx="32">
                  <c:v>414.3206920492035</c:v>
                </c:pt>
                <c:pt idx="33">
                  <c:v>206.02097108554116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0.28218640047240412</c:v>
                </c:pt>
                <c:pt idx="2">
                  <c:v>0.27921641363432398</c:v>
                </c:pt>
                <c:pt idx="3">
                  <c:v>0.26264040160500846</c:v>
                </c:pt>
                <c:pt idx="4">
                  <c:v>0.23962494252289618</c:v>
                </c:pt>
                <c:pt idx="5">
                  <c:v>0.20921197597195557</c:v>
                </c:pt>
                <c:pt idx="6">
                  <c:v>0.2139122370598735</c:v>
                </c:pt>
                <c:pt idx="7">
                  <c:v>0.21294041124227028</c:v>
                </c:pt>
                <c:pt idx="8">
                  <c:v>0.16839328488975183</c:v>
                </c:pt>
                <c:pt idx="9">
                  <c:v>0.17772051494500862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0.19027083409968459</c:v>
                </c:pt>
                <c:pt idx="18">
                  <c:v>0.19874988436851349</c:v>
                </c:pt>
                <c:pt idx="19">
                  <c:v>0.19759115268248267</c:v>
                </c:pt>
                <c:pt idx="20">
                  <c:v>0.18461473518050758</c:v>
                </c:pt>
                <c:pt idx="21">
                  <c:v>0.20423943498342134</c:v>
                </c:pt>
                <c:pt idx="22">
                  <c:v>0.19060097808143942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0.28165275876332257</c:v>
                </c:pt>
                <c:pt idx="2">
                  <c:v>0.2719434796063947</c:v>
                </c:pt>
                <c:pt idx="3">
                  <c:v>0.30352977686813581</c:v>
                </c:pt>
                <c:pt idx="4">
                  <c:v>0.33102711218153108</c:v>
                </c:pt>
                <c:pt idx="5">
                  <c:v>0.35995716286792268</c:v>
                </c:pt>
                <c:pt idx="6">
                  <c:v>0.34447890117546409</c:v>
                </c:pt>
                <c:pt idx="7">
                  <c:v>0.36069315445995315</c:v>
                </c:pt>
                <c:pt idx="8">
                  <c:v>0.40508552799659509</c:v>
                </c:pt>
                <c:pt idx="9">
                  <c:v>0.38575304434912949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0.24517577924291953</c:v>
                </c:pt>
                <c:pt idx="18">
                  <c:v>0.25507496348597891</c:v>
                </c:pt>
                <c:pt idx="19">
                  <c:v>0.24786155233563173</c:v>
                </c:pt>
                <c:pt idx="20">
                  <c:v>0.23826494306346688</c:v>
                </c:pt>
                <c:pt idx="21">
                  <c:v>0.28390523300222997</c:v>
                </c:pt>
                <c:pt idx="22">
                  <c:v>0.27190755268337469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1.8656083957363063E-3</c:v>
                </c:pt>
                <c:pt idx="2">
                  <c:v>3.8599622406620669E-5</c:v>
                </c:pt>
                <c:pt idx="3">
                  <c:v>1.1342324495027614E-3</c:v>
                </c:pt>
                <c:pt idx="4">
                  <c:v>8.538424707626506E-4</c:v>
                </c:pt>
                <c:pt idx="5">
                  <c:v>1.1210742981263991E-3</c:v>
                </c:pt>
                <c:pt idx="6">
                  <c:v>2.1486551125682379E-3</c:v>
                </c:pt>
                <c:pt idx="7">
                  <c:v>3.248061744875819E-3</c:v>
                </c:pt>
                <c:pt idx="8">
                  <c:v>7.2102193909077275E-3</c:v>
                </c:pt>
                <c:pt idx="9">
                  <c:v>9.6485706856326188E-3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7.5293488339898129E-2</c:v>
                </c:pt>
                <c:pt idx="18">
                  <c:v>4.4555385491252278E-2</c:v>
                </c:pt>
                <c:pt idx="19">
                  <c:v>4.4925084325552526E-2</c:v>
                </c:pt>
                <c:pt idx="20">
                  <c:v>8.5089940620108051E-2</c:v>
                </c:pt>
                <c:pt idx="21">
                  <c:v>2.5440069517049767E-2</c:v>
                </c:pt>
                <c:pt idx="22">
                  <c:v>5.0052850437591792E-2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0.29126711188059279</c:v>
                </c:pt>
                <c:pt idx="2">
                  <c:v>0.28141953540940412</c:v>
                </c:pt>
                <c:pt idx="3">
                  <c:v>0.26766309268364619</c:v>
                </c:pt>
                <c:pt idx="4">
                  <c:v>0.26385637603428191</c:v>
                </c:pt>
                <c:pt idx="5">
                  <c:v>0.2457432662842286</c:v>
                </c:pt>
                <c:pt idx="6">
                  <c:v>0.25180700691698837</c:v>
                </c:pt>
                <c:pt idx="7">
                  <c:v>0.25817630851941137</c:v>
                </c:pt>
                <c:pt idx="8">
                  <c:v>0.24789728466378005</c:v>
                </c:pt>
                <c:pt idx="9">
                  <c:v>0.2413092317677317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0.26613107668452884</c:v>
                </c:pt>
                <c:pt idx="18">
                  <c:v>0.25700481400198344</c:v>
                </c:pt>
                <c:pt idx="19">
                  <c:v>0.27289442049736773</c:v>
                </c:pt>
                <c:pt idx="20">
                  <c:v>0.27056972585722039</c:v>
                </c:pt>
                <c:pt idx="21">
                  <c:v>0.26302788159205265</c:v>
                </c:pt>
                <c:pt idx="22">
                  <c:v>0.24891912581502051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7.9354002318036521E-2</c:v>
                </c:pt>
                <c:pt idx="2">
                  <c:v>8.5926925625926229E-2</c:v>
                </c:pt>
                <c:pt idx="3">
                  <c:v>8.3575543193819851E-2</c:v>
                </c:pt>
                <c:pt idx="4">
                  <c:v>8.5391159600305605E-2</c:v>
                </c:pt>
                <c:pt idx="5">
                  <c:v>0.10507585305394093</c:v>
                </c:pt>
                <c:pt idx="6">
                  <c:v>0.1104429124896122</c:v>
                </c:pt>
                <c:pt idx="7">
                  <c:v>9.3370372934078044E-2</c:v>
                </c:pt>
                <c:pt idx="8">
                  <c:v>9.449843721765866E-2</c:v>
                </c:pt>
                <c:pt idx="9">
                  <c:v>9.9659371697436244E-2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0.1102159087801684</c:v>
                </c:pt>
                <c:pt idx="18">
                  <c:v>0.12668496026986578</c:v>
                </c:pt>
                <c:pt idx="19">
                  <c:v>0.115128319151936</c:v>
                </c:pt>
                <c:pt idx="20">
                  <c:v>9.9290988923014439E-2</c:v>
                </c:pt>
                <c:pt idx="21">
                  <c:v>0.10113631321462123</c:v>
                </c:pt>
                <c:pt idx="22">
                  <c:v>0.11625948187650703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1.1618644538179939E-2</c:v>
                </c:pt>
                <c:pt idx="2">
                  <c:v>1.4639639834316638E-2</c:v>
                </c:pt>
                <c:pt idx="3">
                  <c:v>1.2629206789873917E-2</c:v>
                </c:pt>
                <c:pt idx="4">
                  <c:v>1.4723599124234699E-2</c:v>
                </c:pt>
                <c:pt idx="5">
                  <c:v>1.4460956480114331E-2</c:v>
                </c:pt>
                <c:pt idx="6">
                  <c:v>1.1832788494354485E-2</c:v>
                </c:pt>
                <c:pt idx="7">
                  <c:v>1.5020500693744455E-2</c:v>
                </c:pt>
                <c:pt idx="8">
                  <c:v>1.52392704291973E-2</c:v>
                </c:pt>
                <c:pt idx="9">
                  <c:v>1.4869198643814054E-2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1.6883956028675217E-2</c:v>
                </c:pt>
                <c:pt idx="18">
                  <c:v>2.3103961983474957E-2</c:v>
                </c:pt>
                <c:pt idx="19">
                  <c:v>2.2958487891767475E-2</c:v>
                </c:pt>
                <c:pt idx="20">
                  <c:v>2.9169839285878567E-2</c:v>
                </c:pt>
                <c:pt idx="21">
                  <c:v>2.2778839062490029E-2</c:v>
                </c:pt>
                <c:pt idx="22">
                  <c:v>2.3752295052466531E-2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102586555611.854</c:v>
                </c:pt>
                <c:pt idx="2">
                  <c:v>119374961896.23599</c:v>
                </c:pt>
                <c:pt idx="3">
                  <c:v>144567346984.78601</c:v>
                </c:pt>
                <c:pt idx="4">
                  <c:v>154484098622.34601</c:v>
                </c:pt>
                <c:pt idx="5">
                  <c:v>178066576962.42401</c:v>
                </c:pt>
                <c:pt idx="6">
                  <c:v>190491666380.83801</c:v>
                </c:pt>
                <c:pt idx="7">
                  <c:v>215684839197.323</c:v>
                </c:pt>
                <c:pt idx="8">
                  <c:v>253282826705.21301</c:v>
                </c:pt>
                <c:pt idx="9">
                  <c:v>229170326430.78799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191223930728.46899</c:v>
                </c:pt>
                <c:pt idx="18">
                  <c:v>209144959930.06201</c:v>
                </c:pt>
                <c:pt idx="19">
                  <c:v>216444379295.73599</c:v>
                </c:pt>
                <c:pt idx="20">
                  <c:v>241399568277.448</c:v>
                </c:pt>
                <c:pt idx="21">
                  <c:v>207688871977.26801</c:v>
                </c:pt>
                <c:pt idx="22">
                  <c:v>209698952347.814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32450890565.687599</c:v>
                </c:pt>
                <c:pt idx="1">
                  <c:v>34398369297.500603</c:v>
                </c:pt>
                <c:pt idx="2">
                  <c:v>40280364499.505699</c:v>
                </c:pt>
                <c:pt idx="3">
                  <c:v>45119088247.1661</c:v>
                </c:pt>
                <c:pt idx="4">
                  <c:v>46539793516.012802</c:v>
                </c:pt>
                <c:pt idx="5">
                  <c:v>51657545592.148499</c:v>
                </c:pt>
                <c:pt idx="6">
                  <c:v>55056814835.385597</c:v>
                </c:pt>
                <c:pt idx="7">
                  <c:v>57525937807.339798</c:v>
                </c:pt>
                <c:pt idx="8">
                  <c:v>54884149262.763298</c:v>
                </c:pt>
                <c:pt idx="9">
                  <c:v>57768630847.933998</c:v>
                </c:pt>
                <c:pt idx="10">
                  <c:v>54250405674.361099</c:v>
                </c:pt>
                <c:pt idx="11">
                  <c:v>50056680980.534203</c:v>
                </c:pt>
                <c:pt idx="12">
                  <c:v>44045289970.350899</c:v>
                </c:pt>
                <c:pt idx="13">
                  <c:v>34613222080.4767</c:v>
                </c:pt>
                <c:pt idx="14">
                  <c:v>31179729609.945702</c:v>
                </c:pt>
                <c:pt idx="15">
                  <c:v>28531477613.735901</c:v>
                </c:pt>
                <c:pt idx="16">
                  <c:v>29247139179.208599</c:v>
                </c:pt>
                <c:pt idx="17">
                  <c:v>29974025589.947899</c:v>
                </c:pt>
                <c:pt idx="18">
                  <c:v>31161507080.6371</c:v>
                </c:pt>
                <c:pt idx="19">
                  <c:v>34612267555.498703</c:v>
                </c:pt>
                <c:pt idx="20">
                  <c:v>35094311207.278297</c:v>
                </c:pt>
                <c:pt idx="21">
                  <c:v>34980117412.325897</c:v>
                </c:pt>
                <c:pt idx="22">
                  <c:v>35115473601.692497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Services (Non-R&amp;D)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84778521284.718704</c:v>
                </c:pt>
                <c:pt idx="1">
                  <c:v>90146228041.638596</c:v>
                </c:pt>
                <c:pt idx="2">
                  <c:v>103924033046.186</c:v>
                </c:pt>
                <c:pt idx="3">
                  <c:v>132540375743.185</c:v>
                </c:pt>
                <c:pt idx="4">
                  <c:v>140731740820.177</c:v>
                </c:pt>
                <c:pt idx="5">
                  <c:v>153796549143.32599</c:v>
                </c:pt>
                <c:pt idx="6">
                  <c:v>166978778222.604</c:v>
                </c:pt>
                <c:pt idx="7">
                  <c:v>173321480115.69299</c:v>
                </c:pt>
                <c:pt idx="8">
                  <c:v>195696631884.69901</c:v>
                </c:pt>
                <c:pt idx="9">
                  <c:v>216562509177.45099</c:v>
                </c:pt>
                <c:pt idx="10">
                  <c:v>207917441304.27899</c:v>
                </c:pt>
                <c:pt idx="11">
                  <c:v>200619113527.31</c:v>
                </c:pt>
                <c:pt idx="12">
                  <c:v>190290905146.659</c:v>
                </c:pt>
                <c:pt idx="13">
                  <c:v>161948085600.702</c:v>
                </c:pt>
                <c:pt idx="14">
                  <c:v>155540746101.67599</c:v>
                </c:pt>
                <c:pt idx="15">
                  <c:v>144649875790.008</c:v>
                </c:pt>
                <c:pt idx="16">
                  <c:v>148847471275.332</c:v>
                </c:pt>
                <c:pt idx="17">
                  <c:v>153511873436.04901</c:v>
                </c:pt>
                <c:pt idx="18">
                  <c:v>169589554934.733</c:v>
                </c:pt>
                <c:pt idx="19">
                  <c:v>178851327499.64001</c:v>
                </c:pt>
                <c:pt idx="20">
                  <c:v>190577975870.439</c:v>
                </c:pt>
                <c:pt idx="21">
                  <c:v>171213212048.133</c:v>
                </c:pt>
                <c:pt idx="22">
                  <c:v>169506266099.698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56981386388.025795</c:v>
                </c:pt>
                <c:pt idx="12">
                  <c:v>60605873380.427567</c:v>
                </c:pt>
                <c:pt idx="13">
                  <c:v>75041449601.163208</c:v>
                </c:pt>
                <c:pt idx="14">
                  <c:v>71104675132.622696</c:v>
                </c:pt>
                <c:pt idx="15">
                  <c:v>68259746170.42691</c:v>
                </c:pt>
                <c:pt idx="16">
                  <c:v>75461497876.014175</c:v>
                </c:pt>
                <c:pt idx="17">
                  <c:v>82304836291.620544</c:v>
                </c:pt>
                <c:pt idx="18">
                  <c:v>88947790772.227371</c:v>
                </c:pt>
                <c:pt idx="19">
                  <c:v>86895592649.113174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95165512443.003525</c:v>
                </c:pt>
                <c:pt idx="29">
                  <c:v>100896074021.26785</c:v>
                </c:pt>
                <c:pt idx="30">
                  <c:v>116392342054.93671</c:v>
                </c:pt>
                <c:pt idx="31">
                  <c:v>77517788760.015244</c:v>
                </c:pt>
                <c:pt idx="32">
                  <c:v>75130505806.230804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35314540684.988655</c:v>
                </c:pt>
                <c:pt idx="12">
                  <c:v>40071632214.55909</c:v>
                </c:pt>
                <c:pt idx="13">
                  <c:v>47976050298.864624</c:v>
                </c:pt>
                <c:pt idx="14">
                  <c:v>55828142718.696022</c:v>
                </c:pt>
                <c:pt idx="15">
                  <c:v>60970223750.581635</c:v>
                </c:pt>
                <c:pt idx="16">
                  <c:v>63199194785.572578</c:v>
                </c:pt>
                <c:pt idx="17">
                  <c:v>71380662482.617737</c:v>
                </c:pt>
                <c:pt idx="18">
                  <c:v>75918522994.503128</c:v>
                </c:pt>
                <c:pt idx="19">
                  <c:v>73034497087.885971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47516058750.49176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58218842123.370659</c:v>
                </c:pt>
                <c:pt idx="29">
                  <c:v>61514912605.909286</c:v>
                </c:pt>
                <c:pt idx="30">
                  <c:v>61181909783.999275</c:v>
                </c:pt>
                <c:pt idx="31">
                  <c:v>53041459497.985451</c:v>
                </c:pt>
                <c:pt idx="32">
                  <c:v>53587823865.877998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36386532109.180099</c:v>
                </c:pt>
                <c:pt idx="12">
                  <c:v>40474583691.594917</c:v>
                </c:pt>
                <c:pt idx="13">
                  <c:v>52491467061.958565</c:v>
                </c:pt>
                <c:pt idx="14">
                  <c:v>53106742407.581985</c:v>
                </c:pt>
                <c:pt idx="15">
                  <c:v>57109551648.893532</c:v>
                </c:pt>
                <c:pt idx="16">
                  <c:v>63684285633.799347</c:v>
                </c:pt>
                <c:pt idx="17">
                  <c:v>62865766509.783073</c:v>
                </c:pt>
                <c:pt idx="18">
                  <c:v>76369892421.128693</c:v>
                </c:pt>
                <c:pt idx="19">
                  <c:v>87574534690.331161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44926258228.33387</c:v>
                </c:pt>
                <c:pt idx="28">
                  <c:v>53614561428.433601</c:v>
                </c:pt>
                <c:pt idx="29">
                  <c:v>58302797940.580948</c:v>
                </c:pt>
                <c:pt idx="30">
                  <c:v>66506022288.65609</c:v>
                </c:pt>
                <c:pt idx="31">
                  <c:v>54699820280.701767</c:v>
                </c:pt>
                <c:pt idx="32">
                  <c:v>57287375671.231697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5202187810.3927622</c:v>
                </c:pt>
                <c:pt idx="12">
                  <c:v>7430565479.1797934</c:v>
                </c:pt>
                <c:pt idx="13">
                  <c:v>14692106560.140493</c:v>
                </c:pt>
                <c:pt idx="14">
                  <c:v>12711240751.03694</c:v>
                </c:pt>
                <c:pt idx="15">
                  <c:v>22032729813.041679</c:v>
                </c:pt>
                <c:pt idx="16">
                  <c:v>22554381653.087597</c:v>
                </c:pt>
                <c:pt idx="17">
                  <c:v>38373128421.115433</c:v>
                </c:pt>
                <c:pt idx="18">
                  <c:v>52996883465.056023</c:v>
                </c:pt>
                <c:pt idx="19">
                  <c:v>38051041678.695572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14489839925.732977</c:v>
                </c:pt>
                <c:pt idx="29">
                  <c:v>14457466919.128094</c:v>
                </c:pt>
                <c:pt idx="30">
                  <c:v>12981768016.664303</c:v>
                </c:pt>
                <c:pt idx="31">
                  <c:v>10359050778.327597</c:v>
                </c:pt>
                <c:pt idx="32">
                  <c:v>10756367609.108601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5307092958.7463789</c:v>
                </c:pt>
                <c:pt idx="12">
                  <c:v>7340234278.9484177</c:v>
                </c:pt>
                <c:pt idx="13">
                  <c:v>7674708345.7142143</c:v>
                </c:pt>
                <c:pt idx="14">
                  <c:v>8913906479.3275719</c:v>
                </c:pt>
                <c:pt idx="15">
                  <c:v>9373228018.197464</c:v>
                </c:pt>
                <c:pt idx="16">
                  <c:v>9455904225.4306393</c:v>
                </c:pt>
                <c:pt idx="17">
                  <c:v>11305963507.320248</c:v>
                </c:pt>
                <c:pt idx="18">
                  <c:v>11679538854.689457</c:v>
                </c:pt>
                <c:pt idx="19">
                  <c:v>13855427149.815752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15332495552.698919</c:v>
                </c:pt>
                <c:pt idx="29">
                  <c:v>16608201196.766081</c:v>
                </c:pt>
                <c:pt idx="30">
                  <c:v>21407273981.444084</c:v>
                </c:pt>
                <c:pt idx="31">
                  <c:v>12935749884.010204</c:v>
                </c:pt>
                <c:pt idx="32">
                  <c:v>13817290529.706301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14387811668.93898</c:v>
                </c:pt>
                <c:pt idx="12">
                  <c:v>19193136161.138203</c:v>
                </c:pt>
                <c:pt idx="13">
                  <c:v>20675188900.257179</c:v>
                </c:pt>
                <c:pt idx="14">
                  <c:v>20963778895.360962</c:v>
                </c:pt>
                <c:pt idx="15">
                  <c:v>21421867008.928471</c:v>
                </c:pt>
                <c:pt idx="16">
                  <c:v>21008087278.924847</c:v>
                </c:pt>
                <c:pt idx="17">
                  <c:v>24422124703.397968</c:v>
                </c:pt>
                <c:pt idx="18">
                  <c:v>25601964631.055069</c:v>
                </c:pt>
                <c:pt idx="19">
                  <c:v>23641455224.473145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15893707866.854902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24747627460.525547</c:v>
                </c:pt>
                <c:pt idx="29">
                  <c:v>25921392229.801708</c:v>
                </c:pt>
                <c:pt idx="30">
                  <c:v>26374825833.206383</c:v>
                </c:pt>
                <c:pt idx="31">
                  <c:v>23493250487.493988</c:v>
                </c:pt>
                <c:pt idx="32">
                  <c:v>20479950490.316299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16129648064.78701</c:v>
                </c:pt>
                <c:pt idx="12">
                  <c:v>20797175937.274326</c:v>
                </c:pt>
                <c:pt idx="13">
                  <c:v>23685286877.66214</c:v>
                </c:pt>
                <c:pt idx="14">
                  <c:v>27245549452.023327</c:v>
                </c:pt>
                <c:pt idx="15">
                  <c:v>45891620138.100792</c:v>
                </c:pt>
                <c:pt idx="16">
                  <c:v>48403423796.285477</c:v>
                </c:pt>
                <c:pt idx="17">
                  <c:v>46664769543.040771</c:v>
                </c:pt>
                <c:pt idx="18">
                  <c:v>52121099966.069687</c:v>
                </c:pt>
                <c:pt idx="19">
                  <c:v>47002905843.28727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25217055417.914501</c:v>
                </c:pt>
                <c:pt idx="28">
                  <c:v>28985594138.168724</c:v>
                </c:pt>
                <c:pt idx="29">
                  <c:v>25997569106.741745</c:v>
                </c:pt>
                <c:pt idx="30">
                  <c:v>28193832874.307247</c:v>
                </c:pt>
                <c:pt idx="31">
                  <c:v>57207745250.424995</c:v>
                </c:pt>
                <c:pt idx="32">
                  <c:v>58510847251.7136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19595552756.10149</c:v>
                </c:pt>
                <c:pt idx="12">
                  <c:v>24595530721.084885</c:v>
                </c:pt>
                <c:pt idx="13">
                  <c:v>28077235193.299015</c:v>
                </c:pt>
                <c:pt idx="14">
                  <c:v>30550889172.672771</c:v>
                </c:pt>
                <c:pt idx="15">
                  <c:v>36705510762.298866</c:v>
                </c:pt>
                <c:pt idx="16">
                  <c:v>40156080331.731522</c:v>
                </c:pt>
                <c:pt idx="17">
                  <c:v>41227518617.433502</c:v>
                </c:pt>
                <c:pt idx="18">
                  <c:v>45047751181.622833</c:v>
                </c:pt>
                <c:pt idx="19">
                  <c:v>50830521037.675789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44137624993.995682</c:v>
                </c:pt>
                <c:pt idx="29">
                  <c:v>47655534074.290939</c:v>
                </c:pt>
                <c:pt idx="30" formatCode="0.0,,,&quot;B&quot;">
                  <c:v>48903475268.524284</c:v>
                </c:pt>
                <c:pt idx="31" formatCode="0.0,,,&quot;B&quot;">
                  <c:v>55766100984.23967</c:v>
                </c:pt>
                <c:pt idx="32">
                  <c:v>54980395765.392097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11705540748.445671</c:v>
                </c:pt>
                <c:pt idx="12">
                  <c:v>16376204826.390013</c:v>
                </c:pt>
                <c:pt idx="13">
                  <c:v>24541946296.546055</c:v>
                </c:pt>
                <c:pt idx="14">
                  <c:v>29912883226.601784</c:v>
                </c:pt>
                <c:pt idx="15">
                  <c:v>32067955312.071064</c:v>
                </c:pt>
                <c:pt idx="16">
                  <c:v>33889152261.973686</c:v>
                </c:pt>
                <c:pt idx="17">
                  <c:v>33337136677.287769</c:v>
                </c:pt>
                <c:pt idx="18">
                  <c:v>36615226063.21981</c:v>
                </c:pt>
                <c:pt idx="19">
                  <c:v>40543111703.646408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32661718792.548626</c:v>
                </c:pt>
                <c:pt idx="29">
                  <c:v>33170118770.594376</c:v>
                </c:pt>
                <c:pt idx="30">
                  <c:v>32709240845.588493</c:v>
                </c:pt>
                <c:pt idx="31">
                  <c:v>30809340447.998417</c:v>
                </c:pt>
                <c:pt idx="32">
                  <c:v>30742623503.037899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19567542739.313786</c:v>
                </c:pt>
                <c:pt idx="12">
                  <c:v>19715757632.283489</c:v>
                </c:pt>
                <c:pt idx="13">
                  <c:v>19311053134.625362</c:v>
                </c:pt>
                <c:pt idx="14">
                  <c:v>22078390468.773312</c:v>
                </c:pt>
                <c:pt idx="15">
                  <c:v>20272295944.587265</c:v>
                </c:pt>
                <c:pt idx="16">
                  <c:v>23515513974.779816</c:v>
                </c:pt>
                <c:pt idx="17">
                  <c:v>23477487462.479282</c:v>
                </c:pt>
                <c:pt idx="18">
                  <c:v>25797968193.245659</c:v>
                </c:pt>
                <c:pt idx="19">
                  <c:v>28373501058.253937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35752942173.648453</c:v>
                </c:pt>
                <c:pt idx="29">
                  <c:v>37301668475.775887</c:v>
                </c:pt>
                <c:pt idx="30">
                  <c:v>44301301672.457939</c:v>
                </c:pt>
                <c:pt idx="31">
                  <c:v>34175655057.143604</c:v>
                </c:pt>
                <c:pt idx="32">
                  <c:v>34383474501.119598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6553338068.7724752</c:v>
                </c:pt>
                <c:pt idx="12">
                  <c:v>6978679889.4916334</c:v>
                </c:pt>
                <c:pt idx="13">
                  <c:v>8060318704.9060431</c:v>
                </c:pt>
                <c:pt idx="14">
                  <c:v>9339434253.8379021</c:v>
                </c:pt>
                <c:pt idx="15">
                  <c:v>9415943130.7707787</c:v>
                </c:pt>
                <c:pt idx="16">
                  <c:v>11199737621.22802</c:v>
                </c:pt>
                <c:pt idx="17">
                  <c:v>11172862904.259794</c:v>
                </c:pt>
                <c:pt idx="18">
                  <c:v>12766969309.857649</c:v>
                </c:pt>
                <c:pt idx="19">
                  <c:v>13698878332.994875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6789262913.3054314</c:v>
                </c:pt>
                <c:pt idx="29">
                  <c:v>8082239010.0171633</c:v>
                </c:pt>
                <c:pt idx="30">
                  <c:v>8119862735.380373</c:v>
                </c:pt>
                <c:pt idx="31">
                  <c:v>3876240009.3868055</c:v>
                </c:pt>
                <c:pt idx="32">
                  <c:v>4643056135.7002001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0" t="s">
        <v>800</v>
      </c>
      <c r="N1" s="10" t="s">
        <v>801</v>
      </c>
      <c r="O1" s="10" t="s">
        <v>678</v>
      </c>
      <c r="P1" s="10" t="s">
        <v>679</v>
      </c>
      <c r="Q1" s="10" t="s">
        <v>680</v>
      </c>
      <c r="R1" s="10" t="s">
        <v>681</v>
      </c>
      <c r="S1" s="10" t="s">
        <v>682</v>
      </c>
      <c r="T1" s="10" t="s">
        <v>683</v>
      </c>
      <c r="U1" s="10" t="s">
        <v>684</v>
      </c>
      <c r="V1" s="10" t="s">
        <v>685</v>
      </c>
      <c r="W1" s="10" t="s">
        <v>686</v>
      </c>
      <c r="X1" s="10" t="s">
        <v>687</v>
      </c>
      <c r="Y1" s="10" t="s">
        <v>688</v>
      </c>
      <c r="Z1" s="10" t="s">
        <v>689</v>
      </c>
      <c r="AA1" s="10" t="s">
        <v>690</v>
      </c>
      <c r="AB1" s="10" t="s">
        <v>691</v>
      </c>
      <c r="AC1" s="10" t="s">
        <v>692</v>
      </c>
      <c r="AD1" s="10" t="s">
        <v>693</v>
      </c>
      <c r="AE1" s="10" t="s">
        <v>694</v>
      </c>
      <c r="AF1" s="10" t="s">
        <v>695</v>
      </c>
      <c r="AG1" s="10" t="s">
        <v>696</v>
      </c>
      <c r="AH1" s="10" t="s">
        <v>697</v>
      </c>
      <c r="AI1" s="10" t="s">
        <v>698</v>
      </c>
      <c r="AJ1" s="10" t="s">
        <v>699</v>
      </c>
      <c r="AK1" s="10" t="s">
        <v>700</v>
      </c>
      <c r="AL1" s="10" t="s">
        <v>701</v>
      </c>
      <c r="AM1" s="10" t="s">
        <v>702</v>
      </c>
      <c r="AN1" s="10" t="s">
        <v>703</v>
      </c>
      <c r="AO1" s="10" t="s">
        <v>704</v>
      </c>
      <c r="AP1" s="10" t="s">
        <v>705</v>
      </c>
      <c r="AQ1" s="10" t="s">
        <v>706</v>
      </c>
      <c r="AR1" s="10" t="s">
        <v>707</v>
      </c>
      <c r="AS1" s="10" t="s">
        <v>708</v>
      </c>
      <c r="AT1" s="10" t="s">
        <v>709</v>
      </c>
      <c r="AU1" s="10" t="s">
        <v>710</v>
      </c>
      <c r="AV1" s="10" t="s">
        <v>711</v>
      </c>
      <c r="AW1" t="s">
        <v>802</v>
      </c>
      <c r="AX1" t="s">
        <v>803</v>
      </c>
      <c r="AY1" t="s">
        <v>804</v>
      </c>
      <c r="AZ1" t="s">
        <v>805</v>
      </c>
      <c r="BA1" t="s">
        <v>806</v>
      </c>
    </row>
    <row r="2" ht="30" customHeight="1">
      <c r="A2" s="1" t="str">
        <f>M2</f>
      </c>
      <c r="B2" s="1" t="str">
        <f>N2</f>
      </c>
      <c r="M2" s="3" t="s">
        <v>807</v>
      </c>
      <c r="N2" s="3" t="s">
        <v>808</v>
      </c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 t="n">
        <v>27766409244.5725</v>
      </c>
      <c r="AL2" s="4" t="n">
        <v>20117589432.5252</v>
      </c>
      <c r="AM2" s="4" t="n">
        <v>15814444285.1675</v>
      </c>
      <c r="AN2" s="4" t="n">
        <v>24205301305.0384</v>
      </c>
      <c r="AO2" s="4" t="n">
        <v>33686791345.6108</v>
      </c>
      <c r="AP2" s="4" t="n">
        <v>31035471218.9151</v>
      </c>
      <c r="AQ2" s="4" t="n">
        <v>34812921569.4345</v>
      </c>
      <c r="AR2" s="4" t="n">
        <v>38372888881.5383</v>
      </c>
      <c r="AS2" s="4" t="n">
        <v>50101609453.4146</v>
      </c>
      <c r="AT2" s="4" t="n">
        <v>24784144858.8701</v>
      </c>
      <c r="AU2" s="4" t="n">
        <v>38727720245.0645</v>
      </c>
      <c r="AV2" s="4" t="n">
        <v>30264110184.6521</v>
      </c>
      <c r="AW2" s="4"/>
      <c r="AX2" s="4"/>
      <c r="AY2" s="4"/>
      <c r="AZ2" s="4"/>
      <c r="BA2" s="4"/>
      <c r="BB2" s="4"/>
    </row>
    <row r="3">
      <c r="A3" s="1" t="str">
        <f>M3</f>
      </c>
      <c r="B3" s="1" t="str">
        <f>N3</f>
      </c>
      <c r="M3" s="3" t="s">
        <v>807</v>
      </c>
      <c r="N3" s="3" t="s">
        <v>809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 t="n">
        <v>329870021411.014</v>
      </c>
      <c r="AL3" s="4" t="n">
        <v>286463462910.156</v>
      </c>
      <c r="AM3" s="4" t="n">
        <v>267469916339.332</v>
      </c>
      <c r="AN3" s="4" t="n">
        <v>249972893535.921</v>
      </c>
      <c r="AO3" s="4" t="n">
        <v>264674994282.781</v>
      </c>
      <c r="AP3" s="4" t="n">
        <v>289580375586.423</v>
      </c>
      <c r="AQ3" s="4" t="n">
        <v>324142899184.017</v>
      </c>
      <c r="AR3" s="4" t="n">
        <v>345482517268.407</v>
      </c>
      <c r="AS3" s="4" t="n">
        <v>372499889650.173</v>
      </c>
      <c r="AT3" s="4" t="n">
        <v>362279743738.787</v>
      </c>
      <c r="AU3" s="4" t="n">
        <v>375592971804.139</v>
      </c>
      <c r="AV3" s="4" t="n">
        <v>185736436186.073</v>
      </c>
      <c r="AW3" s="4"/>
      <c r="AX3" s="4"/>
      <c r="AY3" s="4"/>
      <c r="AZ3" s="4"/>
      <c r="BA3" s="4"/>
      <c r="BB3" s="4"/>
    </row>
    <row r="4" ht="45" customHeight="1">
      <c r="A4" s="1" t="str">
        <f>M4</f>
      </c>
      <c r="B4" s="1" t="str">
        <f>N4</f>
      </c>
      <c r="M4" s="3" t="s">
        <v>807</v>
      </c>
      <c r="N4" s="3" t="s">
        <v>810</v>
      </c>
      <c r="O4" s="4" t="n">
        <v>120350129405</v>
      </c>
      <c r="P4" s="4" t="n">
        <v>136154193844</v>
      </c>
      <c r="Q4" s="4" t="n">
        <v>123406660550</v>
      </c>
      <c r="R4" s="4" t="n">
        <v>121373382142</v>
      </c>
      <c r="S4" s="4" t="n">
        <v>117161902725</v>
      </c>
      <c r="T4" s="4" t="n">
        <v>116592014868</v>
      </c>
      <c r="U4" s="4" t="n">
        <v>118448779098</v>
      </c>
      <c r="V4" s="4" t="n">
        <v>115982151879</v>
      </c>
      <c r="W4" s="4" t="n">
        <v>116965882167</v>
      </c>
      <c r="X4" s="4" t="n">
        <v>122185036488</v>
      </c>
      <c r="Y4" s="4" t="n">
        <v>132178486506.387</v>
      </c>
      <c r="Z4" s="4" t="n">
        <v>143993638543.836</v>
      </c>
      <c r="AA4" s="4" t="n">
        <v>169810521226.128</v>
      </c>
      <c r="AB4" s="4" t="n">
        <v>211533087512.337</v>
      </c>
      <c r="AC4" s="4" t="n">
        <v>229761957048.789</v>
      </c>
      <c r="AD4" s="4" t="n">
        <v>265663361025.89</v>
      </c>
      <c r="AE4" s="4" t="n">
        <v>295165178110.853</v>
      </c>
      <c r="AF4" s="4" t="n">
        <v>328153480580.909</v>
      </c>
      <c r="AG4" s="4" t="n">
        <v>377988099747.404</v>
      </c>
      <c r="AH4" s="4" t="n">
        <v>381555380786.985</v>
      </c>
      <c r="AI4" s="4" t="n">
        <v>362403868841.008</v>
      </c>
      <c r="AJ4" s="4" t="n">
        <v>368565915961.162</v>
      </c>
      <c r="AK4" s="4"/>
      <c r="AL4" s="4"/>
      <c r="AM4" s="4"/>
      <c r="AN4" s="4" t="n">
        <v>6246925.665</v>
      </c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</row>
    <row r="5">
      <c r="A5" s="1" t="str">
        <f>M5</f>
      </c>
      <c r="B5" s="1" t="str">
        <f>N5</f>
      </c>
      <c r="M5" s="3" t="s">
        <v>811</v>
      </c>
      <c r="N5" s="3" t="s">
        <v>809</v>
      </c>
      <c r="O5" s="4" t="n">
        <v>291356000000</v>
      </c>
      <c r="P5" s="4" t="n">
        <v>310620000000</v>
      </c>
      <c r="Q5" s="4" t="n">
        <v>285195000000</v>
      </c>
      <c r="R5" s="4" t="n">
        <v>269655000000</v>
      </c>
      <c r="S5" s="4" t="n">
        <v>251339000000</v>
      </c>
      <c r="T5" s="4" t="n">
        <v>254215000000</v>
      </c>
      <c r="U5" s="4" t="n">
        <v>255052000000</v>
      </c>
      <c r="V5" s="4" t="n">
        <v>254186000000</v>
      </c>
      <c r="W5" s="4" t="n">
        <v>259123000000</v>
      </c>
      <c r="X5" s="4" t="n">
        <v>272729000000</v>
      </c>
      <c r="Y5" s="4" t="n">
        <v>286958000000</v>
      </c>
      <c r="Z5" s="4" t="n">
        <v>316540000000</v>
      </c>
      <c r="AA5" s="4" t="n">
        <v>355378000000</v>
      </c>
      <c r="AB5" s="4" t="n">
        <v>433024000000</v>
      </c>
      <c r="AC5" s="4" t="n">
        <v>456052000000</v>
      </c>
      <c r="AD5" s="4" t="n">
        <v>502476000000</v>
      </c>
      <c r="AE5" s="4" t="n">
        <v>536272000000</v>
      </c>
      <c r="AF5" s="4" t="n">
        <v>603872000000</v>
      </c>
      <c r="AG5" s="4" t="n">
        <v>669279000000</v>
      </c>
      <c r="AH5" s="4" t="n">
        <v>665861000000</v>
      </c>
      <c r="AI5" s="4" t="n">
        <v>691791000000</v>
      </c>
      <c r="AJ5" s="4" t="n">
        <v>689092000000</v>
      </c>
      <c r="AK5" s="4" t="n">
        <v>652288000000</v>
      </c>
      <c r="AL5" s="4" t="n">
        <v>585393000000</v>
      </c>
      <c r="AM5" s="4" t="n">
        <v>581188000000</v>
      </c>
      <c r="AN5" s="4" t="n">
        <v>565403000000</v>
      </c>
      <c r="AO5" s="4" t="n">
        <v>587978000000</v>
      </c>
      <c r="AP5" s="4" t="n">
        <v>609287000000</v>
      </c>
      <c r="AQ5" s="4" t="n">
        <v>672960000000</v>
      </c>
      <c r="AR5" s="4" t="n">
        <v>693001000000</v>
      </c>
      <c r="AS5" s="4" t="n">
        <v>725757000000</v>
      </c>
      <c r="AT5" s="4" t="n">
        <v>711039000000</v>
      </c>
      <c r="AU5" s="4" t="n">
        <v>769467000000</v>
      </c>
      <c r="AV5" s="4" t="n">
        <v>853072000000</v>
      </c>
      <c r="AW5" s="4" t="n">
        <v>842157000000</v>
      </c>
      <c r="AX5" s="4" t="n">
        <v>859652000000</v>
      </c>
      <c r="AY5" s="4" t="n">
        <v>877652000000</v>
      </c>
      <c r="AZ5" s="4" t="n">
        <v>896152000000</v>
      </c>
      <c r="BA5" s="4" t="n">
        <v>914952000000</v>
      </c>
      <c r="BB5" s="4"/>
    </row>
    <row r="6">
      <c r="A6" s="1" t="str">
        <f>M6</f>
      </c>
      <c r="B6" s="1" t="str">
        <f>N6</f>
      </c>
      <c r="C6" s="13"/>
      <c r="D6" s="13"/>
      <c r="E6" s="13"/>
      <c r="M6" s="3" t="s">
        <v>718</v>
      </c>
      <c r="N6" s="3" t="s">
        <v>743</v>
      </c>
      <c r="O6" s="4" t="str">
        <f>Sum(O2:O5)</f>
      </c>
      <c r="P6" s="4" t="str">
        <f>Sum(P2:P5)</f>
      </c>
      <c r="Q6" s="4" t="str">
        <f>Sum(Q2:Q5)</f>
      </c>
      <c r="R6" s="4" t="str">
        <f>Sum(R2:R5)</f>
      </c>
      <c r="S6" s="4" t="str">
        <f>Sum(S2:S5)</f>
      </c>
      <c r="T6" s="4" t="str">
        <f>Sum(T2:T5)</f>
      </c>
      <c r="U6" s="4" t="str">
        <f>Sum(U2:U5)</f>
      </c>
      <c r="V6" s="4" t="str">
        <f>Sum(V2:V5)</f>
      </c>
      <c r="W6" s="4" t="str">
        <f>Sum(W2:W5)</f>
      </c>
      <c r="X6" s="4" t="str">
        <f>Sum(X2:X5)</f>
      </c>
      <c r="Y6" s="4" t="str">
        <f>Sum(Y2:Y5)</f>
      </c>
      <c r="Z6" s="4" t="str">
        <f>Sum(Z2:Z5)</f>
      </c>
      <c r="AA6" s="4" t="str">
        <f>Sum(AA2:AA5)</f>
      </c>
      <c r="AB6" s="4" t="str">
        <f>Sum(AB2:AB5)</f>
      </c>
      <c r="AC6" s="4" t="str">
        <f>Sum(AC2:AC5)</f>
      </c>
      <c r="AD6" s="4" t="str">
        <f>Sum(AD2:AD5)</f>
      </c>
      <c r="AE6" s="4" t="str">
        <f>Sum(AE2:AE5)</f>
      </c>
      <c r="AF6" s="4" t="str">
        <f>Sum(AF2:AF5)</f>
      </c>
      <c r="AG6" s="4" t="str">
        <f>Sum(AG2:AG5)</f>
      </c>
      <c r="AH6" s="4" t="str">
        <f>Sum(AH2:AH5)</f>
      </c>
      <c r="AI6" s="4" t="str">
        <f>Sum(AI2:AI5)</f>
      </c>
      <c r="AJ6" s="4" t="str">
        <f>Sum(AJ2:AJ5)</f>
      </c>
      <c r="AK6" s="4" t="str">
        <f>Sum(AK2:AK5)</f>
      </c>
      <c r="AL6" s="4" t="str">
        <f>Sum(AL2:AL5)</f>
      </c>
      <c r="AM6" s="4" t="str">
        <f>Sum(AM2:AM5)</f>
      </c>
      <c r="AN6" s="4" t="str">
        <f>Sum(AN2:AN5)</f>
      </c>
      <c r="AO6" s="4" t="str">
        <f>Sum(AO2:AO5)</f>
      </c>
      <c r="AP6" s="4" t="str">
        <f>Sum(AP2:AP5)</f>
      </c>
      <c r="AQ6" s="4" t="str">
        <f>Sum(AQ2:AQ5)</f>
      </c>
      <c r="AR6" s="4" t="str">
        <f>Sum(AR2:AR5)</f>
      </c>
      <c r="AS6" s="4" t="str">
        <f>Sum(AS2:AS5)</f>
      </c>
      <c r="AT6" s="4" t="str">
        <f>Sum(AT2:AT5)</f>
      </c>
      <c r="AU6" s="4" t="str">
        <f>Sum(AU2:AU5)</f>
      </c>
      <c r="AV6" s="4" t="str">
        <f>Sum(AV2:AV5)</f>
      </c>
      <c r="AW6" s="4" t="str">
        <f>Sum(AW2:AW5)</f>
      </c>
      <c r="AX6" s="4" t="str">
        <f>Sum(AX2:AX5)</f>
      </c>
      <c r="AY6" s="4" t="str">
        <f>Sum(AY2:AY5)</f>
      </c>
      <c r="AZ6" s="4" t="str">
        <f>Sum(AZ2:AZ5)</f>
      </c>
      <c r="BA6" s="4"/>
      <c r="BB6" s="4"/>
    </row>
    <row r="7"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7" t="n">
        <f>AU6/AT6-1</f>
        <v>7.0419391357583239E-2</v>
      </c>
    </row>
    <row r="8"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</row>
    <row r="10">
      <c r="A10" s="15" t="n">
        <v>1000000000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14"/>
      <c r="Z10" s="3"/>
      <c r="AA10" s="3"/>
      <c r="AB10" s="3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</row>
    <row r="11" ht="30" customHeight="1"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</row>
    <row r="12">
      <c r="A12" s="5" t="n">
        <f t="shared" ref="A12:B18" si="3">M12</f>
        <v>0</v>
      </c>
      <c r="B12" s="5" t="n">
        <f t="shared" si="3"/>
        <v>0</v>
      </c>
      <c r="C12" s="26" t="n">
        <f>AN12</f>
        <v>2015</v>
      </c>
      <c r="D12" s="12" t="n">
        <f t="shared" ref="D12:F18" si="4">AT12</f>
        <v>2021</v>
      </c>
      <c r="E12" s="12" t="n">
        <f t="shared" si="4"/>
        <v>2022</v>
      </c>
      <c r="F12" s="12" t="n">
        <f>AV12</f>
        <v>2023</v>
      </c>
      <c r="G12" s="12" t="str">
        <f>D12&amp;"-"&amp;E12</f>
        <v>2021-2022</v>
      </c>
      <c r="H12" s="12" t="str">
        <f>C12&amp;"-"&amp;E12</f>
        <v>2015-2022</v>
      </c>
      <c r="I12" s="12" t="str">
        <f>F12&amp;"/"&amp;E12</f>
        <v>2023/2022</v>
      </c>
      <c r="J12" s="12" t="str">
        <f>"Share "&amp;AU12</f>
        <v>Share 2022</v>
      </c>
      <c r="K12" s="12" t="str">
        <f>"Share "&amp;AV12</f>
        <v>Share 2023</v>
      </c>
      <c r="L12" s="19"/>
      <c r="M12" s="2"/>
      <c r="N12" s="2"/>
      <c r="O12" s="3" t="n">
        <f t="shared" ref="O12:AV12" si="5">O1+0</f>
        <v>1990</v>
      </c>
      <c r="P12" s="3" t="n">
        <f t="shared" si="5"/>
        <v>1991</v>
      </c>
      <c r="Q12" s="3" t="n">
        <f t="shared" si="5"/>
        <v>1992</v>
      </c>
      <c r="R12" s="3" t="n">
        <f t="shared" si="5"/>
        <v>1993</v>
      </c>
      <c r="S12" s="3" t="n">
        <f t="shared" si="5"/>
        <v>1994</v>
      </c>
      <c r="T12" s="3" t="n">
        <f t="shared" si="5"/>
        <v>1995</v>
      </c>
      <c r="U12" s="3" t="n">
        <f t="shared" si="5"/>
        <v>1996</v>
      </c>
      <c r="V12" s="3" t="n">
        <f t="shared" si="5"/>
        <v>1997</v>
      </c>
      <c r="W12" s="3" t="n">
        <f t="shared" si="5"/>
        <v>1998</v>
      </c>
      <c r="X12" s="3" t="n">
        <f t="shared" si="5"/>
        <v>1999</v>
      </c>
      <c r="Y12" s="3" t="n">
        <f t="shared" si="5"/>
        <v>2000</v>
      </c>
      <c r="Z12" s="3" t="n">
        <f t="shared" si="5"/>
        <v>2001</v>
      </c>
      <c r="AA12" s="3" t="n">
        <f t="shared" si="5"/>
        <v>2002</v>
      </c>
      <c r="AB12" s="3" t="n">
        <f t="shared" si="5"/>
        <v>2003</v>
      </c>
      <c r="AC12" s="3" t="n">
        <f t="shared" si="5"/>
        <v>2004</v>
      </c>
      <c r="AD12" s="3" t="n">
        <f t="shared" si="5"/>
        <v>2005</v>
      </c>
      <c r="AE12" s="3" t="n">
        <f t="shared" si="5"/>
        <v>2006</v>
      </c>
      <c r="AF12" s="3" t="n">
        <f t="shared" si="5"/>
        <v>2007</v>
      </c>
      <c r="AG12" s="3" t="n">
        <f t="shared" si="5"/>
        <v>2008</v>
      </c>
      <c r="AH12" s="3" t="n">
        <f t="shared" si="5"/>
        <v>2009</v>
      </c>
      <c r="AI12" s="3" t="n">
        <f t="shared" si="5"/>
        <v>2010</v>
      </c>
      <c r="AJ12" s="3" t="n">
        <f t="shared" si="5"/>
        <v>2011</v>
      </c>
      <c r="AK12" s="3" t="n">
        <f t="shared" si="5"/>
        <v>2012</v>
      </c>
      <c r="AL12" s="3" t="n">
        <f t="shared" si="5"/>
        <v>2013</v>
      </c>
      <c r="AM12" s="3" t="n">
        <f t="shared" si="5"/>
        <v>2014</v>
      </c>
      <c r="AN12" s="3" t="n">
        <f t="shared" si="5"/>
        <v>2015</v>
      </c>
      <c r="AO12" s="3" t="n">
        <f t="shared" si="5"/>
        <v>2016</v>
      </c>
      <c r="AP12" s="3" t="n">
        <f t="shared" si="5"/>
        <v>2017</v>
      </c>
      <c r="AQ12" s="3" t="n">
        <f t="shared" si="5"/>
        <v>2018</v>
      </c>
      <c r="AR12" s="3" t="n">
        <f t="shared" si="5"/>
        <v>2019</v>
      </c>
      <c r="AS12" s="3" t="n">
        <f t="shared" si="5"/>
        <v>2020</v>
      </c>
      <c r="AT12" s="3" t="n">
        <f t="shared" si="5"/>
        <v>2021</v>
      </c>
      <c r="AU12" s="3" t="n">
        <f t="shared" si="5"/>
        <v>2022</v>
      </c>
      <c r="AV12" s="3" t="n">
        <f t="shared" si="5"/>
        <v>2023</v>
      </c>
      <c r="AW12" s="20"/>
      <c r="AX12" s="20"/>
    </row>
    <row r="13" ht="45" customHeight="1">
      <c r="A13" s="5" t="str">
        <f t="shared" si="3"/>
        <v>Contract</v>
      </c>
      <c r="B13" s="5" t="str">
        <f t="shared" si="3"/>
        <v>Obligations (includes FMS)</v>
      </c>
      <c r="C13" s="31" t="n">
        <f>AN13</f>
        <v>29.032989760659643</v>
      </c>
      <c r="D13" s="31" t="n">
        <f t="shared" si="4"/>
        <v>26.501378648396546</v>
      </c>
      <c r="E13" s="31" t="n">
        <f t="shared" si="4"/>
        <v>38.727720245064496</v>
      </c>
      <c r="F13" s="31" t="n">
        <f>AV13</f>
        <v>28.86585924917312</v>
      </c>
      <c r="G13" s="7" t="n">
        <f>(E13/D13)-1</f>
        <v>0.46134737965444295</v>
      </c>
      <c r="H13" s="7" t="n">
        <f>(E13/C13)-1</f>
        <v>0.3339211898025547</v>
      </c>
      <c r="I13" s="7" t="n">
        <f>F13/E13</f>
        <v>0.74535394974228608</v>
      </c>
      <c r="J13" s="29" t="n">
        <f t="shared" ref="J13:K17" si="6">AU22</f>
        <v>0.90652718778413</v>
      </c>
      <c r="K13" s="29" t="n">
        <f t="shared" si="6"/>
        <v>0.85988873318538117</v>
      </c>
      <c r="L13" s="16"/>
      <c r="M13" s="2" t="str">
        <f t="shared" ref="M13:N17" si="7">M2</f>
        <v>Contract</v>
      </c>
      <c r="N13" s="2" t="str">
        <f t="shared" si="7"/>
        <v>Obligations (includes FMS)</v>
      </c>
      <c r="O13" s="27" t="n">
        <f t="shared" ref="O13:AV13" si="8">O2/VLOOKUP(O$12,deflator,2,FALSE)/1000000000</f>
        <v>0</v>
      </c>
      <c r="P13" s="27" t="n">
        <f t="shared" si="8"/>
        <v>0</v>
      </c>
      <c r="Q13" s="27" t="n">
        <f t="shared" si="8"/>
        <v>0</v>
      </c>
      <c r="R13" s="27" t="n">
        <f t="shared" si="8"/>
        <v>0</v>
      </c>
      <c r="S13" s="27" t="n">
        <f t="shared" si="8"/>
        <v>0</v>
      </c>
      <c r="T13" s="27" t="n">
        <f t="shared" si="8"/>
        <v>0</v>
      </c>
      <c r="U13" s="27" t="n">
        <f t="shared" si="8"/>
        <v>0</v>
      </c>
      <c r="V13" s="27" t="n">
        <f t="shared" si="8"/>
        <v>0</v>
      </c>
      <c r="W13" s="27" t="n">
        <f t="shared" si="8"/>
        <v>0</v>
      </c>
      <c r="X13" s="27" t="n">
        <f t="shared" si="8"/>
        <v>0</v>
      </c>
      <c r="Y13" s="27" t="n">
        <f t="shared" si="8"/>
        <v>0</v>
      </c>
      <c r="Z13" s="27" t="n">
        <f t="shared" si="8"/>
        <v>0</v>
      </c>
      <c r="AA13" s="27" t="n">
        <f t="shared" si="8"/>
        <v>0</v>
      </c>
      <c r="AB13" s="27" t="n">
        <f t="shared" si="8"/>
        <v>0</v>
      </c>
      <c r="AC13" s="27" t="n">
        <f t="shared" si="8"/>
        <v>0</v>
      </c>
      <c r="AD13" s="27" t="n">
        <f t="shared" si="8"/>
        <v>0</v>
      </c>
      <c r="AE13" s="27" t="n">
        <f t="shared" si="8"/>
        <v>0</v>
      </c>
      <c r="AF13" s="27" t="n">
        <f t="shared" si="8"/>
        <v>0</v>
      </c>
      <c r="AG13" s="27" t="n">
        <f t="shared" si="8"/>
        <v>0</v>
      </c>
      <c r="AH13" s="27" t="n">
        <f t="shared" si="8"/>
        <v>0</v>
      </c>
      <c r="AI13" s="27" t="n">
        <f t="shared" si="8"/>
        <v>0</v>
      </c>
      <c r="AJ13" s="27" t="n">
        <f t="shared" si="8"/>
        <v>0</v>
      </c>
      <c r="AK13" s="27" t="n">
        <f t="shared" si="8"/>
        <v>34.966239155018584</v>
      </c>
      <c r="AL13" s="27" t="n">
        <f t="shared" si="8"/>
        <v>24.878798351287784</v>
      </c>
      <c r="AM13" s="21" t="n">
        <f t="shared" si="8"/>
        <v>19.186059433946468</v>
      </c>
      <c r="AN13" s="27" t="n">
        <f t="shared" si="8"/>
        <v>29.032989760659643</v>
      </c>
      <c r="AO13" s="27" t="n">
        <f t="shared" si="8"/>
        <v>40.073470966183976</v>
      </c>
      <c r="AP13" s="27" t="n">
        <f t="shared" si="8"/>
        <v>36.271896914591458</v>
      </c>
      <c r="AQ13" s="27" t="n">
        <f t="shared" si="8"/>
        <v>39.75327541518763</v>
      </c>
      <c r="AR13" s="27" t="n">
        <f t="shared" si="8"/>
        <v>42.976679986629399</v>
      </c>
      <c r="AS13" s="21" t="n">
        <f t="shared" si="8"/>
        <v>55.373843092080442</v>
      </c>
      <c r="AT13" s="21" t="n">
        <f t="shared" si="8"/>
        <v>26.501378648396546</v>
      </c>
      <c r="AU13" s="21" t="n">
        <f t="shared" si="8"/>
        <v>38.727720245064496</v>
      </c>
      <c r="AV13" s="21" t="n">
        <f t="shared" si="8"/>
        <v>28.86585924917312</v>
      </c>
      <c r="AW13" s="16"/>
      <c r="AX13" s="16"/>
    </row>
    <row r="14">
      <c r="A14" s="5" t="str">
        <f t="shared" si="3"/>
        <v>Contract</v>
      </c>
      <c r="B14" s="5" t="str">
        <f t="shared" si="3"/>
        <v>Obligations (no FMS)</v>
      </c>
      <c r="C14" s="31" t="n">
        <f t="shared" ref="C14:C18" si="9">AN14</f>
        <v>299.82937898650312</v>
      </c>
      <c r="D14" s="31" t="n">
        <f t="shared" si="4"/>
        <v>387.3812358722376</v>
      </c>
      <c r="E14" s="31" t="n">
        <f t="shared" si="4"/>
        <v>375.59297180413898</v>
      </c>
      <c r="F14" s="31" t="n">
        <f t="shared" si="4"/>
        <v>177.15511183636804</v>
      </c>
      <c r="G14" s="7" t="n">
        <f t="shared" ref="G14:G18" si="10">(E14/D14)-1</f>
        <v>-3.0430653259587714E-2</v>
      </c>
      <c r="H14" s="7" t="n">
        <f t="shared" ref="H14:H18" si="11">(E14/C14)-1</f>
        <v>0.25268902291608453</v>
      </c>
      <c r="I14" s="7" t="n">
        <f t="shared" ref="I14:I18" si="12">F14/E14</f>
        <v>0.4716678030087032</v>
      </c>
      <c r="J14" s="29" t="n">
        <f t="shared" si="6"/>
        <v>0</v>
      </c>
      <c r="K14" s="29" t="n">
        <f t="shared" si="6"/>
        <v>0</v>
      </c>
      <c r="L14" s="16"/>
      <c r="M14" s="2" t="str">
        <f t="shared" si="7"/>
        <v>Contract</v>
      </c>
      <c r="N14" s="2" t="str">
        <f t="shared" si="7"/>
        <v>Obligations (no FMS)</v>
      </c>
      <c r="O14" s="27" t="n">
        <f t="shared" ref="O14:AV14" si="13">O3/VLOOKUP(O$12,deflator,2,FALSE)/1000000000</f>
        <v>0</v>
      </c>
      <c r="P14" s="27" t="n">
        <f t="shared" si="13"/>
        <v>0</v>
      </c>
      <c r="Q14" s="27" t="n">
        <f t="shared" si="13"/>
        <v>0</v>
      </c>
      <c r="R14" s="27" t="n">
        <f t="shared" si="13"/>
        <v>0</v>
      </c>
      <c r="S14" s="27" t="n">
        <f t="shared" si="13"/>
        <v>0</v>
      </c>
      <c r="T14" s="27" t="n">
        <f t="shared" si="13"/>
        <v>0</v>
      </c>
      <c r="U14" s="27" t="n">
        <f t="shared" si="13"/>
        <v>0</v>
      </c>
      <c r="V14" s="27" t="n">
        <f t="shared" si="13"/>
        <v>0</v>
      </c>
      <c r="W14" s="27" t="n">
        <f t="shared" si="13"/>
        <v>0</v>
      </c>
      <c r="X14" s="27" t="n">
        <f t="shared" si="13"/>
        <v>0</v>
      </c>
      <c r="Y14" s="27" t="n">
        <f t="shared" si="13"/>
        <v>0</v>
      </c>
      <c r="Z14" s="27" t="n">
        <f t="shared" si="13"/>
        <v>0</v>
      </c>
      <c r="AA14" s="27" t="n">
        <f t="shared" si="13"/>
        <v>0</v>
      </c>
      <c r="AB14" s="27" t="n">
        <f t="shared" si="13"/>
        <v>0</v>
      </c>
      <c r="AC14" s="27" t="n">
        <f t="shared" si="13"/>
        <v>0</v>
      </c>
      <c r="AD14" s="27" t="n">
        <f t="shared" si="13"/>
        <v>0</v>
      </c>
      <c r="AE14" s="27" t="n">
        <f t="shared" si="13"/>
        <v>0</v>
      </c>
      <c r="AF14" s="27" t="n">
        <f t="shared" si="13"/>
        <v>0</v>
      </c>
      <c r="AG14" s="27" t="n">
        <f t="shared" si="13"/>
        <v>0</v>
      </c>
      <c r="AH14" s="27" t="n">
        <f t="shared" si="13"/>
        <v>0</v>
      </c>
      <c r="AI14" s="27" t="n">
        <f t="shared" si="13"/>
        <v>0</v>
      </c>
      <c r="AJ14" s="27" t="n">
        <f t="shared" si="13"/>
        <v>0</v>
      </c>
      <c r="AK14" s="27" t="n">
        <f t="shared" si="13"/>
        <v>415.40531788363057</v>
      </c>
      <c r="AL14" s="27" t="n">
        <f t="shared" si="13"/>
        <v>354.26047204398088</v>
      </c>
      <c r="AM14" s="27" t="n">
        <f t="shared" si="13"/>
        <v>324.49409028505494</v>
      </c>
      <c r="AN14" s="27" t="n">
        <f t="shared" si="13"/>
        <v>299.82937898650312</v>
      </c>
      <c r="AO14" s="27" t="n">
        <f t="shared" si="13"/>
        <v>314.85473312221211</v>
      </c>
      <c r="AP14" s="27" t="n">
        <f t="shared" si="13"/>
        <v>338.43950548293253</v>
      </c>
      <c r="AQ14" s="27" t="n">
        <f t="shared" si="13"/>
        <v>370.14250353676772</v>
      </c>
      <c r="AR14" s="27" t="n">
        <f t="shared" si="13"/>
        <v>386.93181614384298</v>
      </c>
      <c r="AS14" s="27" t="n">
        <f t="shared" si="13"/>
        <v>411.69835991965675</v>
      </c>
      <c r="AT14" s="27" t="n">
        <f t="shared" si="13"/>
        <v>387.3812358722376</v>
      </c>
      <c r="AU14" s="27" t="n">
        <f t="shared" si="13"/>
        <v>375.59297180413898</v>
      </c>
      <c r="AV14" s="27" t="n">
        <f t="shared" si="13"/>
        <v>177.15511183636804</v>
      </c>
      <c r="AW14" s="16"/>
      <c r="AX14" s="16"/>
    </row>
    <row r="15">
      <c r="A15" s="5" t="str">
        <f t="shared" si="3"/>
        <v>Contract</v>
      </c>
      <c r="B15" s="5" t="str">
        <f t="shared" si="3"/>
        <v>Obligations (reliable
FMS labels not available)</v>
      </c>
      <c r="C15" s="31" t="n">
        <f t="shared" si="9"/>
        <v>7.4928597905862425E-3</v>
      </c>
      <c r="D15" s="31" t="n">
        <f t="shared" si="4"/>
        <v>0</v>
      </c>
      <c r="E15" s="31" t="n">
        <f t="shared" si="4"/>
        <v>0</v>
      </c>
      <c r="F15" s="31" t="n">
        <f t="shared" si="4"/>
        <v>0</v>
      </c>
      <c r="G15" s="7" t="e">
        <f t="shared" si="10"/>
        <v>#DIV/0!</v>
      </c>
      <c r="H15" s="7" t="n">
        <f t="shared" si="11"/>
        <v>-1</v>
      </c>
      <c r="I15" s="7" t="e">
        <f t="shared" si="12"/>
        <v>#DIV/0!</v>
      </c>
      <c r="J15" s="29" t="n">
        <f t="shared" si="6"/>
        <v>0</v>
      </c>
      <c r="K15" s="29" t="n">
        <f t="shared" si="6"/>
        <v>0</v>
      </c>
      <c r="M15" s="2" t="str">
        <f t="shared" si="7"/>
        <v>Contract</v>
      </c>
      <c r="N15" s="2" t="str">
        <f t="shared" si="7"/>
        <v>Obligations (reliable
FMS labels not available)</v>
      </c>
      <c r="O15" s="27" t="n">
        <f t="shared" ref="O15:AV15" si="14">O4/VLOOKUP(O$12,deflator,2,FALSE)/1000000000</f>
        <v>239.19968123054471</v>
      </c>
      <c r="P15" s="27" t="n">
        <f t="shared" si="14"/>
        <v>261.29072911994291</v>
      </c>
      <c r="Q15" s="27" t="n">
        <f t="shared" si="14"/>
        <v>231.05264270919878</v>
      </c>
      <c r="R15" s="27" t="n">
        <f t="shared" si="14"/>
        <v>222.03007008275242</v>
      </c>
      <c r="S15" s="27" t="n">
        <f t="shared" si="14"/>
        <v>209.75545071641369</v>
      </c>
      <c r="T15" s="27" t="n">
        <f t="shared" si="14"/>
        <v>204.40529624658194</v>
      </c>
      <c r="U15" s="27" t="n">
        <f t="shared" si="14"/>
        <v>203.82966328577427</v>
      </c>
      <c r="V15" s="27" t="n">
        <f t="shared" si="14"/>
        <v>196.10140143807629</v>
      </c>
      <c r="W15" s="27" t="n">
        <f t="shared" si="14"/>
        <v>195.32573317812</v>
      </c>
      <c r="X15" s="27" t="n">
        <f t="shared" si="14"/>
        <v>201.52929472562869</v>
      </c>
      <c r="Y15" s="27" t="n">
        <f t="shared" si="14"/>
        <v>213.56475258137834</v>
      </c>
      <c r="Z15" s="27" t="n">
        <f t="shared" si="14"/>
        <v>227.14667307963074</v>
      </c>
      <c r="AA15" s="27" t="n">
        <f t="shared" si="14"/>
        <v>263.70993880780054</v>
      </c>
      <c r="AB15" s="27" t="n">
        <f t="shared" si="14"/>
        <v>322.34222801478438</v>
      </c>
      <c r="AC15" s="27" t="n">
        <f t="shared" si="14"/>
        <v>341.7661616284463</v>
      </c>
      <c r="AD15" s="27" t="n">
        <f t="shared" si="14"/>
        <v>383.5261613914318</v>
      </c>
      <c r="AE15" s="27" t="n">
        <f t="shared" si="14"/>
        <v>412.6807023472104</v>
      </c>
      <c r="AF15" s="27" t="n">
        <f t="shared" si="14"/>
        <v>446.55681657988907</v>
      </c>
      <c r="AG15" s="27" t="n">
        <f t="shared" si="14"/>
        <v>503.8640984600907</v>
      </c>
      <c r="AH15" s="27" t="n">
        <f t="shared" si="14"/>
        <v>503.50276780955329</v>
      </c>
      <c r="AI15" s="27" t="n">
        <f t="shared" si="14"/>
        <v>474.10678563496941</v>
      </c>
      <c r="AJ15" s="27" t="n">
        <f t="shared" si="14"/>
        <v>472.64262500767103</v>
      </c>
      <c r="AK15" s="27" t="n">
        <f t="shared" si="14"/>
        <v>0</v>
      </c>
      <c r="AL15" s="27" t="n">
        <f t="shared" si="14"/>
        <v>0</v>
      </c>
      <c r="AM15" s="27" t="n">
        <f t="shared" si="14"/>
        <v>0</v>
      </c>
      <c r="AN15" s="27" t="n">
        <f t="shared" si="14"/>
        <v>7.4928597905862425E-3</v>
      </c>
      <c r="AO15" s="27" t="n">
        <f t="shared" si="14"/>
        <v>0</v>
      </c>
      <c r="AP15" s="27" t="n">
        <f t="shared" si="14"/>
        <v>0</v>
      </c>
      <c r="AQ15" s="27" t="n">
        <f t="shared" si="14"/>
        <v>0</v>
      </c>
      <c r="AR15" s="27" t="n">
        <f t="shared" si="14"/>
        <v>0</v>
      </c>
      <c r="AS15" s="27" t="n">
        <f t="shared" si="14"/>
        <v>0</v>
      </c>
      <c r="AT15" s="27" t="n">
        <f t="shared" si="14"/>
        <v>0</v>
      </c>
      <c r="AU15" s="27" t="n">
        <f t="shared" si="14"/>
        <v>0</v>
      </c>
      <c r="AV15" s="27" t="n">
        <f t="shared" si="14"/>
        <v>0</v>
      </c>
    </row>
    <row r="16">
      <c r="A16" s="5" t="str">
        <f t="shared" si="3"/>
        <v>TOA</v>
      </c>
      <c r="B16" s="5" t="str">
        <f t="shared" si="3"/>
        <v>Obligations (no FMS)</v>
      </c>
      <c r="C16" s="31" t="n">
        <f t="shared" si="9"/>
        <v>678.17125276723357</v>
      </c>
      <c r="D16" s="22" t="n">
        <f t="shared" si="4"/>
        <v>760.30518220737599</v>
      </c>
      <c r="E16" s="22" t="n">
        <f t="shared" si="4"/>
        <v>769.46699999999998</v>
      </c>
      <c r="F16" s="22" t="n">
        <f t="shared" si="4"/>
        <v>813.65869114164673</v>
      </c>
      <c r="G16" s="18" t="n">
        <f t="shared" si="10"/>
        <v>1.205018459301388E-2</v>
      </c>
      <c r="H16" s="18" t="n">
        <f t="shared" si="11"/>
        <v>0.13462049129956499</v>
      </c>
      <c r="I16" s="18" t="n">
        <f t="shared" si="12"/>
        <v>1.0574315612516805</v>
      </c>
      <c r="J16" s="29" t="n">
        <f t="shared" si="6"/>
        <v>0</v>
      </c>
      <c r="K16" s="29" t="n">
        <f t="shared" si="6"/>
        <v>0</v>
      </c>
      <c r="M16" s="2" t="str">
        <f t="shared" si="7"/>
        <v>TOA</v>
      </c>
      <c r="N16" s="2" t="str">
        <f t="shared" si="7"/>
        <v>Obligations (no FMS)</v>
      </c>
      <c r="O16" s="27" t="n">
        <f t="shared" ref="O16:AV16" si="15">O5/VLOOKUP(O$12,deflator,2,FALSE)/1000000000</f>
        <v>579.07924710308782</v>
      </c>
      <c r="P16" s="27" t="n">
        <f t="shared" si="15"/>
        <v>596.10448997427841</v>
      </c>
      <c r="Q16" s="27" t="n">
        <f t="shared" si="15"/>
        <v>533.96679031559734</v>
      </c>
      <c r="R16" s="27" t="n">
        <f t="shared" si="15"/>
        <v>493.28376198760213</v>
      </c>
      <c r="S16" s="27" t="n">
        <f t="shared" si="15"/>
        <v>449.97327630770349</v>
      </c>
      <c r="T16" s="27" t="n">
        <f t="shared" si="15"/>
        <v>445.68139974383985</v>
      </c>
      <c r="U16" s="27" t="n">
        <f t="shared" si="15"/>
        <v>438.89995047860396</v>
      </c>
      <c r="V16" s="27" t="n">
        <f t="shared" si="15"/>
        <v>429.7750129514896</v>
      </c>
      <c r="W16" s="27" t="n">
        <f t="shared" si="15"/>
        <v>432.71925984407886</v>
      </c>
      <c r="X16" s="27" t="n">
        <f t="shared" si="15"/>
        <v>449.83317598488412</v>
      </c>
      <c r="Y16" s="27" t="n">
        <f t="shared" si="15"/>
        <v>463.64666362166179</v>
      </c>
      <c r="Z16" s="27" t="n">
        <f t="shared" si="15"/>
        <v>499.33461383252347</v>
      </c>
      <c r="AA16" s="27" t="n">
        <f t="shared" si="15"/>
        <v>551.88989443616856</v>
      </c>
      <c r="AB16" s="27" t="n">
        <f t="shared" si="15"/>
        <v>659.8585714669025</v>
      </c>
      <c r="AC16" s="27" t="n">
        <f t="shared" si="15"/>
        <v>678.36792280577288</v>
      </c>
      <c r="AD16" s="27" t="n">
        <f t="shared" si="15"/>
        <v>725.40184211755286</v>
      </c>
      <c r="AE16" s="27" t="n">
        <f t="shared" si="15"/>
        <v>749.78053653072777</v>
      </c>
      <c r="AF16" s="27" t="n">
        <f t="shared" si="15"/>
        <v>821.75924955713845</v>
      </c>
      <c r="AG16" s="27" t="n">
        <f t="shared" si="15"/>
        <v>892.15946263553531</v>
      </c>
      <c r="AH16" s="27" t="n">
        <f t="shared" si="15"/>
        <v>878.67416725963506</v>
      </c>
      <c r="AI16" s="27" t="n">
        <f t="shared" si="15"/>
        <v>905.02015993955104</v>
      </c>
      <c r="AJ16" s="27" t="n">
        <f t="shared" si="15"/>
        <v>883.67979144904541</v>
      </c>
      <c r="AK16" s="27" t="n">
        <f t="shared" si="15"/>
        <v>821.4262782432719</v>
      </c>
      <c r="AL16" s="27" t="n">
        <f t="shared" si="15"/>
        <v>723.93735104809343</v>
      </c>
      <c r="AM16" s="27" t="n">
        <f t="shared" si="15"/>
        <v>705.0963858878572</v>
      </c>
      <c r="AN16" s="27" t="n">
        <f t="shared" si="15"/>
        <v>678.17125276723357</v>
      </c>
      <c r="AO16" s="27" t="n">
        <f t="shared" si="15"/>
        <v>699.45276384492934</v>
      </c>
      <c r="AP16" s="27" t="n">
        <f t="shared" si="15"/>
        <v>712.08827794215892</v>
      </c>
      <c r="AQ16" s="27" t="n">
        <f t="shared" si="15"/>
        <v>768.46076161826807</v>
      </c>
      <c r="AR16" s="27" t="n">
        <f t="shared" si="15"/>
        <v>776.1438629068947</v>
      </c>
      <c r="AS16" s="27" t="n">
        <f t="shared" si="15"/>
        <v>802.12900702015429</v>
      </c>
      <c r="AT16" s="27" t="n">
        <f t="shared" si="15"/>
        <v>760.30518220737599</v>
      </c>
      <c r="AU16" s="27" t="n">
        <f t="shared" si="15"/>
        <v>769.46699999999998</v>
      </c>
      <c r="AV16" s="27" t="n">
        <f t="shared" si="15"/>
        <v>813.65869114164673</v>
      </c>
    </row>
    <row r="17">
      <c r="A17" s="5" t="str">
        <f t="shared" si="3"/>
        <v>Contract Total</v>
      </c>
      <c r="B17" s="5" t="str">
        <f t="shared" si="3"/>
        <v>NA</v>
      </c>
      <c r="C17" s="31" t="n">
        <f t="shared" si="9"/>
        <v>328.86986160695335</v>
      </c>
      <c r="D17" s="22" t="n">
        <f t="shared" si="4"/>
        <v>413.88261452063415</v>
      </c>
      <c r="E17" s="22" t="n">
        <f t="shared" si="4"/>
        <v>414.3206920492035</v>
      </c>
      <c r="F17" s="31" t="n">
        <f t="shared" si="4"/>
        <v>206.02097108554116</v>
      </c>
      <c r="G17" s="18" t="n">
        <f t="shared" si="10"/>
        <v>1.0584583966561922E-3</v>
      </c>
      <c r="H17" s="18" t="n">
        <f t="shared" si="11"/>
        <v>0.25983174628624428</v>
      </c>
      <c r="I17" s="7" t="n">
        <f t="shared" si="12"/>
        <v>0.49725001680841641</v>
      </c>
      <c r="J17" s="29" t="n">
        <f t="shared" si="6"/>
        <v>0</v>
      </c>
      <c r="K17" s="29" t="n">
        <f t="shared" si="6"/>
        <v>0</v>
      </c>
      <c r="L17" s="16"/>
      <c r="M17" s="2" t="str">
        <f t="shared" si="7"/>
        <v>Contract Total</v>
      </c>
      <c r="N17" s="2" t="str">
        <f t="shared" si="7"/>
        <v>NA</v>
      </c>
      <c r="O17" s="27" t="n">
        <f t="shared" ref="O17:X17" si="16">IF(O6="","",O6/VLOOKUP(O$12,deflator,2,FALSE)/$A$10)</f>
        <v>239.19968123054471</v>
      </c>
      <c r="P17" s="27" t="n">
        <f t="shared" si="16"/>
        <v>261.29072911994291</v>
      </c>
      <c r="Q17" s="27" t="n">
        <f t="shared" si="16"/>
        <v>231.05264270919878</v>
      </c>
      <c r="R17" s="27" t="n">
        <f t="shared" si="16"/>
        <v>222.03007008275242</v>
      </c>
      <c r="S17" s="27" t="n">
        <f t="shared" si="16"/>
        <v>209.75545071641369</v>
      </c>
      <c r="T17" s="27" t="n">
        <f t="shared" si="16"/>
        <v>204.40529624658194</v>
      </c>
      <c r="U17" s="27" t="n">
        <f t="shared" si="16"/>
        <v>203.82966328577427</v>
      </c>
      <c r="V17" s="27" t="n">
        <f t="shared" si="16"/>
        <v>196.10140143807629</v>
      </c>
      <c r="W17" s="27" t="n">
        <f t="shared" si="16"/>
        <v>195.32573317812</v>
      </c>
      <c r="X17" s="27" t="n">
        <f t="shared" si="16"/>
        <v>201.52929472562869</v>
      </c>
      <c r="Y17" s="27" t="n">
        <f t="shared" ref="Y17:AV17" si="17">Y6/VLOOKUP(Y$12,deflator,2,FALSE)/1000000000</f>
        <v>213.56475258137834</v>
      </c>
      <c r="Z17" s="27" t="n">
        <f t="shared" si="17"/>
        <v>227.14667307963074</v>
      </c>
      <c r="AA17" s="27" t="n">
        <f t="shared" si="17"/>
        <v>263.70993880780054</v>
      </c>
      <c r="AB17" s="27" t="n">
        <f t="shared" si="17"/>
        <v>322.34222801478438</v>
      </c>
      <c r="AC17" s="27" t="n">
        <f t="shared" si="17"/>
        <v>341.7661616284463</v>
      </c>
      <c r="AD17" s="27" t="n">
        <f t="shared" si="17"/>
        <v>383.5261613914318</v>
      </c>
      <c r="AE17" s="27" t="n">
        <f t="shared" si="17"/>
        <v>412.6807023472104</v>
      </c>
      <c r="AF17" s="27" t="n">
        <f t="shared" si="17"/>
        <v>446.55681657988907</v>
      </c>
      <c r="AG17" s="27" t="n">
        <f t="shared" si="17"/>
        <v>503.8640984600907</v>
      </c>
      <c r="AH17" s="27" t="n">
        <f t="shared" si="17"/>
        <v>503.50276780955329</v>
      </c>
      <c r="AI17" s="27" t="n">
        <f t="shared" si="17"/>
        <v>474.10678563496941</v>
      </c>
      <c r="AJ17" s="27" t="n">
        <f t="shared" si="17"/>
        <v>472.64262500767103</v>
      </c>
      <c r="AK17" s="27" t="n">
        <f t="shared" si="17"/>
        <v>450.37155703864914</v>
      </c>
      <c r="AL17" s="27" t="n">
        <f t="shared" si="17"/>
        <v>379.13927039526868</v>
      </c>
      <c r="AM17" s="27" t="n">
        <f t="shared" si="17"/>
        <v>343.68014971900141</v>
      </c>
      <c r="AN17" s="27" t="n">
        <f t="shared" si="17"/>
        <v>328.86986160695335</v>
      </c>
      <c r="AO17" s="27" t="n">
        <f t="shared" si="17"/>
        <v>354.92820408839606</v>
      </c>
      <c r="AP17" s="27" t="n">
        <f t="shared" si="17"/>
        <v>374.71140239752407</v>
      </c>
      <c r="AQ17" s="27" t="n">
        <f t="shared" si="17"/>
        <v>409.89577895195532</v>
      </c>
      <c r="AR17" s="27" t="n">
        <f t="shared" si="17"/>
        <v>429.90849613047243</v>
      </c>
      <c r="AS17" s="21" t="n">
        <f t="shared" si="17"/>
        <v>467.0722030117372</v>
      </c>
      <c r="AT17" s="27" t="n">
        <f t="shared" si="17"/>
        <v>413.88261452063415</v>
      </c>
      <c r="AU17" s="27" t="n">
        <f t="shared" si="17"/>
        <v>414.3206920492035</v>
      </c>
      <c r="AV17" s="27" t="n">
        <f t="shared" si="17"/>
        <v>206.02097108554116</v>
      </c>
      <c r="AW17" s="28"/>
      <c r="AX17" s="28"/>
    </row>
    <row r="18">
      <c r="A18" s="5" t="str">
        <f t="shared" si="3"/>
        <v>Percentage</v>
      </c>
      <c r="B18" s="5" t="n">
        <f t="shared" si="3"/>
        <v>0</v>
      </c>
      <c r="C18" s="16" t="n">
        <f t="shared" si="9"/>
        <v>0.48493630519580611</v>
      </c>
      <c r="D18" s="16" t="n">
        <f t="shared" si="4"/>
        <v>0.54436379523156553</v>
      </c>
      <c r="E18" s="16" t="n">
        <f t="shared" si="4"/>
        <v>0.53845154119566341</v>
      </c>
      <c r="F18" s="31" t="n">
        <f t="shared" si="4"/>
        <v>0</v>
      </c>
      <c r="G18" s="7" t="n">
        <f t="shared" si="10"/>
        <v>-1.0860850937721045E-2</v>
      </c>
      <c r="H18" s="7" t="n">
        <f t="shared" si="11"/>
        <v>0.11035518567381564</v>
      </c>
      <c r="I18" s="7" t="n">
        <f t="shared" si="12"/>
        <v>0</v>
      </c>
      <c r="J18" s="29" t="n">
        <f>AU28</f>
        <v>0</v>
      </c>
      <c r="K18" s="29" t="n">
        <f>AV28</f>
        <v>0</v>
      </c>
      <c r="M18" s="3" t="s">
        <v>35</v>
      </c>
      <c r="N18" s="3"/>
      <c r="O18" s="11" t="n">
        <f>O17/O16</f>
        <v>0.41306899258982133</v>
      </c>
      <c r="P18" s="11" t="n">
        <f t="shared" ref="P18:AU18" si="18">P17/P16</f>
        <v>0.43833041608396117</v>
      </c>
      <c r="Q18" s="11" t="n">
        <f t="shared" si="18"/>
        <v>0.43270976191728466</v>
      </c>
      <c r="R18" s="11" t="n">
        <f t="shared" si="18"/>
        <v>0.45010618064563979</v>
      </c>
      <c r="S18" s="11" t="n">
        <f t="shared" si="18"/>
        <v>0.46615090664401465</v>
      </c>
      <c r="T18" s="11" t="n">
        <f t="shared" si="18"/>
        <v>0.45863546552327755</v>
      </c>
      <c r="U18" s="11" t="n">
        <f t="shared" si="18"/>
        <v>0.46441031279111711</v>
      </c>
      <c r="V18" s="11" t="n">
        <f t="shared" si="18"/>
        <v>0.45628851266002063</v>
      </c>
      <c r="W18" s="11" t="n">
        <f t="shared" si="18"/>
        <v>0.45139135532932245</v>
      </c>
      <c r="X18" s="11" t="n">
        <f t="shared" si="18"/>
        <v>0.44800896306590055</v>
      </c>
      <c r="Y18" s="11" t="n">
        <f t="shared" si="18"/>
        <v>0.46061962554236852</v>
      </c>
      <c r="Z18" s="11" t="n">
        <f t="shared" si="18"/>
        <v>0.45489871278143679</v>
      </c>
      <c r="AA18" s="11" t="n">
        <f t="shared" si="18"/>
        <v>0.47783070765812174</v>
      </c>
      <c r="AB18" s="11" t="n">
        <f t="shared" si="18"/>
        <v>0.48850199414429002</v>
      </c>
      <c r="AC18" s="11" t="n">
        <f t="shared" si="18"/>
        <v>0.50380648927926852</v>
      </c>
      <c r="AD18" s="11" t="n">
        <f t="shared" si="18"/>
        <v>0.52870855727614841</v>
      </c>
      <c r="AE18" s="11" t="n">
        <f t="shared" si="18"/>
        <v>0.55040199397106881</v>
      </c>
      <c r="AF18" s="11" t="n">
        <f t="shared" si="18"/>
        <v>0.54341562546517974</v>
      </c>
      <c r="AG18" s="11" t="n">
        <f t="shared" si="18"/>
        <v>0.56476910189532914</v>
      </c>
      <c r="AH18" s="11" t="n">
        <f t="shared" si="18"/>
        <v>0.57302557258494635</v>
      </c>
      <c r="AI18" s="11" t="n">
        <f t="shared" si="18"/>
        <v>0.52386323158440629</v>
      </c>
      <c r="AJ18" s="11" t="n">
        <f t="shared" si="18"/>
        <v>0.53485734264969265</v>
      </c>
      <c r="AK18" s="11" t="n">
        <f t="shared" si="18"/>
        <v>0.54827994789967993</v>
      </c>
      <c r="AL18" s="11" t="n">
        <f t="shared" si="18"/>
        <v>0.52371834364722714</v>
      </c>
      <c r="AM18" s="11" t="n">
        <f t="shared" si="18"/>
        <v>0.48742293478960247</v>
      </c>
      <c r="AN18" s="11" t="n">
        <f t="shared" si="18"/>
        <v>0.48493630519580611</v>
      </c>
      <c r="AO18" s="11" t="n">
        <f t="shared" si="18"/>
        <v>0.507436988507039</v>
      </c>
      <c r="AP18" s="11" t="n">
        <f t="shared" si="18"/>
        <v>0.52621481634326372</v>
      </c>
      <c r="AQ18" s="11" t="n">
        <f t="shared" si="18"/>
        <v>0.53339844976440132</v>
      </c>
      <c r="AR18" s="11" t="n">
        <f t="shared" si="18"/>
        <v>0.55390310569529522</v>
      </c>
      <c r="AS18" s="11" t="n">
        <f t="shared" si="18"/>
        <v>0.58229062772193396</v>
      </c>
      <c r="AT18" s="11" t="n">
        <f t="shared" si="18"/>
        <v>0.54436379523156553</v>
      </c>
      <c r="AU18" s="11" t="n">
        <f t="shared" si="18"/>
        <v>0.53845154119566341</v>
      </c>
      <c r="AV18" s="11"/>
    </row>
    <row r="19"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14"/>
      <c r="Z19" s="3"/>
      <c r="AA19" s="3"/>
      <c r="AB19" s="3"/>
    </row>
    <row r="20"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14"/>
      <c r="Z20" s="3"/>
      <c r="AA20" s="3"/>
      <c r="AB20" s="3"/>
    </row>
    <row r="21" ht="30" customHeight="1">
      <c r="A21" s="9" t="str">
        <f>M21</f>
        <v>Contract</v>
      </c>
      <c r="B21" s="9" t="str">
        <f t="shared" ref="B21:B25" si="19">N21</f>
        <v>Obligations (includes FMS)</v>
      </c>
      <c r="M21" s="8" t="str">
        <f>M13</f>
        <v>Contract</v>
      </c>
      <c r="N21" s="8" t="str">
        <f t="shared" ref="N21:N23" si="20">N13</f>
        <v>Obligations (includes FMS)</v>
      </c>
      <c r="O21" s="24" t="n">
        <f>O13/O$17</f>
        <v>0</v>
      </c>
      <c r="P21" s="24" t="n">
        <f t="shared" ref="P21:AS21" si="21">P13/P$17</f>
        <v>0</v>
      </c>
      <c r="Q21" s="24" t="n">
        <f t="shared" si="21"/>
        <v>0</v>
      </c>
      <c r="R21" s="24" t="n">
        <f t="shared" si="21"/>
        <v>0</v>
      </c>
      <c r="S21" s="24" t="n">
        <f t="shared" si="21"/>
        <v>0</v>
      </c>
      <c r="T21" s="24" t="n">
        <f t="shared" si="21"/>
        <v>0</v>
      </c>
      <c r="U21" s="24" t="n">
        <f t="shared" si="21"/>
        <v>0</v>
      </c>
      <c r="V21" s="24" t="n">
        <f t="shared" si="21"/>
        <v>0</v>
      </c>
      <c r="W21" s="24" t="n">
        <f t="shared" si="21"/>
        <v>0</v>
      </c>
      <c r="X21" s="24" t="n">
        <f t="shared" si="21"/>
        <v>0</v>
      </c>
      <c r="Y21" s="24" t="n">
        <f t="shared" si="21"/>
        <v>0</v>
      </c>
      <c r="Z21" s="24" t="n">
        <f t="shared" si="21"/>
        <v>0</v>
      </c>
      <c r="AA21" s="24" t="n">
        <f t="shared" si="21"/>
        <v>0</v>
      </c>
      <c r="AB21" s="24" t="n">
        <f t="shared" si="21"/>
        <v>0</v>
      </c>
      <c r="AC21" s="24" t="n">
        <f t="shared" si="21"/>
        <v>0</v>
      </c>
      <c r="AD21" s="24" t="n">
        <f t="shared" si="21"/>
        <v>0</v>
      </c>
      <c r="AE21" s="24" t="n">
        <f t="shared" si="21"/>
        <v>0</v>
      </c>
      <c r="AF21" s="24" t="n">
        <f t="shared" si="21"/>
        <v>0</v>
      </c>
      <c r="AG21" s="24" t="n">
        <f t="shared" si="21"/>
        <v>0</v>
      </c>
      <c r="AH21" s="24" t="n">
        <f t="shared" si="21"/>
        <v>0</v>
      </c>
      <c r="AI21" s="24" t="n">
        <f t="shared" si="21"/>
        <v>0</v>
      </c>
      <c r="AJ21" s="24" t="n">
        <f t="shared" si="21"/>
        <v>0</v>
      </c>
      <c r="AK21" s="24" t="n">
        <f t="shared" si="21"/>
        <v>7.7638648819063669E-2</v>
      </c>
      <c r="AL21" s="24" t="n">
        <f t="shared" si="21"/>
        <v>6.5619154474160876E-2</v>
      </c>
      <c r="AM21" s="24" t="n">
        <f t="shared" si="21"/>
        <v>5.582533483424431E-2</v>
      </c>
      <c r="AN21" s="24" t="n">
        <f t="shared" si="21"/>
        <v>8.8281089725875297E-2</v>
      </c>
      <c r="AO21" s="24" t="n">
        <f t="shared" si="21"/>
        <v>0.11290585111180272</v>
      </c>
      <c r="AP21" s="24" t="n">
        <f t="shared" si="21"/>
        <v>9.6799554757373799E-2</v>
      </c>
      <c r="AQ21" s="24" t="n">
        <f t="shared" si="21"/>
        <v>9.6983861402113125E-2</v>
      </c>
      <c r="AR21" s="24" t="n">
        <f t="shared" si="21"/>
        <v>9.9967040366623641E-2</v>
      </c>
      <c r="AS21" s="24" t="n">
        <f t="shared" si="21"/>
        <v>0.11855520995474213</v>
      </c>
      <c r="AT21" s="24" t="n">
        <f t="shared" ref="AT21:AV21" si="22">AT13/AT$17</f>
        <v>6.4031147283368964E-2</v>
      </c>
      <c r="AU21" s="6" t="n">
        <f t="shared" si="22"/>
        <v>9.3472812215869991E-2</v>
      </c>
      <c r="AV21" s="24" t="n">
        <f t="shared" si="22"/>
        <v>0.14011126681461877</v>
      </c>
    </row>
    <row r="22">
      <c r="A22" s="9" t="str">
        <f t="shared" ref="A22:A25" si="23">M22</f>
        <v>Contract</v>
      </c>
      <c r="B22" s="9" t="str">
        <f t="shared" si="19"/>
        <v>Obligations (no FMS)</v>
      </c>
      <c r="M22" s="8" t="str">
        <f t="shared" ref="M22" si="24">M14</f>
        <v>Contract</v>
      </c>
      <c r="N22" s="8" t="str">
        <f t="shared" si="20"/>
        <v>Obligations (no FMS)</v>
      </c>
      <c r="O22" s="24" t="n">
        <f t="shared" ref="O22:AS22" si="25">O14/O$17</f>
        <v>0</v>
      </c>
      <c r="P22" s="24" t="n">
        <f t="shared" si="25"/>
        <v>0</v>
      </c>
      <c r="Q22" s="24" t="n">
        <f t="shared" si="25"/>
        <v>0</v>
      </c>
      <c r="R22" s="24" t="n">
        <f t="shared" si="25"/>
        <v>0</v>
      </c>
      <c r="S22" s="24" t="n">
        <f t="shared" si="25"/>
        <v>0</v>
      </c>
      <c r="T22" s="24" t="n">
        <f t="shared" si="25"/>
        <v>0</v>
      </c>
      <c r="U22" s="24" t="n">
        <f t="shared" si="25"/>
        <v>0</v>
      </c>
      <c r="V22" s="24" t="n">
        <f t="shared" si="25"/>
        <v>0</v>
      </c>
      <c r="W22" s="24" t="n">
        <f t="shared" si="25"/>
        <v>0</v>
      </c>
      <c r="X22" s="24" t="n">
        <f t="shared" si="25"/>
        <v>0</v>
      </c>
      <c r="Y22" s="24" t="n">
        <f t="shared" si="25"/>
        <v>0</v>
      </c>
      <c r="Z22" s="24" t="n">
        <f t="shared" si="25"/>
        <v>0</v>
      </c>
      <c r="AA22" s="24" t="n">
        <f t="shared" si="25"/>
        <v>0</v>
      </c>
      <c r="AB22" s="24" t="n">
        <f t="shared" si="25"/>
        <v>0</v>
      </c>
      <c r="AC22" s="24" t="n">
        <f t="shared" si="25"/>
        <v>0</v>
      </c>
      <c r="AD22" s="24" t="n">
        <f t="shared" si="25"/>
        <v>0</v>
      </c>
      <c r="AE22" s="24" t="n">
        <f t="shared" si="25"/>
        <v>0</v>
      </c>
      <c r="AF22" s="24" t="n">
        <f t="shared" si="25"/>
        <v>0</v>
      </c>
      <c r="AG22" s="24" t="n">
        <f t="shared" si="25"/>
        <v>0</v>
      </c>
      <c r="AH22" s="24" t="n">
        <f t="shared" si="25"/>
        <v>0</v>
      </c>
      <c r="AI22" s="24" t="n">
        <f t="shared" si="25"/>
        <v>0</v>
      </c>
      <c r="AJ22" s="24" t="n">
        <f t="shared" si="25"/>
        <v>0</v>
      </c>
      <c r="AK22" s="24" t="n">
        <f t="shared" si="25"/>
        <v>0.92236135118093632</v>
      </c>
      <c r="AL22" s="24" t="n">
        <f t="shared" si="25"/>
        <v>0.93438084552583911</v>
      </c>
      <c r="AM22" s="24" t="n">
        <f t="shared" si="25"/>
        <v>0.94417466516575566</v>
      </c>
      <c r="AN22" s="24" t="n">
        <f t="shared" si="25"/>
        <v>0.91169612661205857</v>
      </c>
      <c r="AO22" s="24" t="n">
        <f t="shared" si="25"/>
        <v>0.88709414888819738</v>
      </c>
      <c r="AP22" s="24" t="n">
        <f t="shared" si="25"/>
        <v>0.90320044524262599</v>
      </c>
      <c r="AQ22" s="24" t="n">
        <f t="shared" si="25"/>
        <v>0.90301613859788699</v>
      </c>
      <c r="AR22" s="24" t="n">
        <f t="shared" si="25"/>
        <v>0.90003295963337626</v>
      </c>
      <c r="AS22" s="24" t="n">
        <f t="shared" si="25"/>
        <v>0.88144479004525789</v>
      </c>
      <c r="AT22" s="24" t="n">
        <f t="shared" ref="AT22:AV22" si="26">AT14/AT$17</f>
        <v>0.93596885271663099</v>
      </c>
      <c r="AU22" s="24" t="n">
        <f t="shared" si="26"/>
        <v>0.90652718778413</v>
      </c>
      <c r="AV22" s="24" t="n">
        <f t="shared" si="26"/>
        <v>0.85988873318538117</v>
      </c>
    </row>
    <row r="23" ht="45" customHeight="1">
      <c r="A23" s="9" t="str">
        <f t="shared" si="23"/>
        <v>Contract</v>
      </c>
      <c r="B23" s="9" t="str">
        <f t="shared" si="19"/>
        <v>Obligations (reliable
FMS labels not available)</v>
      </c>
      <c r="M23" s="8" t="str">
        <f t="shared" ref="M23" si="27">M15</f>
        <v>Contract</v>
      </c>
      <c r="N23" s="8" t="str">
        <f t="shared" si="20"/>
        <v>Obligations (reliable
FMS labels not available)</v>
      </c>
      <c r="O23" s="24" t="n">
        <f t="shared" ref="O23:AS23" si="28">O15/O$17</f>
        <v>1</v>
      </c>
      <c r="P23" s="24" t="n">
        <f t="shared" si="28"/>
        <v>1</v>
      </c>
      <c r="Q23" s="24" t="n">
        <f t="shared" si="28"/>
        <v>1</v>
      </c>
      <c r="R23" s="24" t="n">
        <f t="shared" si="28"/>
        <v>1</v>
      </c>
      <c r="S23" s="24" t="n">
        <f t="shared" si="28"/>
        <v>1</v>
      </c>
      <c r="T23" s="24" t="n">
        <f t="shared" si="28"/>
        <v>1</v>
      </c>
      <c r="U23" s="24" t="n">
        <f t="shared" si="28"/>
        <v>1</v>
      </c>
      <c r="V23" s="24" t="n">
        <f t="shared" si="28"/>
        <v>1</v>
      </c>
      <c r="W23" s="24" t="n">
        <f t="shared" si="28"/>
        <v>1</v>
      </c>
      <c r="X23" s="24" t="n">
        <f t="shared" si="28"/>
        <v>1</v>
      </c>
      <c r="Y23" s="24" t="n">
        <f t="shared" si="28"/>
        <v>1</v>
      </c>
      <c r="Z23" s="24" t="n">
        <f t="shared" si="28"/>
        <v>1</v>
      </c>
      <c r="AA23" s="24" t="n">
        <f t="shared" si="28"/>
        <v>1</v>
      </c>
      <c r="AB23" s="24" t="n">
        <f t="shared" si="28"/>
        <v>1</v>
      </c>
      <c r="AC23" s="24" t="n">
        <f t="shared" si="28"/>
        <v>1</v>
      </c>
      <c r="AD23" s="24" t="n">
        <f t="shared" si="28"/>
        <v>1</v>
      </c>
      <c r="AE23" s="24" t="n">
        <f t="shared" si="28"/>
        <v>1</v>
      </c>
      <c r="AF23" s="24" t="n">
        <f t="shared" si="28"/>
        <v>1</v>
      </c>
      <c r="AG23" s="24" t="n">
        <f t="shared" si="28"/>
        <v>1</v>
      </c>
      <c r="AH23" s="24" t="n">
        <f t="shared" si="28"/>
        <v>1</v>
      </c>
      <c r="AI23" s="24" t="n">
        <f t="shared" si="28"/>
        <v>1</v>
      </c>
      <c r="AJ23" s="24" t="n">
        <f t="shared" si="28"/>
        <v>1</v>
      </c>
      <c r="AK23" s="24" t="n">
        <f t="shared" si="28"/>
        <v>0</v>
      </c>
      <c r="AL23" s="24" t="n">
        <f t="shared" si="28"/>
        <v>0</v>
      </c>
      <c r="AM23" s="24" t="n">
        <f t="shared" si="28"/>
        <v>0</v>
      </c>
      <c r="AN23" s="24" t="n">
        <f t="shared" si="28"/>
        <v>2.2783662066125368E-5</v>
      </c>
      <c r="AO23" s="24" t="n">
        <f t="shared" si="28"/>
        <v>0</v>
      </c>
      <c r="AP23" s="24" t="n">
        <f t="shared" si="28"/>
        <v>0</v>
      </c>
      <c r="AQ23" s="24" t="n">
        <f t="shared" si="28"/>
        <v>0</v>
      </c>
      <c r="AR23" s="24" t="n">
        <f t="shared" si="28"/>
        <v>0</v>
      </c>
      <c r="AS23" s="24" t="n">
        <f t="shared" si="28"/>
        <v>0</v>
      </c>
      <c r="AT23" s="24" t="n">
        <f t="shared" ref="AT23:AV23" si="29">AT15/AT$17</f>
        <v>0</v>
      </c>
      <c r="AU23" s="24" t="n">
        <f t="shared" si="29"/>
        <v>0</v>
      </c>
      <c r="AV23" s="24" t="n">
        <f t="shared" si="29"/>
        <v>0</v>
      </c>
    </row>
    <row r="24">
      <c r="A24" s="9"/>
      <c r="B24" s="9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14"/>
      <c r="Z24" s="3"/>
      <c r="AA24" s="3"/>
      <c r="AB24" s="3"/>
    </row>
    <row r="25">
      <c r="A25" s="9" t="str">
        <f t="shared" si="23"/>
        <v>Contract Total</v>
      </c>
      <c r="B25" s="9" t="str">
        <f t="shared" si="19"/>
        <v>NA</v>
      </c>
      <c r="M25" s="8" t="str">
        <f>M17</f>
        <v>Contract Total</v>
      </c>
      <c r="N25" s="8" t="str">
        <f>N17</f>
        <v>NA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14"/>
      <c r="Z25" s="3"/>
      <c r="AA25" s="3"/>
      <c r="AB25" s="3"/>
    </row>
    <row r="26"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14"/>
      <c r="Z26" s="3"/>
      <c r="AA26" s="3"/>
      <c r="AB26" s="3"/>
    </row>
    <row r="27"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14"/>
      <c r="Z27" s="3"/>
      <c r="AA27" s="3"/>
      <c r="AB27" s="3"/>
    </row>
    <row r="28"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14"/>
      <c r="Z28" s="3"/>
      <c r="AA28" s="3"/>
      <c r="AB28" s="3"/>
    </row>
    <row r="60"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</row>
    <row r="64">
      <c r="M64" s="1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>L1</f>
      </c>
      <c r="B1" s="19" t="n">
        <f t="shared" ref="B1:I1" si="0">B10</f>
        <v>2015</v>
      </c>
      <c r="C1" s="19" t="n">
        <f t="shared" si="0"/>
        <v>2021</v>
      </c>
      <c r="D1" s="19" t="n">
        <f t="shared" si="0"/>
        <v>2022</v>
      </c>
      <c r="E1" s="19" t="n">
        <f t="shared" si="0"/>
        <v>2023</v>
      </c>
      <c r="F1" s="19" t="str">
        <f t="shared" si="0"/>
        <v>2021-2022</v>
      </c>
      <c r="G1" s="19" t="str">
        <f t="shared" si="0"/>
        <v>2015-2022</v>
      </c>
      <c r="H1" s="19" t="str">
        <f t="shared" si="0"/>
        <v>2023/2022</v>
      </c>
      <c r="I1" s="19" t="str">
        <f t="shared" si="0"/>
        <v>Share 2022</v>
      </c>
      <c r="J1" s="19" t="str">
        <f>J10</f>
        <v>Share 2023</v>
      </c>
      <c r="L1" t="s">
        <v>812</v>
      </c>
      <c r="M1" t="s">
        <v>678</v>
      </c>
      <c r="N1" t="s">
        <v>679</v>
      </c>
      <c r="O1" t="s">
        <v>680</v>
      </c>
      <c r="P1" t="s">
        <v>681</v>
      </c>
      <c r="Q1" t="s">
        <v>682</v>
      </c>
      <c r="R1" t="s">
        <v>683</v>
      </c>
      <c r="S1" t="s">
        <v>684</v>
      </c>
      <c r="T1" t="s">
        <v>685</v>
      </c>
      <c r="U1" t="s">
        <v>686</v>
      </c>
      <c r="V1" t="s">
        <v>687</v>
      </c>
      <c r="W1" t="s">
        <v>688</v>
      </c>
      <c r="X1" t="s">
        <v>689</v>
      </c>
      <c r="Y1" t="s">
        <v>690</v>
      </c>
      <c r="Z1" t="s">
        <v>691</v>
      </c>
      <c r="AA1" t="s">
        <v>692</v>
      </c>
      <c r="AB1" t="s">
        <v>693</v>
      </c>
      <c r="AC1" t="s">
        <v>694</v>
      </c>
      <c r="AD1" t="s">
        <v>695</v>
      </c>
      <c r="AE1" t="s">
        <v>696</v>
      </c>
      <c r="AF1" t="s">
        <v>697</v>
      </c>
      <c r="AG1" t="s">
        <v>698</v>
      </c>
      <c r="AH1" t="s">
        <v>699</v>
      </c>
      <c r="AI1" t="s">
        <v>700</v>
      </c>
      <c r="AJ1" t="s">
        <v>701</v>
      </c>
      <c r="AK1" t="s">
        <v>702</v>
      </c>
      <c r="AL1" t="s">
        <v>703</v>
      </c>
      <c r="AM1" t="s">
        <v>704</v>
      </c>
      <c r="AN1" t="s">
        <v>705</v>
      </c>
      <c r="AO1" t="s">
        <v>706</v>
      </c>
      <c r="AP1" t="s">
        <v>707</v>
      </c>
      <c r="AQ1" t="s">
        <v>708</v>
      </c>
      <c r="AR1" t="s">
        <v>709</v>
      </c>
      <c r="AS1" t="s">
        <v>710</v>
      </c>
      <c r="AT1" t="s">
        <v>711</v>
      </c>
    </row>
    <row r="2">
      <c r="A2" s="5" t="str">
        <f>L2</f>
      </c>
      <c r="B2" s="5"/>
      <c r="C2" s="31"/>
      <c r="D2" s="31"/>
      <c r="E2" s="31"/>
      <c r="F2" s="7"/>
      <c r="G2" s="16"/>
      <c r="H2" s="16"/>
      <c r="I2" s="29"/>
      <c r="J2" s="29"/>
      <c r="L2" t="s">
        <v>760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39579855166.9866</v>
      </c>
      <c r="X2" s="32" t="n">
        <v>45197866304.4511</v>
      </c>
      <c r="Y2" s="32" t="n">
        <v>41871677716.2884</v>
      </c>
      <c r="Z2" s="32" t="n">
        <v>60628984338.3487</v>
      </c>
      <c r="AA2" s="32" t="n">
        <v>72073593931.5468</v>
      </c>
      <c r="AB2" s="32" t="n">
        <v>82191621107.4698</v>
      </c>
      <c r="AC2" s="32" t="n">
        <v>65216824578.6249</v>
      </c>
      <c r="AD2" s="32" t="n">
        <v>99476690536.4387</v>
      </c>
      <c r="AE2" s="32" t="n">
        <v>89664361004.2574</v>
      </c>
      <c r="AF2" s="32" t="n">
        <v>105185308345.763</v>
      </c>
      <c r="AG2" s="32" t="n">
        <v>76858121124.0519</v>
      </c>
      <c r="AH2" s="32" t="n">
        <v>84511629723.7078</v>
      </c>
      <c r="AI2" s="32" t="n">
        <v>72747870858.8408</v>
      </c>
      <c r="AJ2" s="32" t="n">
        <v>88281955325.3434</v>
      </c>
      <c r="AK2" s="32" t="n">
        <v>58657736535.8974</v>
      </c>
      <c r="AL2" s="32" t="n">
        <v>66374936763.4199</v>
      </c>
      <c r="AM2" s="32" t="n">
        <v>64229067462.5307</v>
      </c>
      <c r="AN2" s="32" t="n">
        <v>67355889099.584</v>
      </c>
      <c r="AO2" s="32" t="n">
        <v>73920890931.1788</v>
      </c>
      <c r="AP2" s="32" t="n">
        <v>104278371953.715</v>
      </c>
      <c r="AQ2" s="32" t="n">
        <v>102045500387.258</v>
      </c>
      <c r="AR2" s="32" t="n">
        <v>83031379889.5993</v>
      </c>
      <c r="AS2" s="32" t="n">
        <v>90700478946.8148</v>
      </c>
      <c r="AT2" s="32" t="n">
        <v>93831048286.0025</v>
      </c>
      <c r="AU2" s="32"/>
      <c r="AV2" s="32"/>
    </row>
    <row r="3">
      <c r="A3" s="5" t="str">
        <f>L3</f>
      </c>
      <c r="B3" s="5"/>
      <c r="C3" s="31"/>
      <c r="D3" s="31"/>
      <c r="E3" s="31"/>
      <c r="F3" s="7"/>
      <c r="G3" s="16"/>
      <c r="H3" s="16"/>
      <c r="I3" s="29"/>
      <c r="J3" s="29"/>
      <c r="L3" t="s">
        <v>813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30488476147.6766</v>
      </c>
      <c r="X3" s="32" t="n">
        <v>35658212730.4042</v>
      </c>
      <c r="Y3" s="32" t="n">
        <v>53468991828.7781</v>
      </c>
      <c r="Z3" s="32" t="n">
        <v>50104119626.4988</v>
      </c>
      <c r="AA3" s="32" t="n">
        <v>59735734957.7629</v>
      </c>
      <c r="AB3" s="32" t="n">
        <v>66408009003.4662</v>
      </c>
      <c r="AC3" s="32" t="n">
        <v>90944163227.9711</v>
      </c>
      <c r="AD3" s="32" t="n">
        <v>71581282476.5149</v>
      </c>
      <c r="AE3" s="32" t="n">
        <v>95858643198.7963</v>
      </c>
      <c r="AF3" s="32" t="n">
        <v>88567212923.907</v>
      </c>
      <c r="AG3" s="32" t="n">
        <v>95679375813.8877</v>
      </c>
      <c r="AH3" s="32" t="n">
        <v>76340782697.8077</v>
      </c>
      <c r="AI3" s="32" t="n">
        <v>97430470454.8148</v>
      </c>
      <c r="AJ3" s="32" t="n">
        <v>47161410128.4538</v>
      </c>
      <c r="AK3" s="32" t="n">
        <v>64876581768.1075</v>
      </c>
      <c r="AL3" s="32" t="n">
        <v>70705778641.2237</v>
      </c>
      <c r="AM3" s="32" t="n">
        <v>83338070960.6052</v>
      </c>
      <c r="AN3" s="32" t="n">
        <v>74934848863.2331</v>
      </c>
      <c r="AO3" s="32" t="n">
        <v>79173891045.1843</v>
      </c>
      <c r="AP3" s="32" t="n">
        <v>91188443138.8244</v>
      </c>
      <c r="AQ3" s="32" t="n">
        <v>118353483306.377</v>
      </c>
      <c r="AR3" s="32" t="n">
        <v>113030614881.231</v>
      </c>
      <c r="AS3" s="32" t="n">
        <v>92687913219.3192</v>
      </c>
      <c r="AT3" s="32" t="n">
        <v>122169498084.723</v>
      </c>
      <c r="AU3" s="32"/>
      <c r="AV3" s="32"/>
    </row>
    <row r="4">
      <c r="A4" s="5" t="str">
        <f>L4</f>
      </c>
      <c r="B4" s="5"/>
      <c r="C4" s="31"/>
      <c r="D4" s="31"/>
      <c r="E4" s="31"/>
      <c r="F4" s="7"/>
      <c r="G4" s="16"/>
      <c r="H4" s="16"/>
      <c r="I4" s="29"/>
      <c r="J4" s="29"/>
      <c r="L4" t="s">
        <v>814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30051830582.0445</v>
      </c>
      <c r="X4" s="32" t="n">
        <v>29546235134.1811</v>
      </c>
      <c r="Y4" s="32" t="n">
        <v>32514804393.3053</v>
      </c>
      <c r="Z4" s="32" t="n">
        <v>44326222096.9026</v>
      </c>
      <c r="AA4" s="32" t="n">
        <v>47287210537.3255</v>
      </c>
      <c r="AB4" s="32" t="n">
        <v>52144127399.204</v>
      </c>
      <c r="AC4" s="32" t="n">
        <v>54837278210.8716</v>
      </c>
      <c r="AD4" s="32" t="n">
        <v>62947498042.1502</v>
      </c>
      <c r="AE4" s="32" t="n">
        <v>70265937354.0771</v>
      </c>
      <c r="AF4" s="32" t="n">
        <v>73003340331.2803</v>
      </c>
      <c r="AG4" s="32" t="n">
        <v>78254055376.3789</v>
      </c>
      <c r="AH4" s="32" t="n">
        <v>86397758416.6916</v>
      </c>
      <c r="AI4" s="32" t="n">
        <v>79402020830.3761</v>
      </c>
      <c r="AJ4" s="32" t="n">
        <v>69439846613.0581</v>
      </c>
      <c r="AK4" s="32" t="n">
        <v>72089283751.6422</v>
      </c>
      <c r="AL4" s="32" t="n">
        <v>55195683356.3111</v>
      </c>
      <c r="AM4" s="32" t="n">
        <v>61208777099.8533</v>
      </c>
      <c r="AN4" s="32" t="n">
        <v>72583791772.3834</v>
      </c>
      <c r="AO4" s="32" t="n">
        <v>90344980624.0986</v>
      </c>
      <c r="AP4" s="32" t="n">
        <v>80012527011.3385</v>
      </c>
      <c r="AQ4" s="32" t="n">
        <v>97065505447.7111</v>
      </c>
      <c r="AR4" s="32" t="n">
        <v>79881976456.2302</v>
      </c>
      <c r="AS4" s="32" t="n">
        <v>107079847175.86</v>
      </c>
      <c r="AT4" s="32"/>
      <c r="AU4" s="32"/>
      <c r="AV4" s="32"/>
    </row>
    <row r="5">
      <c r="A5" s="5" t="str">
        <f>L5</f>
      </c>
      <c r="B5" s="5"/>
      <c r="C5" s="31"/>
      <c r="D5" s="31"/>
      <c r="E5" s="31"/>
      <c r="F5" s="18"/>
      <c r="G5" s="16"/>
      <c r="H5" s="16"/>
      <c r="I5" s="29"/>
      <c r="J5" s="29"/>
      <c r="L5" t="s">
        <v>815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32058324609.6797</v>
      </c>
      <c r="X5" s="32" t="n">
        <v>33591324374.7999</v>
      </c>
      <c r="Y5" s="32" t="n">
        <v>41955047287.7566</v>
      </c>
      <c r="Z5" s="32" t="n">
        <v>56473761450.5869</v>
      </c>
      <c r="AA5" s="32" t="n">
        <v>50665417622.1538</v>
      </c>
      <c r="AB5" s="32" t="n">
        <v>64919603515.7502</v>
      </c>
      <c r="AC5" s="32" t="n">
        <v>84166912093.3855</v>
      </c>
      <c r="AD5" s="32" t="n">
        <v>94148009525.805</v>
      </c>
      <c r="AE5" s="32" t="n">
        <v>122199158190.274</v>
      </c>
      <c r="AF5" s="32" t="n">
        <v>114799519186.035</v>
      </c>
      <c r="AG5" s="32" t="n">
        <v>111612316526.689</v>
      </c>
      <c r="AH5" s="32" t="n">
        <v>121315745122.955</v>
      </c>
      <c r="AI5" s="32" t="n">
        <v>108056068511.555</v>
      </c>
      <c r="AJ5" s="32" t="n">
        <v>101697840275.826</v>
      </c>
      <c r="AK5" s="32" t="n">
        <v>87660758568.8519</v>
      </c>
      <c r="AL5" s="32" t="n">
        <v>81908043005.6697</v>
      </c>
      <c r="AM5" s="32" t="n">
        <v>89585870105.4029</v>
      </c>
      <c r="AN5" s="32" t="n">
        <v>105741317070.138</v>
      </c>
      <c r="AO5" s="32" t="n">
        <v>115516058152.99</v>
      </c>
      <c r="AP5" s="32" t="n">
        <v>108376064046.068</v>
      </c>
      <c r="AQ5" s="32" t="n">
        <v>105137009962.241</v>
      </c>
      <c r="AR5" s="32" t="n">
        <v>111119917370.597</v>
      </c>
      <c r="AS5" s="32" t="n">
        <v>123852452707.21</v>
      </c>
      <c r="AT5" s="32"/>
      <c r="AU5" s="32"/>
      <c r="AV5" s="32"/>
    </row>
    <row r="6">
      <c r="A6" s="5" t="str">
        <f>L6</f>
      </c>
      <c r="B6" s="5"/>
      <c r="C6" s="31"/>
      <c r="D6" s="31"/>
      <c r="E6" s="31"/>
      <c r="F6" s="7"/>
      <c r="G6" s="16"/>
      <c r="H6" s="16"/>
      <c r="I6" s="29"/>
      <c r="J6" s="29"/>
      <c r="L6"/>
      <c r="M6" s="32" t="n">
        <v>120350129405</v>
      </c>
      <c r="N6" s="32" t="n">
        <v>136154193844</v>
      </c>
      <c r="O6" s="32" t="n">
        <v>123406660550</v>
      </c>
      <c r="P6" s="32" t="n">
        <v>121373382142</v>
      </c>
      <c r="Q6" s="32" t="n">
        <v>117161902725</v>
      </c>
      <c r="R6" s="32" t="n">
        <v>116592014868</v>
      </c>
      <c r="S6" s="32" t="n">
        <v>118448779098</v>
      </c>
      <c r="T6" s="32" t="n">
        <v>115982151879</v>
      </c>
      <c r="U6" s="32" t="n">
        <v>116965882167</v>
      </c>
      <c r="V6" s="32" t="n">
        <v>122185036488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>
      <c r="A7" s="5" t="str">
        <f>L7</f>
      </c>
      <c r="B7" s="5"/>
      <c r="C7" s="31"/>
      <c r="D7" s="31"/>
      <c r="E7" s="31"/>
      <c r="F7" s="18"/>
      <c r="G7" s="16"/>
      <c r="H7" s="16"/>
      <c r="I7" s="29"/>
      <c r="J7" s="29"/>
      <c r="L7" s="37" t="s">
        <v>718</v>
      </c>
      <c r="M7" s="32" t="str">
        <f>Sum(M2:M6)</f>
      </c>
      <c r="N7" s="32" t="str">
        <f>Sum(N2:N6)</f>
      </c>
      <c r="O7" s="32" t="str">
        <f>Sum(O2:O6)</f>
      </c>
      <c r="P7" s="32" t="str">
        <f>Sum(P2:P6)</f>
      </c>
      <c r="Q7" s="32" t="str">
        <f>Sum(Q2:Q6)</f>
      </c>
      <c r="R7" s="32" t="str">
        <f>Sum(R2:R6)</f>
      </c>
      <c r="S7" s="32" t="str">
        <f>Sum(S2:S6)</f>
      </c>
      <c r="T7" s="32" t="str">
        <f>Sum(T2:T6)</f>
      </c>
      <c r="U7" s="32" t="str">
        <f>Sum(U2:U6)</f>
      </c>
      <c r="V7" s="32" t="str">
        <f>Sum(V2:V6)</f>
      </c>
      <c r="W7" s="32" t="str">
        <f>Sum(W2:W6)</f>
      </c>
      <c r="X7" s="32" t="str">
        <f>Sum(X2:X6)</f>
      </c>
      <c r="Y7" s="32" t="str">
        <f>Sum(Y2:Y6)</f>
      </c>
      <c r="Z7" s="32" t="str">
        <f>Sum(Z2:Z6)</f>
      </c>
      <c r="AA7" s="32" t="str">
        <f>Sum(AA2:AA6)</f>
      </c>
      <c r="AB7" s="32" t="str">
        <f>Sum(AB2:AB6)</f>
      </c>
      <c r="AC7" s="32" t="str">
        <f>Sum(AC2:AC6)</f>
      </c>
      <c r="AD7" s="32" t="str">
        <f>Sum(AD2:AD6)</f>
      </c>
      <c r="AE7" s="32" t="str">
        <f>Sum(AE2:AE6)</f>
      </c>
      <c r="AF7" s="32" t="str">
        <f>Sum(AF2:AF6)</f>
      </c>
      <c r="AG7" s="32" t="str">
        <f>Sum(AG2:AG6)</f>
      </c>
      <c r="AH7" s="32" t="str">
        <f>Sum(AH2:AH6)</f>
      </c>
      <c r="AI7" s="32" t="str">
        <f>Sum(AI2:AI6)</f>
      </c>
      <c r="AJ7" s="32" t="str">
        <f>Sum(AJ2:AJ6)</f>
      </c>
      <c r="AK7" s="32" t="str">
        <f>Sum(AK2:AK6)</f>
      </c>
      <c r="AL7" s="32" t="str">
        <f>Sum(AL2:AL6)</f>
      </c>
      <c r="AM7" s="32" t="str">
        <f>Sum(AM2:AM6)</f>
      </c>
      <c r="AN7" s="32" t="str">
        <f>Sum(AN2:AN6)</f>
      </c>
      <c r="AO7" s="32" t="str">
        <f>Sum(AO2:AO6)</f>
      </c>
      <c r="AP7" s="32" t="str">
        <f>Sum(AP2:AP6)</f>
      </c>
      <c r="AQ7" s="32" t="str">
        <f>Sum(AQ2:AQ6)</f>
      </c>
      <c r="AR7" s="32" t="str">
        <f>Sum(AR2:AR6)</f>
      </c>
      <c r="AS7" s="32" t="str">
        <f>Sum(AS2:AS6)</f>
      </c>
      <c r="AT7" s="32" t="str">
        <f>Sum(AT2:AT6)</f>
      </c>
      <c r="AU7" s="32"/>
      <c r="AV7" s="32"/>
    </row>
    <row r="8">
      <c r="C8" s="31"/>
      <c r="D8" s="31"/>
      <c r="E8" s="31"/>
      <c r="F8" s="18"/>
      <c r="G8" s="16"/>
      <c r="H8" s="16"/>
      <c r="I8" s="29"/>
      <c r="J8" s="29"/>
      <c r="M8" t="s">
        <v>41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31"/>
      <c r="D9" s="31"/>
      <c r="E9" s="31"/>
      <c r="F9" s="7"/>
      <c r="G9" s="16"/>
      <c r="H9" s="16"/>
      <c r="I9" s="29"/>
      <c r="J9" s="29"/>
    </row>
    <row r="10">
      <c r="A10" s="36" t="s">
        <v>42</v>
      </c>
      <c r="B10" s="26" t="n">
        <f>AL10</f>
        <v>2015</v>
      </c>
      <c r="C10" s="12" t="n">
        <f t="shared" ref="C10:E16" si="3">AR10</f>
        <v>2021</v>
      </c>
      <c r="D10" s="12" t="n">
        <f t="shared" si="3"/>
        <v>2022</v>
      </c>
      <c r="E10" s="12" t="n">
        <f>AT10</f>
        <v>2023</v>
      </c>
      <c r="F10" s="12" t="str">
        <f>C10&amp;"-"&amp;D10</f>
        <v>2021-2022</v>
      </c>
      <c r="G10" s="12" t="str">
        <f>B10&amp;"-"&amp;D10</f>
        <v>2015-2022</v>
      </c>
      <c r="H10" s="12" t="str">
        <f>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43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5" t="str">
        <f t="shared" ref="A11:A16" si="5">L11</f>
        <v>1</v>
      </c>
      <c r="B11" s="31" t="n">
        <f>AL11</f>
        <v>79.613256415679402</v>
      </c>
      <c r="C11" s="31" t="n">
        <f t="shared" si="3"/>
        <v>88.784424505395137</v>
      </c>
      <c r="D11" s="31" t="n">
        <f t="shared" si="3"/>
        <v>90.700478946814798</v>
      </c>
      <c r="E11" s="31" t="n">
        <f>AT11</f>
        <v>89.495901795906391</v>
      </c>
      <c r="F11" s="7" t="n">
        <f>(D11/C11)-1</f>
        <v>2.1580974952461807E-2</v>
      </c>
      <c r="G11" s="16" t="n">
        <f>(D11/B11)-1</f>
        <v>0.13926352256270502</v>
      </c>
      <c r="H11" s="16" t="n">
        <f>E11/D11</f>
        <v>0.98671917541235088</v>
      </c>
      <c r="I11" s="29" t="n">
        <f>AS20</f>
        <v>0.21891370787738346</v>
      </c>
      <c r="J11" s="29" t="n">
        <f t="shared" ref="J11:J16" si="6">AT20</f>
        <v>0.43440190250703642</v>
      </c>
      <c r="L11" s="1" t="str">
        <f t="shared" ref="L11:L15" si="7">L2</f>
        <v>1</v>
      </c>
      <c r="M11" s="17" t="str">
        <f t="shared" ref="M11:AT11" si="8">IF(M2="","",M2/VLOOKUP(M$10,deflator,2,FALSE)/$A$9)</f>
      </c>
      <c r="N11" s="17" t="str">
        <f t="shared" si="8"/>
      </c>
      <c r="O11" s="17" t="str">
        <f t="shared" si="8"/>
      </c>
      <c r="P11" s="17" t="str">
        <f t="shared" si="8"/>
      </c>
      <c r="Q11" s="17" t="str">
        <f t="shared" si="8"/>
      </c>
      <c r="R11" s="17" t="str">
        <f t="shared" si="8"/>
      </c>
      <c r="S11" s="17" t="str">
        <f t="shared" si="8"/>
      </c>
      <c r="T11" s="17" t="str">
        <f t="shared" si="8"/>
      </c>
      <c r="U11" s="17" t="str">
        <f t="shared" si="8"/>
      </c>
      <c r="V11" s="17" t="str">
        <f t="shared" si="8"/>
      </c>
      <c r="W11" s="17" t="n">
        <f t="shared" si="8"/>
        <v>63.950361358811854</v>
      </c>
      <c r="X11" s="17" t="n">
        <f t="shared" si="8"/>
        <v>71.298600863041372</v>
      </c>
      <c r="Y11" s="17" t="n">
        <f t="shared" si="8"/>
        <v>65.025285174399301</v>
      </c>
      <c r="Z11" s="17" t="n">
        <f t="shared" si="8"/>
        <v>92.388770587754891</v>
      </c>
      <c r="AA11" s="17" t="n">
        <f t="shared" si="8"/>
        <v>107.20798111726327</v>
      </c>
      <c r="AB11" s="17" t="n">
        <f t="shared" si="8"/>
        <v>118.65632061628123</v>
      </c>
      <c r="AC11" s="17" t="n">
        <f t="shared" si="8"/>
        <v>91.181910902287882</v>
      </c>
      <c r="AD11" s="17" t="n">
        <f t="shared" si="8"/>
        <v>135.3695660067888</v>
      </c>
      <c r="AE11" s="17" t="n">
        <f t="shared" si="8"/>
        <v>119.52400737378122</v>
      </c>
      <c r="AF11" s="17" t="n">
        <f t="shared" si="8"/>
        <v>138.80316345102241</v>
      </c>
      <c r="AG11" s="17" t="n">
        <f t="shared" si="8"/>
        <v>100.54792426085746</v>
      </c>
      <c r="AH11" s="17" t="n">
        <f t="shared" si="8"/>
        <v>108.37626808795495</v>
      </c>
      <c r="AI11" s="17" t="n">
        <f t="shared" si="8"/>
        <v>91.611393755058756</v>
      </c>
      <c r="AJ11" s="17" t="n">
        <f t="shared" si="8"/>
        <v>109.1755536598067</v>
      </c>
      <c r="AK11" s="17" t="n">
        <f t="shared" si="8"/>
        <v>71.163475563541184</v>
      </c>
      <c r="AL11" s="17" t="n">
        <f t="shared" si="8"/>
        <v>79.613256415679402</v>
      </c>
      <c r="AM11" s="17" t="n">
        <f t="shared" si="8"/>
        <v>76.406257982185593</v>
      </c>
      <c r="AN11" s="17" t="n">
        <f t="shared" si="8"/>
        <v>78.720437295044547</v>
      </c>
      <c r="AO11" s="17" t="n">
        <f t="shared" si="8"/>
        <v>84.411115288389482</v>
      </c>
      <c r="AP11" s="17" t="n">
        <f t="shared" si="8"/>
        <v>116.78917985082033</v>
      </c>
      <c r="AQ11" s="17" t="n">
        <f t="shared" si="8"/>
        <v>112.78383246252675</v>
      </c>
      <c r="AR11" s="17" t="n">
        <f t="shared" si="8"/>
        <v>88.784424505395137</v>
      </c>
      <c r="AS11" s="17" t="n">
        <f t="shared" si="8"/>
        <v>90.700478946814798</v>
      </c>
      <c r="AT11" s="17" t="n">
        <f t="shared" si="8"/>
        <v>89.495901795906391</v>
      </c>
    </row>
    <row r="12">
      <c r="A12" s="5" t="str">
        <f t="shared" si="5"/>
        <v>2</v>
      </c>
      <c r="B12" s="31" t="n">
        <f t="shared" ref="B12:B16" si="9">AL12</f>
        <v>84.807874169400193</v>
      </c>
      <c r="C12" s="31" t="n">
        <f t="shared" si="3"/>
        <v>120.86223433916577</v>
      </c>
      <c r="D12" s="31" t="n">
        <f t="shared" si="3"/>
        <v>92.687913219319199</v>
      </c>
      <c r="E12" s="31" t="n">
        <f t="shared" si="3"/>
        <v>116.52506928963517</v>
      </c>
      <c r="F12" s="7" t="n">
        <f t="shared" ref="F12:F16" si="10">(D12/C12)-1</f>
        <v>-0.23311103980407377</v>
      </c>
      <c r="G12" s="16" t="n">
        <f t="shared" ref="G12:G16" si="11">(D12/B12)-1</f>
        <v>9.2916360975856538E-2</v>
      </c>
      <c r="H12" s="18" t="n">
        <f>E12/D12</f>
        <v>1.2571765318948569</v>
      </c>
      <c r="I12" s="29" t="n">
        <f t="shared" ref="I12:I16" si="12">AS21</f>
        <v>0.22371055802424597</v>
      </c>
      <c r="J12" s="29" t="n">
        <f t="shared" si="6"/>
        <v>0.56559809749296364</v>
      </c>
      <c r="L12" s="1" t="str">
        <f t="shared" si="7"/>
        <v>2</v>
      </c>
      <c r="M12" s="17" t="str">
        <f t="shared" ref="M12:AT12" si="13">IF(M3="","",M3/VLOOKUP(M$10,deflator,2,FALSE)/$A$9)</f>
      </c>
      <c r="N12" s="17" t="str">
        <f t="shared" si="13"/>
      </c>
      <c r="O12" s="17" t="str">
        <f t="shared" si="13"/>
      </c>
      <c r="P12" s="17" t="str">
        <f t="shared" si="13"/>
      </c>
      <c r="Q12" s="17" t="str">
        <f t="shared" si="13"/>
      </c>
      <c r="R12" s="17" t="str">
        <f t="shared" si="13"/>
      </c>
      <c r="S12" s="17" t="str">
        <f t="shared" si="13"/>
      </c>
      <c r="T12" s="17" t="str">
        <f t="shared" si="13"/>
      </c>
      <c r="U12" s="17" t="str">
        <f t="shared" si="13"/>
      </c>
      <c r="V12" s="17" t="str">
        <f t="shared" si="13"/>
      </c>
      <c r="W12" s="17" t="n">
        <f t="shared" si="13"/>
        <v>49.261147083471705</v>
      </c>
      <c r="X12" s="17" t="n">
        <f t="shared" si="13"/>
        <v>56.250015428364037</v>
      </c>
      <c r="Y12" s="17" t="n">
        <f t="shared" si="13"/>
        <v>83.03551783169668</v>
      </c>
      <c r="Z12" s="17" t="n">
        <f t="shared" si="13"/>
        <v>76.350578262055436</v>
      </c>
      <c r="AA12" s="17" t="n">
        <f t="shared" si="13"/>
        <v>88.855670933520315</v>
      </c>
      <c r="AB12" s="17" t="n">
        <f t="shared" si="13"/>
        <v>95.870234722600514</v>
      </c>
      <c r="AC12" s="17" t="n">
        <f t="shared" si="13"/>
        <v>127.15219795067848</v>
      </c>
      <c r="AD12" s="17" t="n">
        <f t="shared" si="13"/>
        <v>97.409022061361384</v>
      </c>
      <c r="AE12" s="17" t="n">
        <f t="shared" si="13"/>
        <v>127.78108323316525</v>
      </c>
      <c r="AF12" s="17" t="n">
        <f t="shared" si="13"/>
        <v>116.87382511127812</v>
      </c>
      <c r="AG12" s="17" t="n">
        <f t="shared" si="13"/>
        <v>125.17041129763334</v>
      </c>
      <c r="AH12" s="17" t="n">
        <f t="shared" si="13"/>
        <v>97.898113653119751</v>
      </c>
      <c r="AI12" s="17" t="n">
        <f t="shared" si="13"/>
        <v>122.69419142033823</v>
      </c>
      <c r="AJ12" s="17" t="n">
        <f t="shared" si="13"/>
        <v>58.323051898614381</v>
      </c>
      <c r="AK12" s="17" t="n">
        <f t="shared" si="13"/>
        <v>78.708169014932594</v>
      </c>
      <c r="AL12" s="17" t="n">
        <f t="shared" si="13"/>
        <v>84.807874169400193</v>
      </c>
      <c r="AM12" s="17" t="n">
        <f t="shared" si="13"/>
        <v>99.138137935263131</v>
      </c>
      <c r="AN12" s="17" t="n">
        <f t="shared" si="13"/>
        <v>87.57814869655121</v>
      </c>
      <c r="AO12" s="17" t="n">
        <f t="shared" si="13"/>
        <v>90.409576516975889</v>
      </c>
      <c r="AP12" s="17" t="n">
        <f t="shared" si="13"/>
        <v>102.12878554321405</v>
      </c>
      <c r="AQ12" s="17" t="n">
        <f t="shared" si="13"/>
        <v>130.80791785944962</v>
      </c>
      <c r="AR12" s="17" t="n">
        <f t="shared" si="13"/>
        <v>120.86223433916577</v>
      </c>
      <c r="AS12" s="17" t="n">
        <f t="shared" si="13"/>
        <v>92.687913219319199</v>
      </c>
      <c r="AT12" s="17" t="n">
        <f t="shared" si="13"/>
        <v>116.52506928963517</v>
      </c>
    </row>
    <row r="13">
      <c r="A13" s="5" t="str">
        <f t="shared" si="5"/>
        <v>3</v>
      </c>
      <c r="B13" s="31" t="n">
        <f t="shared" si="9"/>
        <v>66.20432811480137</v>
      </c>
      <c r="C13" s="31" t="n">
        <f t="shared" si="3"/>
        <v>85.416806482681565</v>
      </c>
      <c r="D13" s="31" t="n">
        <f t="shared" si="3"/>
        <v>107.07984717586</v>
      </c>
      <c r="E13" s="31" t="str">
        <f t="shared" si="3"/>
      </c>
      <c r="F13" s="7" t="n">
        <f t="shared" si="10"/>
        <v>0.2536156710280506</v>
      </c>
      <c r="G13" s="16" t="n">
        <f t="shared" si="11"/>
        <v>0.61741460452825048</v>
      </c>
      <c r="H13" s="16" t="e">
        <f t="shared" ref="H13:H16" si="14">E13/D13</f>
        <v>#VALUE!</v>
      </c>
      <c r="I13" s="29" t="n">
        <f t="shared" si="12"/>
        <v>0.25844677620673451</v>
      </c>
      <c r="J13" s="29" t="str">
        <f t="shared" si="6"/>
      </c>
      <c r="L13" s="1" t="str">
        <f t="shared" si="7"/>
        <v>3</v>
      </c>
      <c r="M13" s="17" t="str">
        <f t="shared" ref="M13:AT13" si="15">IF(M4="","",M4/VLOOKUP(M$10,deflator,2,FALSE)/$A$9)</f>
      </c>
      <c r="N13" s="17" t="str">
        <f t="shared" si="15"/>
      </c>
      <c r="O13" s="17" t="str">
        <f t="shared" si="15"/>
      </c>
      <c r="P13" s="17" t="str">
        <f t="shared" si="15"/>
      </c>
      <c r="Q13" s="17" t="str">
        <f t="shared" si="15"/>
      </c>
      <c r="R13" s="17" t="str">
        <f t="shared" si="15"/>
      </c>
      <c r="S13" s="17" t="str">
        <f t="shared" si="15"/>
      </c>
      <c r="T13" s="17" t="str">
        <f t="shared" si="15"/>
      </c>
      <c r="U13" s="17" t="str">
        <f t="shared" si="15"/>
      </c>
      <c r="V13" s="17" t="str">
        <f t="shared" si="15"/>
      </c>
      <c r="W13" s="17" t="n">
        <f t="shared" si="15"/>
        <v>48.555645721981456</v>
      </c>
      <c r="X13" s="17" t="n">
        <f t="shared" si="15"/>
        <v>46.608510491347879</v>
      </c>
      <c r="Y13" s="17" t="n">
        <f t="shared" si="15"/>
        <v>50.494380530685447</v>
      </c>
      <c r="Z13" s="17" t="n">
        <f t="shared" si="15"/>
        <v>67.54599650686059</v>
      </c>
      <c r="AA13" s="17" t="n">
        <f t="shared" si="15"/>
        <v>70.338748185480497</v>
      </c>
      <c r="AB13" s="17" t="n">
        <f t="shared" si="15"/>
        <v>75.278114916921297</v>
      </c>
      <c r="AC13" s="17" t="n">
        <f t="shared" si="15"/>
        <v>76.66990609025288</v>
      </c>
      <c r="AD13" s="17" t="n">
        <f t="shared" si="15"/>
        <v>85.66002191294973</v>
      </c>
      <c r="AE13" s="17" t="n">
        <f t="shared" si="15"/>
        <v>93.665602702902106</v>
      </c>
      <c r="AF13" s="17" t="n">
        <f t="shared" si="15"/>
        <v>96.335645536770357</v>
      </c>
      <c r="AG13" s="17" t="n">
        <f t="shared" si="15"/>
        <v>102.37412413958685</v>
      </c>
      <c r="AH13" s="17" t="n">
        <f t="shared" si="15"/>
        <v>110.79500725494862</v>
      </c>
      <c r="AI13" s="17" t="n">
        <f t="shared" si="15"/>
        <v>99.990964812614337</v>
      </c>
      <c r="AJ13" s="17" t="n">
        <f t="shared" si="15"/>
        <v>85.8741027211518</v>
      </c>
      <c r="AK13" s="17" t="n">
        <f t="shared" si="15"/>
        <v>87.458607945324289</v>
      </c>
      <c r="AL13" s="17" t="n">
        <f t="shared" si="15"/>
        <v>66.20432811480137</v>
      </c>
      <c r="AM13" s="17" t="n">
        <f t="shared" si="15"/>
        <v>72.813350693496375</v>
      </c>
      <c r="AN13" s="17" t="n">
        <f t="shared" si="15"/>
        <v>84.830412087749679</v>
      </c>
      <c r="AO13" s="17" t="n">
        <f t="shared" si="15"/>
        <v>103.16597215106765</v>
      </c>
      <c r="AP13" s="17" t="n">
        <f t="shared" si="15"/>
        <v>89.61203778280624</v>
      </c>
      <c r="AQ13" s="17" t="n">
        <f t="shared" si="15"/>
        <v>107.27978855275511</v>
      </c>
      <c r="AR13" s="17" t="n">
        <f t="shared" si="15"/>
        <v>85.416806482681565</v>
      </c>
      <c r="AS13" s="17" t="n">
        <f t="shared" si="15"/>
        <v>107.07984717586</v>
      </c>
      <c r="AT13" s="17" t="str">
        <f t="shared" si="15"/>
      </c>
    </row>
    <row r="14">
      <c r="A14" s="5" t="str">
        <f t="shared" si="5"/>
        <v>4</v>
      </c>
      <c r="B14" s="31" t="n">
        <f t="shared" si="9"/>
        <v>98.244402907072399</v>
      </c>
      <c r="C14" s="31" t="n">
        <f t="shared" si="3"/>
        <v>118.81914919339209</v>
      </c>
      <c r="D14" s="31" t="n">
        <f t="shared" si="3"/>
        <v>123.85245270721001</v>
      </c>
      <c r="E14" s="31" t="str">
        <f t="shared" si="3"/>
      </c>
      <c r="F14" s="7" t="n">
        <f t="shared" si="10"/>
        <v>4.2361046582025441E-2</v>
      </c>
      <c r="G14" s="16" t="n">
        <f t="shared" si="11"/>
        <v>0.26065657729488967</v>
      </c>
      <c r="H14" s="16" t="e">
        <f t="shared" si="14"/>
        <v>#VALUE!</v>
      </c>
      <c r="I14" s="29" t="n">
        <f t="shared" si="12"/>
        <v>0.29892895789163604</v>
      </c>
      <c r="J14" s="29" t="str">
        <f t="shared" si="6"/>
      </c>
      <c r="L14" s="1" t="str">
        <f t="shared" si="7"/>
        <v>4</v>
      </c>
      <c r="M14" s="17" t="str">
        <f t="shared" ref="M14:AT14" si="16">IF(M5="","",M5/VLOOKUP(M$10,deflator,2,FALSE)/$A$9)</f>
      </c>
      <c r="N14" s="17" t="str">
        <f t="shared" si="16"/>
      </c>
      <c r="O14" s="17" t="str">
        <f t="shared" si="16"/>
      </c>
      <c r="P14" s="17" t="str">
        <f t="shared" si="16"/>
      </c>
      <c r="Q14" s="17" t="str">
        <f t="shared" si="16"/>
      </c>
      <c r="R14" s="17" t="str">
        <f t="shared" si="16"/>
      </c>
      <c r="S14" s="17" t="str">
        <f t="shared" si="16"/>
      </c>
      <c r="T14" s="17" t="str">
        <f t="shared" si="16"/>
      </c>
      <c r="U14" s="17" t="str">
        <f t="shared" si="16"/>
      </c>
      <c r="V14" s="17" t="str">
        <f t="shared" si="16"/>
      </c>
      <c r="W14" s="17" t="n">
        <f t="shared" si="16"/>
        <v>51.797598417114024</v>
      </c>
      <c r="X14" s="17" t="n">
        <f t="shared" si="16"/>
        <v>52.989546296877933</v>
      </c>
      <c r="Y14" s="17" t="n">
        <f t="shared" si="16"/>
        <v>65.154755271019738</v>
      </c>
      <c r="Z14" s="17" t="n">
        <f t="shared" si="16"/>
        <v>86.056882658113409</v>
      </c>
      <c r="AA14" s="17" t="n">
        <f t="shared" si="16"/>
        <v>75.363761392182184</v>
      </c>
      <c r="AB14" s="17" t="n">
        <f t="shared" si="16"/>
        <v>93.72149113562908</v>
      </c>
      <c r="AC14" s="17" t="n">
        <f t="shared" si="16"/>
        <v>117.67668740399121</v>
      </c>
      <c r="AD14" s="17" t="n">
        <f t="shared" si="16"/>
        <v>128.11820659878887</v>
      </c>
      <c r="AE14" s="17" t="n">
        <f t="shared" si="16"/>
        <v>162.89340515024318</v>
      </c>
      <c r="AF14" s="17" t="n">
        <f t="shared" si="16"/>
        <v>151.49013371048281</v>
      </c>
      <c r="AG14" s="17" t="n">
        <f t="shared" si="16"/>
        <v>146.01432593689117</v>
      </c>
      <c r="AH14" s="17" t="n">
        <f t="shared" si="16"/>
        <v>155.57323601164782</v>
      </c>
      <c r="AI14" s="17" t="n">
        <f t="shared" si="16"/>
        <v>136.07500705063808</v>
      </c>
      <c r="AJ14" s="17" t="n">
        <f t="shared" si="16"/>
        <v>125.76656211569592</v>
      </c>
      <c r="AK14" s="17" t="n">
        <f t="shared" si="16"/>
        <v>106.34989719520271</v>
      </c>
      <c r="AL14" s="17" t="n">
        <f t="shared" si="16"/>
        <v>98.244402907072399</v>
      </c>
      <c r="AM14" s="17" t="n">
        <f t="shared" si="16"/>
        <v>106.57045747745134</v>
      </c>
      <c r="AN14" s="17" t="n">
        <f t="shared" si="16"/>
        <v>123.58240431817909</v>
      </c>
      <c r="AO14" s="17" t="n">
        <f t="shared" si="16"/>
        <v>131.90911499552251</v>
      </c>
      <c r="AP14" s="17" t="n">
        <f t="shared" si="16"/>
        <v>121.37849295363243</v>
      </c>
      <c r="AQ14" s="17" t="n">
        <f t="shared" si="16"/>
        <v>116.20066413700515</v>
      </c>
      <c r="AR14" s="17" t="n">
        <f t="shared" si="16"/>
        <v>118.81914919339209</v>
      </c>
      <c r="AS14" s="17" t="n">
        <f t="shared" si="16"/>
        <v>123.85245270721001</v>
      </c>
      <c r="AT14" s="17" t="str">
        <f t="shared" si="16"/>
      </c>
    </row>
    <row r="15">
      <c r="A15" s="5" t="n">
        <f t="shared" si="5"/>
        <v>0</v>
      </c>
      <c r="B15" s="31" t="str">
        <f t="shared" si="9"/>
      </c>
      <c r="C15" s="31" t="str">
        <f t="shared" si="3"/>
      </c>
      <c r="D15" s="31" t="str">
        <f t="shared" si="3"/>
      </c>
      <c r="E15" s="31" t="str">
        <f t="shared" si="3"/>
      </c>
      <c r="F15" s="7" t="e">
        <f t="shared" si="10"/>
        <v>#VALUE!</v>
      </c>
      <c r="G15" s="16" t="e">
        <f t="shared" si="11"/>
        <v>#VALUE!</v>
      </c>
      <c r="H15" s="16" t="e">
        <f t="shared" si="14"/>
        <v>#VALUE!</v>
      </c>
      <c r="I15" s="29" t="str">
        <f t="shared" si="12"/>
      </c>
      <c r="J15" s="29" t="str">
        <f t="shared" si="6"/>
      </c>
      <c r="L15" s="1" t="n">
        <f t="shared" si="7"/>
        <v>0</v>
      </c>
      <c r="M15" s="17" t="n">
        <f t="shared" ref="M15:AT15" si="17">IF(M6="","",M6/VLOOKUP(M$10,deflator,2,FALSE)/$A$9)</f>
        <v>239.19968123054471</v>
      </c>
      <c r="N15" s="17" t="n">
        <f t="shared" si="17"/>
        <v>261.29072911994291</v>
      </c>
      <c r="O15" s="17" t="n">
        <f t="shared" si="17"/>
        <v>231.05264270919878</v>
      </c>
      <c r="P15" s="17" t="n">
        <f t="shared" si="17"/>
        <v>222.03007008275242</v>
      </c>
      <c r="Q15" s="17" t="n">
        <f t="shared" si="17"/>
        <v>209.75545071641369</v>
      </c>
      <c r="R15" s="17" t="n">
        <f t="shared" si="17"/>
        <v>204.40529624658194</v>
      </c>
      <c r="S15" s="17" t="n">
        <f t="shared" si="17"/>
        <v>203.82966328577427</v>
      </c>
      <c r="T15" s="17" t="n">
        <f t="shared" si="17"/>
        <v>196.10140143807629</v>
      </c>
      <c r="U15" s="17" t="n">
        <f t="shared" si="17"/>
        <v>195.32573317812</v>
      </c>
      <c r="V15" s="17" t="n">
        <f t="shared" si="17"/>
        <v>201.52929472562869</v>
      </c>
      <c r="W15" s="17" t="str">
        <f t="shared" si="17"/>
      </c>
      <c r="X15" s="17" t="str">
        <f t="shared" si="17"/>
      </c>
      <c r="Y15" s="17" t="str">
        <f t="shared" si="17"/>
      </c>
      <c r="Z15" s="17" t="str">
        <f t="shared" si="17"/>
      </c>
      <c r="AA15" s="17" t="str">
        <f t="shared" si="17"/>
      </c>
      <c r="AB15" s="17" t="str">
        <f t="shared" si="17"/>
      </c>
      <c r="AC15" s="17" t="str">
        <f t="shared" si="17"/>
      </c>
      <c r="AD15" s="17" t="str">
        <f t="shared" si="17"/>
      </c>
      <c r="AE15" s="17" t="str">
        <f t="shared" si="17"/>
      </c>
      <c r="AF15" s="17" t="str">
        <f t="shared" si="17"/>
      </c>
      <c r="AG15" s="17" t="str">
        <f t="shared" si="17"/>
      </c>
      <c r="AH15" s="17" t="str">
        <f t="shared" si="17"/>
      </c>
      <c r="AI15" s="17" t="str">
        <f t="shared" si="17"/>
      </c>
      <c r="AJ15" s="17" t="str">
        <f t="shared" si="17"/>
      </c>
      <c r="AK15" s="17" t="str">
        <f t="shared" si="17"/>
      </c>
      <c r="AL15" s="17" t="str">
        <f t="shared" si="17"/>
      </c>
      <c r="AM15" s="17" t="str">
        <f t="shared" si="17"/>
      </c>
      <c r="AN15" s="17" t="str">
        <f t="shared" si="17"/>
      </c>
      <c r="AO15" s="17" t="str">
        <f t="shared" si="17"/>
      </c>
      <c r="AP15" s="17" t="str">
        <f t="shared" si="17"/>
      </c>
      <c r="AQ15" s="17" t="str">
        <f t="shared" si="17"/>
      </c>
      <c r="AR15" s="17" t="str">
        <f t="shared" si="17"/>
      </c>
      <c r="AS15" s="17" t="str">
        <f t="shared" si="17"/>
      </c>
      <c r="AT15" s="17" t="str">
        <f t="shared" si="17"/>
      </c>
    </row>
    <row r="16">
      <c r="A16" s="5" t="str">
        <f t="shared" si="5"/>
        <v>Grand Total</v>
      </c>
      <c r="B16" s="31" t="n">
        <f t="shared" si="9"/>
        <v>328.86986160695335</v>
      </c>
      <c r="C16" s="31" t="n">
        <f t="shared" si="3"/>
        <v>413.8826145206346</v>
      </c>
      <c r="D16" s="31" t="n">
        <f t="shared" si="3"/>
        <v>414.32069204920401</v>
      </c>
      <c r="E16" s="31" t="n">
        <f t="shared" si="3"/>
        <v>206.02097108554156</v>
      </c>
      <c r="F16" s="7" t="n">
        <f t="shared" si="10"/>
        <v>1.0584583966561922E-3</v>
      </c>
      <c r="G16" s="16" t="n">
        <f t="shared" si="11"/>
        <v>0.25983174628624583</v>
      </c>
      <c r="H16" s="16" t="n">
        <f t="shared" si="14"/>
        <v>0.49725001680841674</v>
      </c>
      <c r="I16" s="29" t="n">
        <f t="shared" si="12"/>
        <v>1</v>
      </c>
      <c r="J16" s="29" t="n">
        <f t="shared" si="6"/>
        <v>1</v>
      </c>
      <c r="L16" s="1" t="s">
        <v>44</v>
      </c>
      <c r="M16" s="17" t="e">
        <f t="shared" ref="M16:AT16" si="18">IF(M7="","",M7/VLOOKUP(M$10,deflator,2,FALSE)/$A$9)</f>
        <v>#VALUE!</v>
      </c>
      <c r="N16" s="17" t="str">
        <f t="shared" si="18"/>
      </c>
      <c r="O16" s="17" t="str">
        <f t="shared" si="18"/>
      </c>
      <c r="P16" s="17" t="str">
        <f t="shared" si="18"/>
      </c>
      <c r="Q16" s="17" t="str">
        <f t="shared" si="18"/>
      </c>
      <c r="R16" s="17" t="str">
        <f t="shared" si="18"/>
      </c>
      <c r="S16" s="17" t="str">
        <f t="shared" si="18"/>
      </c>
      <c r="T16" s="17" t="str">
        <f t="shared" si="18"/>
      </c>
      <c r="U16" s="17" t="str">
        <f t="shared" si="18"/>
      </c>
      <c r="V16" s="17" t="str">
        <f t="shared" si="18"/>
      </c>
      <c r="W16" s="17" t="n">
        <f t="shared" si="18"/>
        <v>213.56475258137903</v>
      </c>
      <c r="X16" s="17" t="n">
        <f t="shared" si="18"/>
        <v>227.14667307963123</v>
      </c>
      <c r="Y16" s="17" t="n">
        <f t="shared" si="18"/>
        <v>263.70993880780117</v>
      </c>
      <c r="Z16" s="17" t="n">
        <f t="shared" si="18"/>
        <v>322.34222801478438</v>
      </c>
      <c r="AA16" s="17" t="n">
        <f t="shared" si="18"/>
        <v>341.7661616284463</v>
      </c>
      <c r="AB16" s="17" t="n">
        <f t="shared" si="18"/>
        <v>383.52616139143214</v>
      </c>
      <c r="AC16" s="17" t="n">
        <f t="shared" si="18"/>
        <v>412.68070234721046</v>
      </c>
      <c r="AD16" s="17" t="n">
        <f t="shared" si="18"/>
        <v>446.55681657988879</v>
      </c>
      <c r="AE16" s="17" t="n">
        <f t="shared" si="18"/>
        <v>503.86409846009172</v>
      </c>
      <c r="AF16" s="17" t="n">
        <f t="shared" si="18"/>
        <v>503.50276780955363</v>
      </c>
      <c r="AG16" s="17" t="n">
        <f t="shared" si="18"/>
        <v>474.10678563496873</v>
      </c>
      <c r="AH16" s="17" t="n">
        <f t="shared" si="18"/>
        <v>472.6426250076712</v>
      </c>
      <c r="AI16" s="17" t="n">
        <f t="shared" si="18"/>
        <v>450.37155703864937</v>
      </c>
      <c r="AJ16" s="17" t="n">
        <f t="shared" si="18"/>
        <v>379.13927039526874</v>
      </c>
      <c r="AK16" s="17" t="n">
        <f t="shared" si="18"/>
        <v>343.68014971900078</v>
      </c>
      <c r="AL16" s="17" t="n">
        <f t="shared" si="18"/>
        <v>328.86986160695335</v>
      </c>
      <c r="AM16" s="17" t="n">
        <f t="shared" si="18"/>
        <v>354.9282040883964</v>
      </c>
      <c r="AN16" s="17" t="n">
        <f t="shared" si="18"/>
        <v>374.71140239752452</v>
      </c>
      <c r="AO16" s="17" t="n">
        <f t="shared" si="18"/>
        <v>409.89577895195555</v>
      </c>
      <c r="AP16" s="17" t="n">
        <f t="shared" si="18"/>
        <v>429.90849613047311</v>
      </c>
      <c r="AQ16" s="17" t="n">
        <f t="shared" si="18"/>
        <v>467.07220301173669</v>
      </c>
      <c r="AR16" s="17" t="n">
        <f t="shared" si="18"/>
        <v>413.8826145206346</v>
      </c>
      <c r="AS16" s="17" t="n">
        <f t="shared" si="18"/>
        <v>414.32069204920401</v>
      </c>
      <c r="AT16" s="17" t="n">
        <f t="shared" si="18"/>
        <v>206.02097108554156</v>
      </c>
    </row>
    <row r="17">
      <c r="A17" s="5"/>
      <c r="B17" s="31"/>
      <c r="C17" s="31"/>
      <c r="D17" s="31"/>
      <c r="E17" s="31"/>
      <c r="F17" s="18"/>
      <c r="G17" s="16"/>
      <c r="H17" s="16"/>
      <c r="I17" s="29"/>
      <c r="J17" s="29"/>
      <c r="L17" s="3"/>
      <c r="M17" s="3" t="e">
        <f t="shared" ref="M17:AT17" si="19">M16=SUM(M11:M15)</f>
        <v>#VALUE!</v>
      </c>
      <c r="N17" s="3" t="b">
        <f t="shared" si="19"/>
        <v>0</v>
      </c>
      <c r="O17" s="3" t="b">
        <f t="shared" si="19"/>
        <v>0</v>
      </c>
      <c r="P17" s="3" t="b">
        <f t="shared" si="19"/>
        <v>0</v>
      </c>
      <c r="Q17" s="3" t="b">
        <f t="shared" si="19"/>
        <v>0</v>
      </c>
      <c r="R17" s="3" t="b">
        <f t="shared" si="19"/>
        <v>0</v>
      </c>
      <c r="S17" s="3" t="b">
        <f t="shared" si="19"/>
        <v>0</v>
      </c>
      <c r="T17" s="3" t="b">
        <f t="shared" si="19"/>
        <v>0</v>
      </c>
      <c r="U17" s="3" t="b">
        <f t="shared" si="19"/>
        <v>0</v>
      </c>
      <c r="V17" s="3" t="b">
        <f t="shared" si="19"/>
        <v>0</v>
      </c>
      <c r="W17" s="3" t="b">
        <f t="shared" si="19"/>
        <v>1</v>
      </c>
      <c r="X17" s="3" t="b">
        <f t="shared" si="19"/>
        <v>1</v>
      </c>
      <c r="Y17" s="3" t="b">
        <f t="shared" si="19"/>
        <v>1</v>
      </c>
      <c r="Z17" s="3" t="b">
        <f t="shared" si="19"/>
        <v>1</v>
      </c>
      <c r="AA17" s="3" t="b">
        <f t="shared" si="19"/>
        <v>1</v>
      </c>
      <c r="AB17" s="3" t="b">
        <f t="shared" si="19"/>
        <v>1</v>
      </c>
      <c r="AC17" s="3" t="b">
        <f t="shared" si="19"/>
        <v>1</v>
      </c>
      <c r="AD17" s="3" t="b">
        <f t="shared" si="19"/>
        <v>1</v>
      </c>
      <c r="AE17" s="3" t="b">
        <f t="shared" si="19"/>
        <v>1</v>
      </c>
      <c r="AF17" s="3" t="b">
        <f t="shared" si="19"/>
        <v>1</v>
      </c>
      <c r="AG17" s="3" t="b">
        <f t="shared" si="19"/>
        <v>1</v>
      </c>
      <c r="AH17" s="3" t="b">
        <f t="shared" si="19"/>
        <v>1</v>
      </c>
      <c r="AI17" s="3" t="b">
        <f t="shared" si="19"/>
        <v>1</v>
      </c>
      <c r="AJ17" s="3" t="b">
        <f t="shared" si="19"/>
        <v>1</v>
      </c>
      <c r="AK17" s="3" t="b">
        <f t="shared" si="19"/>
        <v>1</v>
      </c>
      <c r="AL17" s="3" t="b">
        <f t="shared" si="19"/>
        <v>1</v>
      </c>
      <c r="AM17" s="3" t="b">
        <f t="shared" si="19"/>
        <v>1</v>
      </c>
      <c r="AN17" s="3" t="b">
        <f t="shared" si="19"/>
        <v>1</v>
      </c>
      <c r="AO17" s="3" t="b">
        <f t="shared" si="19"/>
        <v>1</v>
      </c>
      <c r="AP17" s="3" t="b">
        <f t="shared" si="19"/>
        <v>1</v>
      </c>
      <c r="AQ17" s="3" t="b">
        <f t="shared" si="19"/>
        <v>1</v>
      </c>
      <c r="AR17" s="3" t="b">
        <f t="shared" si="19"/>
        <v>1</v>
      </c>
      <c r="AS17" s="3" t="b">
        <f t="shared" si="19"/>
        <v>1</v>
      </c>
      <c r="AT17" s="3" t="b">
        <f t="shared" si="19"/>
        <v>1</v>
      </c>
    </row>
    <row r="18">
      <c r="A18" s="5"/>
      <c r="B18" s="31"/>
      <c r="C18" s="31"/>
      <c r="D18" s="31"/>
      <c r="E18" s="31"/>
      <c r="F18" s="18"/>
      <c r="G18" s="16"/>
      <c r="H18" s="16"/>
      <c r="I18" s="29"/>
      <c r="J18" s="2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35"/>
      <c r="AM18" s="35"/>
      <c r="AN18" s="9"/>
      <c r="AO18" s="9"/>
      <c r="AP18" s="9"/>
      <c r="AQ18" s="35"/>
      <c r="AR18" s="35"/>
      <c r="AS18" s="35"/>
      <c r="AT18" s="35"/>
    </row>
    <row r="19">
      <c r="L19" s="1" t="s">
        <v>43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16" t="str">
        <f>IF(M11="","",M11/M$16)</f>
      </c>
      <c r="N20" s="16" t="str">
        <f t="shared" ref="N20:AT24" si="22">IF(N11="","",N11/N$16)</f>
      </c>
      <c r="O20" s="16" t="str">
        <f t="shared" si="22"/>
      </c>
      <c r="P20" s="16" t="str">
        <f t="shared" si="22"/>
      </c>
      <c r="Q20" s="16" t="str">
        <f t="shared" si="22"/>
      </c>
      <c r="R20" s="16" t="str">
        <f t="shared" si="22"/>
      </c>
      <c r="S20" s="16" t="str">
        <f t="shared" si="22"/>
      </c>
      <c r="T20" s="16" t="str">
        <f t="shared" si="22"/>
      </c>
      <c r="U20" s="16" t="str">
        <f t="shared" si="22"/>
      </c>
      <c r="V20" s="16" t="str">
        <f t="shared" si="22"/>
      </c>
      <c r="W20" s="16" t="n">
        <f t="shared" si="22"/>
        <v>0.29944249032594233</v>
      </c>
      <c r="X20" s="16" t="n">
        <f t="shared" si="22"/>
        <v>0.31388793811673432</v>
      </c>
      <c r="Y20" s="16" t="n">
        <f t="shared" si="22"/>
        <v>0.24657881863827461</v>
      </c>
      <c r="Z20" s="16" t="n">
        <f t="shared" si="22"/>
        <v>0.28661702550345786</v>
      </c>
      <c r="AA20" s="16" t="n">
        <f t="shared" si="22"/>
        <v>0.3136881094560065</v>
      </c>
      <c r="AB20" s="16" t="n">
        <f t="shared" si="22"/>
        <v>0.30938259905346832</v>
      </c>
      <c r="AC20" s="16" t="n">
        <f t="shared" si="22"/>
        <v>0.22095026586819086</v>
      </c>
      <c r="AD20" s="16" t="n">
        <f t="shared" si="22"/>
        <v>0.30314074487444592</v>
      </c>
      <c r="AE20" s="16" t="n">
        <f t="shared" si="22"/>
        <v>0.23721477227504442</v>
      </c>
      <c r="AF20" s="16" t="n">
        <f t="shared" si="22"/>
        <v>0.27567507534243335</v>
      </c>
      <c r="AG20" s="16" t="n">
        <f t="shared" si="22"/>
        <v>0.21207864411009042</v>
      </c>
      <c r="AH20" s="16" t="n">
        <f t="shared" si="22"/>
        <v>0.22929854895375965</v>
      </c>
      <c r="AI20" s="16" t="n">
        <f t="shared" si="22"/>
        <v>0.20341292056149313</v>
      </c>
      <c r="AJ20" s="16" t="n">
        <f t="shared" si="22"/>
        <v>0.28795633210452337</v>
      </c>
      <c r="AK20" s="16" t="n">
        <f t="shared" si="22"/>
        <v>0.20706309521142188</v>
      </c>
      <c r="AL20" s="16" t="n">
        <f t="shared" si="22"/>
        <v>0.2420813388817874</v>
      </c>
      <c r="AM20" s="16" t="n">
        <f t="shared" si="22"/>
        <v>0.2152724328528039</v>
      </c>
      <c r="AN20" s="16" t="n">
        <f t="shared" si="22"/>
        <v>0.21008284453412887</v>
      </c>
      <c r="AO20" s="16" t="n">
        <f t="shared" si="22"/>
        <v>0.20593311671619685</v>
      </c>
      <c r="AP20" s="16" t="n">
        <f t="shared" si="22"/>
        <v>0.27166055312239268</v>
      </c>
      <c r="AQ20" s="16" t="n">
        <f t="shared" si="22"/>
        <v>0.2414698021746601</v>
      </c>
      <c r="AR20" s="16" t="n">
        <f t="shared" si="22"/>
        <v>0.21451595546777597</v>
      </c>
      <c r="AS20" s="16" t="n">
        <f t="shared" si="22"/>
        <v>0.21891370787738346</v>
      </c>
      <c r="AT20" s="16" t="n">
        <f t="shared" si="22"/>
        <v>0.43440190250703642</v>
      </c>
    </row>
    <row r="21">
      <c r="L21" s="1" t="str">
        <f t="shared" si="21"/>
        <v>2</v>
      </c>
      <c r="M21" s="16" t="str">
        <f>IF(M12="","",M12/M$16)</f>
      </c>
      <c r="N21" s="16" t="str">
        <f t="shared" si="22"/>
      </c>
      <c r="O21" s="16" t="str">
        <f t="shared" si="22"/>
      </c>
      <c r="P21" s="16" t="str">
        <f t="shared" si="22"/>
      </c>
      <c r="Q21" s="16" t="str">
        <f t="shared" si="22"/>
      </c>
      <c r="R21" s="16" t="str">
        <f t="shared" si="22"/>
      </c>
      <c r="S21" s="16" t="str">
        <f t="shared" si="22"/>
      </c>
      <c r="T21" s="16" t="str">
        <f t="shared" si="22"/>
      </c>
      <c r="U21" s="16" t="str">
        <f t="shared" si="22"/>
      </c>
      <c r="V21" s="16" t="str">
        <f t="shared" si="22"/>
      </c>
      <c r="W21" s="16" t="n">
        <f t="shared" si="22"/>
        <v>0.23066141059349532</v>
      </c>
      <c r="X21" s="16" t="n">
        <f t="shared" si="22"/>
        <v>0.24763741711790058</v>
      </c>
      <c r="Y21" s="16" t="n">
        <f t="shared" si="22"/>
        <v>0.31487443441490909</v>
      </c>
      <c r="Z21" s="16" t="n">
        <f t="shared" si="22"/>
        <v>0.23686185558832082</v>
      </c>
      <c r="AA21" s="16" t="n">
        <f t="shared" si="22"/>
        <v>0.25998966811149793</v>
      </c>
      <c r="AB21" s="16" t="n">
        <f t="shared" si="22"/>
        <v>0.24997052189290947</v>
      </c>
      <c r="AC21" s="16" t="n">
        <f t="shared" si="22"/>
        <v>0.30811277878387078</v>
      </c>
      <c r="AD21" s="16" t="n">
        <f t="shared" si="22"/>
        <v>0.2181335463814042</v>
      </c>
      <c r="AE21" s="16" t="n">
        <f t="shared" si="22"/>
        <v>0.25360227812159963</v>
      </c>
      <c r="AF21" s="16" t="n">
        <f t="shared" si="22"/>
        <v>0.23212151468348</v>
      </c>
      <c r="AG21" s="16" t="n">
        <f t="shared" si="22"/>
        <v>0.26401311917523657</v>
      </c>
      <c r="AH21" s="16" t="n">
        <f t="shared" si="22"/>
        <v>0.20712925257541218</v>
      </c>
      <c r="AI21" s="16" t="n">
        <f t="shared" si="22"/>
        <v>0.27242881905574917</v>
      </c>
      <c r="AJ21" s="16" t="n">
        <f t="shared" si="22"/>
        <v>0.15383015280324333</v>
      </c>
      <c r="AK21" s="16" t="n">
        <f t="shared" si="22"/>
        <v>0.22901575514118533</v>
      </c>
      <c r="AL21" s="16" t="n">
        <f t="shared" si="22"/>
        <v>0.25787669856703915</v>
      </c>
      <c r="AM21" s="16" t="n">
        <f t="shared" si="22"/>
        <v>0.27931885038522425</v>
      </c>
      <c r="AN21" s="16" t="n">
        <f t="shared" si="22"/>
        <v>0.23372160050694465</v>
      </c>
      <c r="AO21" s="16" t="n">
        <f t="shared" si="22"/>
        <v>0.22056722991424832</v>
      </c>
      <c r="AP21" s="16" t="n">
        <f t="shared" si="22"/>
        <v>0.23755935614777648</v>
      </c>
      <c r="AQ21" s="16" t="n">
        <f t="shared" si="22"/>
        <v>0.28005930778150512</v>
      </c>
      <c r="AR21" s="16" t="n">
        <f t="shared" si="22"/>
        <v>0.29202056355797962</v>
      </c>
      <c r="AS21" s="16" t="n">
        <f t="shared" si="22"/>
        <v>0.22371055802424597</v>
      </c>
      <c r="AT21" s="16" t="n">
        <f t="shared" si="22"/>
        <v>0.56559809749296364</v>
      </c>
    </row>
    <row r="22">
      <c r="L22" s="1" t="str">
        <f t="shared" si="21"/>
        <v>3</v>
      </c>
      <c r="M22" s="16" t="str">
        <f>IF(M13="","",M13/M$16)</f>
      </c>
      <c r="N22" s="16" t="str">
        <f t="shared" si="22"/>
      </c>
      <c r="O22" s="16" t="str">
        <f t="shared" si="22"/>
      </c>
      <c r="P22" s="16" t="str">
        <f t="shared" si="22"/>
      </c>
      <c r="Q22" s="16" t="str">
        <f t="shared" si="22"/>
      </c>
      <c r="R22" s="16" t="str">
        <f t="shared" si="22"/>
      </c>
      <c r="S22" s="16" t="str">
        <f t="shared" si="22"/>
      </c>
      <c r="T22" s="16" t="str">
        <f t="shared" si="22"/>
      </c>
      <c r="U22" s="16" t="str">
        <f t="shared" si="22"/>
      </c>
      <c r="V22" s="16" t="str">
        <f t="shared" si="22"/>
      </c>
      <c r="W22" s="16" t="n">
        <f t="shared" si="22"/>
        <v>0.22735795647495383</v>
      </c>
      <c r="X22" s="16" t="n">
        <f t="shared" si="22"/>
        <v>0.20519125312043751</v>
      </c>
      <c r="Y22" s="16" t="n">
        <f t="shared" si="22"/>
        <v>0.19147697185386364</v>
      </c>
      <c r="Z22" s="16" t="n">
        <f t="shared" si="22"/>
        <v>0.20954746426758133</v>
      </c>
      <c r="AA22" s="16" t="n">
        <f t="shared" si="22"/>
        <v>0.20580957415541276</v>
      </c>
      <c r="AB22" s="16" t="n">
        <f t="shared" si="22"/>
        <v>0.19627895693950173</v>
      </c>
      <c r="AC22" s="16" t="n">
        <f t="shared" si="22"/>
        <v>0.18578505283667557</v>
      </c>
      <c r="AD22" s="16" t="n">
        <f t="shared" si="22"/>
        <v>0.19182334415810043</v>
      </c>
      <c r="AE22" s="16" t="n">
        <f t="shared" si="22"/>
        <v>0.18589457551979333</v>
      </c>
      <c r="AF22" s="16" t="n">
        <f t="shared" si="22"/>
        <v>0.19133091552976059</v>
      </c>
      <c r="AG22" s="16" t="n">
        <f t="shared" si="22"/>
        <v>0.21593051869628427</v>
      </c>
      <c r="AH22" s="16" t="n">
        <f t="shared" si="22"/>
        <v>0.23441602892492053</v>
      </c>
      <c r="AI22" s="16" t="n">
        <f t="shared" si="22"/>
        <v>0.22201882701050202</v>
      </c>
      <c r="AJ22" s="16" t="n">
        <f t="shared" si="22"/>
        <v>0.22649751536321841</v>
      </c>
      <c r="AK22" s="16" t="n">
        <f t="shared" si="22"/>
        <v>0.25447675117935109</v>
      </c>
      <c r="AL22" s="16" t="n">
        <f t="shared" si="22"/>
        <v>0.20130858994286632</v>
      </c>
      <c r="AM22" s="16" t="n">
        <f t="shared" si="22"/>
        <v>0.20514951997267</v>
      </c>
      <c r="AN22" s="16" t="n">
        <f t="shared" si="22"/>
        <v>0.22638865949895656</v>
      </c>
      <c r="AO22" s="16" t="n">
        <f t="shared" si="22"/>
        <v>0.25168830090138566</v>
      </c>
      <c r="AP22" s="16" t="n">
        <f t="shared" si="22"/>
        <v>0.20844444478159335</v>
      </c>
      <c r="AQ22" s="16" t="n">
        <f t="shared" si="22"/>
        <v>0.22968566286112163</v>
      </c>
      <c r="AR22" s="16" t="n">
        <f t="shared" si="22"/>
        <v>0.20637930535355456</v>
      </c>
      <c r="AS22" s="16" t="n">
        <f t="shared" si="22"/>
        <v>0.25844677620673451</v>
      </c>
      <c r="AT22" s="16" t="str">
        <f t="shared" si="22"/>
      </c>
    </row>
    <row r="23">
      <c r="L23" s="1" t="str">
        <f t="shared" si="21"/>
        <v>4</v>
      </c>
      <c r="M23" s="16" t="str">
        <f>IF(M14="","",M14/M$16)</f>
      </c>
      <c r="N23" s="16" t="str">
        <f t="shared" si="22"/>
      </c>
      <c r="O23" s="16" t="str">
        <f t="shared" si="22"/>
      </c>
      <c r="P23" s="16" t="str">
        <f t="shared" si="22"/>
      </c>
      <c r="Q23" s="16" t="str">
        <f t="shared" si="22"/>
      </c>
      <c r="R23" s="16" t="str">
        <f t="shared" si="22"/>
      </c>
      <c r="S23" s="16" t="str">
        <f t="shared" si="22"/>
      </c>
      <c r="T23" s="16" t="str">
        <f t="shared" si="22"/>
      </c>
      <c r="U23" s="16" t="str">
        <f t="shared" si="22"/>
      </c>
      <c r="V23" s="16" t="str">
        <f t="shared" si="22"/>
      </c>
      <c r="W23" s="16" t="n">
        <f t="shared" si="22"/>
        <v>0.2425381426056086</v>
      </c>
      <c r="X23" s="16" t="n">
        <f t="shared" si="22"/>
        <v>0.23328339164492753</v>
      </c>
      <c r="Y23" s="16" t="n">
        <f t="shared" si="22"/>
        <v>0.24706977509295264</v>
      </c>
      <c r="Z23" s="16" t="n">
        <f t="shared" si="22"/>
        <v>0.26697365464063977</v>
      </c>
      <c r="AA23" s="16" t="n">
        <f t="shared" si="22"/>
        <v>0.22051264827708272</v>
      </c>
      <c r="AB23" s="16" t="n">
        <f t="shared" si="22"/>
        <v>0.24436792211412045</v>
      </c>
      <c r="AC23" s="16" t="n">
        <f t="shared" si="22"/>
        <v>0.28515190251126277</v>
      </c>
      <c r="AD23" s="16" t="n">
        <f t="shared" si="22"/>
        <v>0.28690236458604945</v>
      </c>
      <c r="AE23" s="16" t="n">
        <f t="shared" si="22"/>
        <v>0.32328837408356265</v>
      </c>
      <c r="AF23" s="16" t="n">
        <f t="shared" si="22"/>
        <v>0.30087249444432623</v>
      </c>
      <c r="AG23" s="16" t="n">
        <f t="shared" si="22"/>
        <v>0.30797771801838891</v>
      </c>
      <c r="AH23" s="16" t="n">
        <f t="shared" si="22"/>
        <v>0.32915616954590754</v>
      </c>
      <c r="AI23" s="16" t="n">
        <f t="shared" si="22"/>
        <v>0.30213943337225574</v>
      </c>
      <c r="AJ23" s="16" t="n">
        <f t="shared" si="22"/>
        <v>0.331715999729015</v>
      </c>
      <c r="AK23" s="16" t="n">
        <f t="shared" si="22"/>
        <v>0.30944439846804173</v>
      </c>
      <c r="AL23" s="16" t="n">
        <f t="shared" si="22"/>
        <v>0.29873337260830712</v>
      </c>
      <c r="AM23" s="16" t="n">
        <f t="shared" si="22"/>
        <v>0.30025919678930196</v>
      </c>
      <c r="AN23" s="16" t="n">
        <f t="shared" si="22"/>
        <v>0.32980689545996988</v>
      </c>
      <c r="AO23" s="16" t="n">
        <f t="shared" si="22"/>
        <v>0.32181135246816917</v>
      </c>
      <c r="AP23" s="16" t="n">
        <f t="shared" si="22"/>
        <v>0.28233564594823735</v>
      </c>
      <c r="AQ23" s="16" t="n">
        <f t="shared" si="22"/>
        <v>0.24878522718271298</v>
      </c>
      <c r="AR23" s="16" t="n">
        <f t="shared" si="22"/>
        <v>0.28708417562068972</v>
      </c>
      <c r="AS23" s="16" t="n">
        <f t="shared" si="22"/>
        <v>0.29892895789163604</v>
      </c>
      <c r="AT23" s="16" t="str">
        <f t="shared" si="22"/>
      </c>
    </row>
    <row r="24">
      <c r="L24" s="1" t="n">
        <f t="shared" si="21"/>
        <v>0</v>
      </c>
      <c r="M24" s="16" t="e">
        <f>IF(M15="","",M15/M$16)</f>
        <v>#VALUE!</v>
      </c>
      <c r="N24" s="16" t="e">
        <f t="shared" si="22"/>
        <v>#VALUE!</v>
      </c>
      <c r="O24" s="16" t="e">
        <f t="shared" si="22"/>
        <v>#VALUE!</v>
      </c>
      <c r="P24" s="16" t="e">
        <f t="shared" si="22"/>
        <v>#VALUE!</v>
      </c>
      <c r="Q24" s="16" t="e">
        <f t="shared" si="22"/>
        <v>#VALUE!</v>
      </c>
      <c r="R24" s="16" t="e">
        <f t="shared" si="22"/>
        <v>#VALUE!</v>
      </c>
      <c r="S24" s="16" t="e">
        <f t="shared" si="22"/>
        <v>#VALUE!</v>
      </c>
      <c r="T24" s="16" t="e">
        <f t="shared" si="22"/>
        <v>#VALUE!</v>
      </c>
      <c r="U24" s="16" t="e">
        <f t="shared" si="22"/>
        <v>#VALUE!</v>
      </c>
      <c r="V24" s="16" t="e">
        <f t="shared" si="22"/>
        <v>#VALUE!</v>
      </c>
      <c r="W24" s="16" t="str">
        <f t="shared" si="22"/>
      </c>
      <c r="X24" s="16" t="str">
        <f t="shared" si="22"/>
      </c>
      <c r="Y24" s="16" t="str">
        <f t="shared" si="22"/>
      </c>
      <c r="Z24" s="16" t="str">
        <f t="shared" si="22"/>
      </c>
      <c r="AA24" s="16" t="str">
        <f t="shared" si="22"/>
      </c>
      <c r="AB24" s="16" t="str">
        <f t="shared" si="22"/>
      </c>
      <c r="AC24" s="16" t="str">
        <f t="shared" si="22"/>
      </c>
      <c r="AD24" s="16" t="str">
        <f t="shared" si="22"/>
      </c>
      <c r="AE24" s="16" t="str">
        <f t="shared" si="22"/>
      </c>
      <c r="AF24" s="16" t="str">
        <f t="shared" si="22"/>
      </c>
      <c r="AG24" s="16" t="str">
        <f t="shared" si="22"/>
      </c>
      <c r="AH24" s="16" t="str">
        <f t="shared" si="22"/>
      </c>
      <c r="AI24" s="16" t="str">
        <f t="shared" si="22"/>
      </c>
      <c r="AJ24" s="16" t="str">
        <f t="shared" si="22"/>
      </c>
      <c r="AK24" s="16" t="str">
        <f t="shared" si="22"/>
      </c>
      <c r="AL24" s="16" t="str">
        <f t="shared" si="22"/>
      </c>
      <c r="AM24" s="16" t="str">
        <f t="shared" si="22"/>
      </c>
      <c r="AN24" s="16" t="str">
        <f t="shared" si="22"/>
      </c>
      <c r="AO24" s="16" t="str">
        <f t="shared" si="22"/>
      </c>
      <c r="AP24" s="16" t="str">
        <f t="shared" si="22"/>
      </c>
      <c r="AQ24" s="16" t="str">
        <f t="shared" si="22"/>
      </c>
      <c r="AR24" s="16" t="str">
        <f t="shared" si="22"/>
      </c>
      <c r="AS24" s="16" t="str">
        <f t="shared" si="22"/>
      </c>
      <c r="AT24" s="16" t="str">
        <f t="shared" si="22"/>
      </c>
    </row>
    <row r="25">
      <c r="L25" s="34" t="s">
        <v>45</v>
      </c>
      <c r="M25" s="7" t="e">
        <f>IF(SUM(M20:M24)=1,1,FALSE)</f>
        <v>#VALUE!</v>
      </c>
      <c r="N25" s="7" t="e">
        <f t="shared" ref="N25:AT25" si="23">IF(SUM(N20:N24)=1,1,FALSE)</f>
        <v>#VALUE!</v>
      </c>
      <c r="O25" s="7" t="e">
        <f t="shared" si="23"/>
        <v>#VALUE!</v>
      </c>
      <c r="P25" s="7" t="e">
        <f t="shared" si="23"/>
        <v>#VALUE!</v>
      </c>
      <c r="Q25" s="7" t="e">
        <f t="shared" si="23"/>
        <v>#VALUE!</v>
      </c>
      <c r="R25" s="7" t="e">
        <f t="shared" si="23"/>
        <v>#VALUE!</v>
      </c>
      <c r="S25" s="7" t="e">
        <f t="shared" si="23"/>
        <v>#VALUE!</v>
      </c>
      <c r="T25" s="7" t="e">
        <f t="shared" si="23"/>
        <v>#VALUE!</v>
      </c>
      <c r="U25" s="7" t="e">
        <f t="shared" si="23"/>
        <v>#VALUE!</v>
      </c>
      <c r="V25" s="7" t="e">
        <f t="shared" si="23"/>
        <v>#VALUE!</v>
      </c>
      <c r="W25" s="7" t="n">
        <f t="shared" si="23"/>
        <v>1</v>
      </c>
      <c r="X25" s="7" t="n">
        <f t="shared" si="23"/>
        <v>1</v>
      </c>
      <c r="Y25" s="7" t="n">
        <f t="shared" si="23"/>
        <v>1</v>
      </c>
      <c r="Z25" s="7" t="n">
        <f t="shared" si="23"/>
        <v>1</v>
      </c>
      <c r="AA25" s="7" t="n">
        <f t="shared" si="23"/>
        <v>1</v>
      </c>
      <c r="AB25" s="7" t="n">
        <f t="shared" si="23"/>
        <v>1</v>
      </c>
      <c r="AC25" s="7" t="n">
        <f t="shared" si="23"/>
        <v>1</v>
      </c>
      <c r="AD25" s="7" t="n">
        <f t="shared" si="23"/>
        <v>1</v>
      </c>
      <c r="AE25" s="7" t="n">
        <f t="shared" si="23"/>
        <v>1</v>
      </c>
      <c r="AF25" s="7" t="n">
        <f t="shared" si="23"/>
        <v>1</v>
      </c>
      <c r="AG25" s="7" t="n">
        <f t="shared" si="23"/>
        <v>1</v>
      </c>
      <c r="AH25" s="7" t="n">
        <f t="shared" si="23"/>
        <v>1</v>
      </c>
      <c r="AI25" s="7" t="n">
        <f t="shared" si="23"/>
        <v>1</v>
      </c>
      <c r="AJ25" s="7" t="n">
        <f t="shared" si="23"/>
        <v>1</v>
      </c>
      <c r="AK25" s="7" t="n">
        <f t="shared" si="23"/>
        <v>1</v>
      </c>
      <c r="AL25" s="7" t="n">
        <f t="shared" si="23"/>
        <v>1</v>
      </c>
      <c r="AM25" s="7" t="n">
        <f t="shared" si="23"/>
        <v>1</v>
      </c>
      <c r="AN25" s="7" t="n">
        <f t="shared" si="23"/>
        <v>1</v>
      </c>
      <c r="AO25" s="7" t="n">
        <f t="shared" si="23"/>
        <v>1</v>
      </c>
      <c r="AP25" s="7" t="n">
        <f t="shared" si="23"/>
        <v>1</v>
      </c>
      <c r="AQ25" s="7" t="n">
        <f t="shared" si="23"/>
        <v>1</v>
      </c>
      <c r="AR25" s="7" t="n">
        <f t="shared" si="23"/>
        <v>1</v>
      </c>
      <c r="AS25" s="7" t="n">
        <f t="shared" si="23"/>
        <v>1</v>
      </c>
      <c r="AT25" s="7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6" t="str">
        <f>M1</f>
      </c>
      <c r="B1" s="26" t="str">
        <f>N1</f>
      </c>
      <c r="C1" s="26" t="n">
        <f t="shared" si="0"/>
        <v>2015</v>
      </c>
      <c r="D1" s="26" t="n">
        <f t="shared" si="0"/>
        <v>2021</v>
      </c>
      <c r="E1" s="26" t="n">
        <f t="shared" si="0"/>
        <v>2022</v>
      </c>
      <c r="F1" s="26" t="n">
        <f t="shared" si="0"/>
        <v>2023</v>
      </c>
      <c r="G1" s="26" t="str">
        <f t="shared" si="0"/>
        <v>2021-2022</v>
      </c>
      <c r="H1" s="26" t="str">
        <f t="shared" si="0"/>
        <v>2015-2022</v>
      </c>
      <c r="I1" s="26" t="str">
        <f t="shared" si="0"/>
        <v>2023/2022</v>
      </c>
      <c r="J1" s="26" t="str">
        <f t="shared" si="0"/>
        <v>Share 2022</v>
      </c>
      <c r="K1" s="26" t="str">
        <f t="shared" si="0"/>
        <v>Share 2023</v>
      </c>
      <c r="M1" s="3" t="s">
        <v>816</v>
      </c>
      <c r="N1" s="3" t="s">
        <v>817</v>
      </c>
      <c r="O1" s="3" t="s">
        <v>678</v>
      </c>
      <c r="P1" s="3" t="s">
        <v>679</v>
      </c>
      <c r="Q1" s="3" t="s">
        <v>680</v>
      </c>
      <c r="R1" s="3" t="s">
        <v>681</v>
      </c>
      <c r="S1" s="3" t="s">
        <v>682</v>
      </c>
      <c r="T1" s="3" t="s">
        <v>683</v>
      </c>
      <c r="U1" s="3" t="s">
        <v>684</v>
      </c>
      <c r="V1" s="3" t="s">
        <v>685</v>
      </c>
      <c r="W1" s="3" t="s">
        <v>686</v>
      </c>
      <c r="X1" s="3" t="s">
        <v>687</v>
      </c>
      <c r="Y1" s="3" t="s">
        <v>688</v>
      </c>
      <c r="Z1" s="3" t="s">
        <v>689</v>
      </c>
      <c r="AA1" s="3" t="s">
        <v>690</v>
      </c>
      <c r="AB1" s="3" t="s">
        <v>691</v>
      </c>
      <c r="AC1" s="3" t="s">
        <v>692</v>
      </c>
      <c r="AD1" s="3" t="s">
        <v>693</v>
      </c>
      <c r="AE1" s="3" t="s">
        <v>694</v>
      </c>
      <c r="AF1" s="3" t="s">
        <v>695</v>
      </c>
      <c r="AG1" s="3" t="s">
        <v>696</v>
      </c>
      <c r="AH1" s="3" t="s">
        <v>697</v>
      </c>
      <c r="AI1" s="3" t="s">
        <v>698</v>
      </c>
      <c r="AJ1" s="3" t="s">
        <v>699</v>
      </c>
      <c r="AK1" s="3" t="s">
        <v>700</v>
      </c>
      <c r="AL1" s="3" t="s">
        <v>701</v>
      </c>
      <c r="AM1" s="3" t="s">
        <v>702</v>
      </c>
      <c r="AN1" s="3" t="s">
        <v>703</v>
      </c>
      <c r="AO1" s="3" t="s">
        <v>704</v>
      </c>
      <c r="AP1" s="3" t="s">
        <v>705</v>
      </c>
      <c r="AQ1" s="3" t="s">
        <v>706</v>
      </c>
      <c r="AR1" s="3" t="s">
        <v>707</v>
      </c>
      <c r="AS1" s="3" t="s">
        <v>708</v>
      </c>
      <c r="AT1" s="3" t="s">
        <v>709</v>
      </c>
      <c r="AU1" s="3" t="s">
        <v>710</v>
      </c>
      <c r="AV1" s="45" t="s">
        <v>711</v>
      </c>
    </row>
    <row r="2">
      <c r="A2" s="9" t="str">
        <f>M2</f>
      </c>
      <c r="B2" s="9" t="str">
        <f>N2</f>
      </c>
      <c r="M2" s="1" t="s">
        <v>818</v>
      </c>
      <c r="N2" s="1" t="s">
        <v>818</v>
      </c>
      <c r="O2" s="39" t="n">
        <v>41032316000</v>
      </c>
      <c r="P2" s="39" t="n">
        <v>43625084000</v>
      </c>
      <c r="Q2" s="39" t="n">
        <v>38602723036</v>
      </c>
      <c r="R2" s="39" t="n">
        <v>39452449414</v>
      </c>
      <c r="S2" s="39" t="n">
        <v>43554730825</v>
      </c>
      <c r="T2" s="39" t="n">
        <v>37076749369</v>
      </c>
      <c r="U2" s="39" t="n">
        <v>39081089944</v>
      </c>
      <c r="V2" s="39" t="n">
        <v>34943056076</v>
      </c>
      <c r="W2" s="39" t="n">
        <v>33653688998</v>
      </c>
      <c r="X2" s="39" t="n">
        <v>35246060466</v>
      </c>
      <c r="Y2" s="39" t="n">
        <v>37958902443.9792</v>
      </c>
      <c r="Z2" s="39" t="n">
        <v>40633046551.6096</v>
      </c>
      <c r="AA2" s="39" t="n">
        <v>47413884734.1348</v>
      </c>
      <c r="AB2" s="39" t="n">
        <v>55557135056.9876</v>
      </c>
      <c r="AC2" s="39" t="n">
        <v>55056695751.7642</v>
      </c>
      <c r="AD2" s="39" t="n">
        <v>55579956703.5775</v>
      </c>
      <c r="AE2" s="39" t="n">
        <v>63139443551.8687</v>
      </c>
      <c r="AF2" s="39" t="n">
        <v>69877137105.4811</v>
      </c>
      <c r="AG2" s="39" t="n">
        <v>63650657765.7006</v>
      </c>
      <c r="AH2" s="39" t="n">
        <v>67810218753.5019</v>
      </c>
      <c r="AI2" s="39" t="n">
        <v>64905685744.4933</v>
      </c>
      <c r="AJ2" s="39" t="n">
        <v>65471462897.9409</v>
      </c>
      <c r="AK2" s="39" t="n">
        <v>71493344398.3045</v>
      </c>
      <c r="AL2" s="39" t="n">
        <v>55062490676.1911</v>
      </c>
      <c r="AM2" s="39" t="n">
        <v>55808455701.0382</v>
      </c>
      <c r="AN2" s="39" t="n">
        <v>52960856012.5237</v>
      </c>
      <c r="AO2" s="39" t="n">
        <v>65088113435.2407</v>
      </c>
      <c r="AP2" s="39" t="n">
        <v>61003844597.2284</v>
      </c>
      <c r="AQ2" s="39" t="n">
        <v>71342427868.1534</v>
      </c>
      <c r="AR2" s="39" t="n">
        <v>75846432164.5702</v>
      </c>
      <c r="AS2" s="39" t="n">
        <v>78018463843.8943</v>
      </c>
      <c r="AT2" s="39" t="n">
        <v>79053709909.6714</v>
      </c>
      <c r="AU2" s="39" t="n">
        <v>78969929143.957</v>
      </c>
      <c r="AV2" s="39" t="n">
        <v>45704147804.3506</v>
      </c>
      <c r="AW2" s="39"/>
    </row>
    <row r="3">
      <c r="A3" s="9" t="str">
        <f>M3</f>
      </c>
      <c r="B3" s="9" t="str">
        <f>N3</f>
      </c>
      <c r="M3" s="1" t="s">
        <v>819</v>
      </c>
      <c r="N3" s="1" t="s">
        <v>819</v>
      </c>
      <c r="O3" s="39" t="n">
        <v>22813033000</v>
      </c>
      <c r="P3" s="39" t="n">
        <v>34893842000</v>
      </c>
      <c r="Q3" s="39" t="n">
        <v>31113808998</v>
      </c>
      <c r="R3" s="39" t="n">
        <v>30657778464</v>
      </c>
      <c r="S3" s="39" t="n">
        <v>20628301908</v>
      </c>
      <c r="T3" s="39" t="n">
        <v>29493441926</v>
      </c>
      <c r="U3" s="39" t="n">
        <v>31662201213</v>
      </c>
      <c r="V3" s="39" t="n">
        <v>31185929950</v>
      </c>
      <c r="W3" s="39" t="n">
        <v>31088689272</v>
      </c>
      <c r="X3" s="39" t="n">
        <v>33772526734</v>
      </c>
      <c r="Y3" s="39" t="n">
        <v>36832486828.7767</v>
      </c>
      <c r="Z3" s="39" t="n">
        <v>40556205540.2402</v>
      </c>
      <c r="AA3" s="39" t="n">
        <v>46178864016.0089</v>
      </c>
      <c r="AB3" s="39" t="n">
        <v>64206590852.8475</v>
      </c>
      <c r="AC3" s="39" t="n">
        <v>76057437131.0376</v>
      </c>
      <c r="AD3" s="39" t="n">
        <v>95627429712.8361</v>
      </c>
      <c r="AE3" s="39" t="n">
        <v>101678176220.887</v>
      </c>
      <c r="AF3" s="39" t="n">
        <v>118362714057.741</v>
      </c>
      <c r="AG3" s="39" t="n">
        <v>153117508962.607</v>
      </c>
      <c r="AH3" s="39" t="n">
        <v>147186149726.371</v>
      </c>
      <c r="AI3" s="39" t="n">
        <v>141178071592.035</v>
      </c>
      <c r="AJ3" s="39" t="n">
        <v>125510926898.914</v>
      </c>
      <c r="AK3" s="39" t="n">
        <v>108978279791.35</v>
      </c>
      <c r="AL3" s="39" t="n">
        <v>87124574688.8817</v>
      </c>
      <c r="AM3" s="39" t="n">
        <v>75443210895.2841</v>
      </c>
      <c r="AN3" s="39" t="n">
        <v>72720775332.7645</v>
      </c>
      <c r="AO3" s="39" t="n">
        <v>74367578128.5055</v>
      </c>
      <c r="AP3" s="39" t="n">
        <v>78607240078.1273</v>
      </c>
      <c r="AQ3" s="39" t="n">
        <v>91560642871.7663</v>
      </c>
      <c r="AR3" s="39" t="n">
        <v>95142996840.7498</v>
      </c>
      <c r="AS3" s="39" t="n">
        <v>100691122122.452</v>
      </c>
      <c r="AT3" s="39" t="n">
        <v>109889463479.067</v>
      </c>
      <c r="AU3" s="39" t="n">
        <v>112656925401.181</v>
      </c>
      <c r="AV3" s="39" t="n">
        <v>44436291988.1892</v>
      </c>
      <c r="AW3" s="39"/>
    </row>
    <row r="4">
      <c r="A4" s="9" t="str">
        <f>M4</f>
      </c>
      <c r="B4" s="9" t="str">
        <f>N4</f>
      </c>
      <c r="M4" s="1" t="s">
        <v>820</v>
      </c>
      <c r="N4" s="1" t="s">
        <v>821</v>
      </c>
      <c r="O4" s="39"/>
      <c r="P4" s="39"/>
      <c r="Q4" s="39"/>
      <c r="R4" s="39"/>
      <c r="S4" s="39"/>
      <c r="T4" s="39"/>
      <c r="U4" s="39"/>
      <c r="V4" s="39" t="n">
        <v>82828871</v>
      </c>
      <c r="W4" s="39" t="n">
        <v>650715792</v>
      </c>
      <c r="X4" s="39" t="n">
        <v>693041844</v>
      </c>
      <c r="Y4" s="39" t="n">
        <v>178031456</v>
      </c>
      <c r="Z4" s="39" t="n">
        <v>268635741</v>
      </c>
      <c r="AA4" s="39" t="n">
        <v>6554622</v>
      </c>
      <c r="AB4" s="39" t="n">
        <v>239927692</v>
      </c>
      <c r="AC4" s="39" t="n">
        <v>196180517.0938</v>
      </c>
      <c r="AD4" s="39" t="n">
        <v>297828366</v>
      </c>
      <c r="AE4" s="39" t="n">
        <v>634208169</v>
      </c>
      <c r="AF4" s="39" t="n">
        <v>1065862766.7227</v>
      </c>
      <c r="AG4" s="39" t="n">
        <v>2725377126.3311</v>
      </c>
      <c r="AH4" s="39" t="n">
        <v>3681464062.0067</v>
      </c>
      <c r="AI4" s="39" t="n">
        <v>1874856013.4357</v>
      </c>
      <c r="AJ4" s="39" t="n">
        <v>4877655064.5174</v>
      </c>
      <c r="AK4" s="39" t="n">
        <v>4691798600.1306</v>
      </c>
      <c r="AL4" s="39" t="n">
        <v>12181364143.38</v>
      </c>
      <c r="AM4" s="39" t="n">
        <v>3796342018.2</v>
      </c>
      <c r="AN4" s="39" t="n">
        <v>11389818543.0914</v>
      </c>
      <c r="AO4" s="39" t="n">
        <v>10143588537.0827</v>
      </c>
      <c r="AP4" s="39" t="n">
        <v>24140285523.0243</v>
      </c>
      <c r="AQ4" s="39" t="n">
        <v>15993414967.9989</v>
      </c>
      <c r="AR4" s="39" t="n">
        <v>17244736490.1055</v>
      </c>
      <c r="AS4" s="39" t="n">
        <v>35959136464.6929</v>
      </c>
      <c r="AT4" s="39" t="n">
        <v>9846932233.464</v>
      </c>
      <c r="AU4" s="39" t="n">
        <v>20737931632.3383</v>
      </c>
      <c r="AV4" s="39" t="n">
        <v>18232001549.4868</v>
      </c>
      <c r="AW4" s="39"/>
    </row>
    <row r="5">
      <c r="A5" s="9" t="str">
        <f>M5</f>
      </c>
      <c r="B5" s="9" t="str">
        <f>N5</f>
      </c>
      <c r="M5" s="1" t="s">
        <v>820</v>
      </c>
      <c r="N5" s="1" t="s">
        <v>820</v>
      </c>
      <c r="O5" s="39" t="n">
        <v>43985137405</v>
      </c>
      <c r="P5" s="39" t="n">
        <v>41939949844</v>
      </c>
      <c r="Q5" s="39" t="n">
        <v>40644252613</v>
      </c>
      <c r="R5" s="39" t="n">
        <v>37382740962</v>
      </c>
      <c r="S5" s="39" t="n">
        <v>40131281740</v>
      </c>
      <c r="T5" s="39" t="n">
        <v>38631559907</v>
      </c>
      <c r="U5" s="39" t="n">
        <v>35472291538</v>
      </c>
      <c r="V5" s="39" t="n">
        <v>36232822383</v>
      </c>
      <c r="W5" s="39" t="n">
        <v>37261611868</v>
      </c>
      <c r="X5" s="39" t="n">
        <v>36778132656</v>
      </c>
      <c r="Y5" s="39" t="n">
        <v>40298543522.9593</v>
      </c>
      <c r="Z5" s="39" t="n">
        <v>41940611227.8412</v>
      </c>
      <c r="AA5" s="39" t="n">
        <v>47787997991.0858</v>
      </c>
      <c r="AB5" s="39" t="n">
        <v>56619600408.4725</v>
      </c>
      <c r="AC5" s="39" t="n">
        <v>60624157337.4378</v>
      </c>
      <c r="AD5" s="39" t="n">
        <v>65284982070.5485</v>
      </c>
      <c r="AE5" s="39" t="n">
        <v>74324660046.2138</v>
      </c>
      <c r="AF5" s="39" t="n">
        <v>84721454244.1754</v>
      </c>
      <c r="AG5" s="39" t="n">
        <v>93702223562.6036</v>
      </c>
      <c r="AH5" s="39" t="n">
        <v>92072835814.5518</v>
      </c>
      <c r="AI5" s="39" t="n">
        <v>86214798268.911</v>
      </c>
      <c r="AJ5" s="39" t="n">
        <v>99171229641.2132</v>
      </c>
      <c r="AK5" s="39" t="n">
        <v>89920486396.6545</v>
      </c>
      <c r="AL5" s="39" t="n">
        <v>81817021262.7172</v>
      </c>
      <c r="AM5" s="39" t="n">
        <v>80331823372.8819</v>
      </c>
      <c r="AN5" s="39" t="n">
        <v>73495343308.9281</v>
      </c>
      <c r="AO5" s="39" t="n">
        <v>82830967699.4871</v>
      </c>
      <c r="AP5" s="39" t="n">
        <v>85325840512.4266</v>
      </c>
      <c r="AQ5" s="39" t="n">
        <v>92253373947.6702</v>
      </c>
      <c r="AR5" s="39" t="n">
        <v>104751998616.071</v>
      </c>
      <c r="AS5" s="39" t="n">
        <v>114343171759.308</v>
      </c>
      <c r="AT5" s="39" t="n">
        <v>101808594658.624</v>
      </c>
      <c r="AU5" s="39" t="n">
        <v>103132344471.962</v>
      </c>
      <c r="AV5" s="39" t="n">
        <v>56493914732.976</v>
      </c>
      <c r="AW5" s="39"/>
    </row>
    <row r="6">
      <c r="A6" s="9" t="str">
        <f>M6</f>
      </c>
      <c r="B6" s="9" t="str">
        <f>N6</f>
      </c>
      <c r="M6" s="1" t="s">
        <v>822</v>
      </c>
      <c r="N6" s="1" t="s">
        <v>823</v>
      </c>
      <c r="O6" s="39" t="n">
        <v>9188590000</v>
      </c>
      <c r="P6" s="39" t="n">
        <v>11683472000</v>
      </c>
      <c r="Q6" s="39" t="n">
        <v>6901945039</v>
      </c>
      <c r="R6" s="39" t="n">
        <v>7925523004</v>
      </c>
      <c r="S6" s="39" t="n">
        <v>6684428944</v>
      </c>
      <c r="T6" s="39" t="n">
        <v>6635930451</v>
      </c>
      <c r="U6" s="39" t="n">
        <v>7225251729</v>
      </c>
      <c r="V6" s="39" t="n">
        <v>7958666470</v>
      </c>
      <c r="W6" s="39" t="n">
        <v>7294689216</v>
      </c>
      <c r="X6" s="39" t="n">
        <v>7746287061</v>
      </c>
      <c r="Y6" s="39" t="n">
        <v>9580614163.6178</v>
      </c>
      <c r="Z6" s="39" t="n">
        <v>11426471526.7901</v>
      </c>
      <c r="AA6" s="39" t="n">
        <v>14591296027.8973</v>
      </c>
      <c r="AB6" s="39" t="n">
        <v>17678992692.3094</v>
      </c>
      <c r="AC6" s="39" t="n">
        <v>19619639944.4317</v>
      </c>
      <c r="AD6" s="39" t="n">
        <v>27914804284.9725</v>
      </c>
      <c r="AE6" s="39" t="n">
        <v>32598901936.0778</v>
      </c>
      <c r="AF6" s="39" t="n">
        <v>30639812861.4552</v>
      </c>
      <c r="AG6" s="39" t="n">
        <v>35719284713.0022</v>
      </c>
      <c r="AH6" s="39" t="n">
        <v>38025569517.007</v>
      </c>
      <c r="AI6" s="39" t="n">
        <v>34948183114.0006</v>
      </c>
      <c r="AJ6" s="39" t="n">
        <v>36156678383.9385</v>
      </c>
      <c r="AK6" s="39" t="n">
        <v>43190009229.5849</v>
      </c>
      <c r="AL6" s="39" t="n">
        <v>33769600615.4319</v>
      </c>
      <c r="AM6" s="39" t="n">
        <v>32283075014.6749</v>
      </c>
      <c r="AN6" s="39" t="n">
        <v>30860856931.4905</v>
      </c>
      <c r="AO6" s="39" t="n">
        <v>30241626200.6793</v>
      </c>
      <c r="AP6" s="39" t="n">
        <v>35336966924.9736</v>
      </c>
      <c r="AQ6" s="39" t="n">
        <v>45474303890.7881</v>
      </c>
      <c r="AR6" s="39" t="n">
        <v>44192627707.4269</v>
      </c>
      <c r="AS6" s="39" t="n">
        <v>41960520766.3436</v>
      </c>
      <c r="AT6" s="39" t="n">
        <v>39146214671.2819</v>
      </c>
      <c r="AU6" s="39" t="n">
        <v>48168708988.3562</v>
      </c>
      <c r="AV6" s="39" t="n">
        <v>21510461385.6403</v>
      </c>
      <c r="AW6" s="39"/>
    </row>
    <row r="7">
      <c r="A7" s="9" t="str">
        <f>M7</f>
      </c>
      <c r="B7" s="9" t="str">
        <f>N7</f>
      </c>
      <c r="M7" s="1" t="s">
        <v>822</v>
      </c>
      <c r="N7" s="1" t="s">
        <v>824</v>
      </c>
      <c r="O7" s="39"/>
      <c r="P7" s="39"/>
      <c r="Q7" s="39"/>
      <c r="R7" s="39"/>
      <c r="S7" s="39" t="n">
        <v>343747860</v>
      </c>
      <c r="T7" s="39" t="n">
        <v>251594273</v>
      </c>
      <c r="U7" s="39" t="n">
        <v>300305090</v>
      </c>
      <c r="V7" s="39" t="n">
        <v>388928264</v>
      </c>
      <c r="W7" s="39" t="n">
        <v>552081489</v>
      </c>
      <c r="X7" s="39" t="n">
        <v>925862742</v>
      </c>
      <c r="Y7" s="39" t="n">
        <v>1373879916</v>
      </c>
      <c r="Z7" s="39" t="n">
        <v>1673010902</v>
      </c>
      <c r="AA7" s="39" t="n">
        <v>2485964870.8281</v>
      </c>
      <c r="AB7" s="39" t="n">
        <v>2671495105.0938</v>
      </c>
      <c r="AC7" s="39" t="n">
        <v>3382922949.586</v>
      </c>
      <c r="AD7" s="39" t="n">
        <v>3841746302.1563</v>
      </c>
      <c r="AE7" s="39" t="n">
        <v>3492627123.4842</v>
      </c>
      <c r="AF7" s="39" t="n">
        <v>4929029582.7202</v>
      </c>
      <c r="AG7" s="39" t="n">
        <v>5760262871.0691</v>
      </c>
      <c r="AH7" s="39" t="n">
        <v>5673422750.5378</v>
      </c>
      <c r="AI7" s="39" t="n">
        <v>5356951767.0357</v>
      </c>
      <c r="AJ7" s="39" t="n">
        <v>5382146532.3794</v>
      </c>
      <c r="AK7" s="39" t="n">
        <v>6877002433.8232</v>
      </c>
      <c r="AL7" s="39" t="n">
        <v>7703008831.9635</v>
      </c>
      <c r="AM7" s="39" t="n">
        <v>6050847486.8789</v>
      </c>
      <c r="AN7" s="39" t="n">
        <v>4688499792.4277</v>
      </c>
      <c r="AO7" s="39" t="n">
        <v>6589081606.021</v>
      </c>
      <c r="AP7" s="39" t="n">
        <v>5413263859.5578</v>
      </c>
      <c r="AQ7" s="39" t="n">
        <v>8293301636.4348</v>
      </c>
      <c r="AR7" s="39" t="n">
        <v>8812739694.283</v>
      </c>
      <c r="AS7" s="39" t="n">
        <v>12327217810.823</v>
      </c>
      <c r="AT7" s="39" t="n">
        <v>8816866025.2676</v>
      </c>
      <c r="AU7" s="39" t="n">
        <v>9841067323.8948</v>
      </c>
      <c r="AV7" s="39" t="n">
        <v>4777405017.3465</v>
      </c>
      <c r="AW7" s="39"/>
    </row>
    <row r="8">
      <c r="A8" s="9" t="str">
        <f>M8</f>
      </c>
      <c r="B8" s="9" t="str">
        <f>N8</f>
      </c>
      <c r="M8" s="1" t="s">
        <v>822</v>
      </c>
      <c r="N8" s="1" t="s">
        <v>822</v>
      </c>
      <c r="O8" s="39" t="n">
        <v>3331053000</v>
      </c>
      <c r="P8" s="39" t="n">
        <v>4011846000</v>
      </c>
      <c r="Q8" s="39" t="n">
        <v>6143930864</v>
      </c>
      <c r="R8" s="39" t="n">
        <v>5954890298</v>
      </c>
      <c r="S8" s="39" t="n">
        <v>5819411448</v>
      </c>
      <c r="T8" s="39" t="n">
        <v>4502738942</v>
      </c>
      <c r="U8" s="39" t="n">
        <v>4707639584</v>
      </c>
      <c r="V8" s="39" t="n">
        <v>5189919865</v>
      </c>
      <c r="W8" s="39" t="n">
        <v>6464405532</v>
      </c>
      <c r="X8" s="39" t="n">
        <v>7023124985</v>
      </c>
      <c r="Y8" s="39" t="n">
        <v>5956028175.0544</v>
      </c>
      <c r="Z8" s="39" t="n">
        <v>7495657054.3552</v>
      </c>
      <c r="AA8" s="39" t="n">
        <v>11345958964.1735</v>
      </c>
      <c r="AB8" s="39" t="n">
        <v>14559345704.6262</v>
      </c>
      <c r="AC8" s="39" t="n">
        <v>14824923417.4379</v>
      </c>
      <c r="AD8" s="39" t="n">
        <v>17116613585.7993</v>
      </c>
      <c r="AE8" s="39" t="n">
        <v>19297161063.3221</v>
      </c>
      <c r="AF8" s="39" t="n">
        <v>18557469962.6133</v>
      </c>
      <c r="AG8" s="39" t="n">
        <v>23312784746.0908</v>
      </c>
      <c r="AH8" s="39" t="n">
        <v>27105720163.0093</v>
      </c>
      <c r="AI8" s="39" t="n">
        <v>27925322341.0966</v>
      </c>
      <c r="AJ8" s="39" t="n">
        <v>31995816542.2591</v>
      </c>
      <c r="AK8" s="39" t="n">
        <v>32485509805.7394</v>
      </c>
      <c r="AL8" s="39" t="n">
        <v>28922992124.116</v>
      </c>
      <c r="AM8" s="39" t="n">
        <v>29570606135.541</v>
      </c>
      <c r="AN8" s="39" t="n">
        <v>28068291845.3985</v>
      </c>
      <c r="AO8" s="39" t="n">
        <v>29100830021.3758</v>
      </c>
      <c r="AP8" s="39" t="n">
        <v>30788405310.0002</v>
      </c>
      <c r="AQ8" s="39" t="n">
        <v>34038355570.6401</v>
      </c>
      <c r="AR8" s="39" t="n">
        <v>37863874636.7387</v>
      </c>
      <c r="AS8" s="39" t="n">
        <v>39301866336.0736</v>
      </c>
      <c r="AT8" s="39" t="n">
        <v>38502107620.2811</v>
      </c>
      <c r="AU8" s="39" t="n">
        <v>40813785087.514</v>
      </c>
      <c r="AV8" s="39" t="n">
        <v>24846323892.7362</v>
      </c>
      <c r="AW8" s="39"/>
    </row>
    <row r="9">
      <c r="A9" s="40" t="str">
        <f>M9</f>
      </c>
      <c r="B9" s="9" t="str">
        <f>N9</f>
      </c>
      <c r="M9" t="s">
        <v>718</v>
      </c>
      <c r="N9" s="37" t="s">
        <v>743</v>
      </c>
      <c r="O9" s="39" t="str">
        <f>Sum(O2:O8)</f>
      </c>
      <c r="P9" s="39" t="str">
        <f>Sum(P2:P8)</f>
      </c>
      <c r="Q9" s="39" t="str">
        <f>Sum(Q2:Q8)</f>
      </c>
      <c r="R9" s="39" t="str">
        <f>Sum(R2:R8)</f>
      </c>
      <c r="S9" s="39" t="str">
        <f>Sum(S2:S8)</f>
      </c>
      <c r="T9" s="39" t="str">
        <f>Sum(T2:T8)</f>
      </c>
      <c r="U9" s="39" t="str">
        <f>Sum(U2:U8)</f>
      </c>
      <c r="V9" s="39" t="str">
        <f>Sum(V2:V8)</f>
      </c>
      <c r="W9" s="39" t="str">
        <f>Sum(W2:W8)</f>
      </c>
      <c r="X9" s="39" t="str">
        <f>Sum(X2:X8)</f>
      </c>
      <c r="Y9" s="39" t="str">
        <f>Sum(Y2:Y8)</f>
      </c>
      <c r="Z9" s="39" t="str">
        <f>Sum(Z2:Z8)</f>
      </c>
      <c r="AA9" s="39" t="str">
        <f>Sum(AA2:AA8)</f>
      </c>
      <c r="AB9" s="39" t="str">
        <f>Sum(AB2:AB8)</f>
      </c>
      <c r="AC9" s="39" t="str">
        <f>Sum(AC2:AC8)</f>
      </c>
      <c r="AD9" s="39" t="str">
        <f>Sum(AD2:AD8)</f>
      </c>
      <c r="AE9" s="39" t="str">
        <f>Sum(AE2:AE8)</f>
      </c>
      <c r="AF9" s="39" t="str">
        <f>Sum(AF2:AF8)</f>
      </c>
      <c r="AG9" s="39" t="str">
        <f>Sum(AG2:AG8)</f>
      </c>
      <c r="AH9" s="39" t="str">
        <f>Sum(AH2:AH8)</f>
      </c>
      <c r="AI9" s="39" t="str">
        <f>Sum(AI2:AI8)</f>
      </c>
      <c r="AJ9" s="39" t="str">
        <f>Sum(AJ2:AJ8)</f>
      </c>
      <c r="AK9" s="39" t="str">
        <f>Sum(AK2:AK8)</f>
      </c>
      <c r="AL9" s="39" t="str">
        <f>Sum(AL2:AL8)</f>
      </c>
      <c r="AM9" s="39" t="str">
        <f>Sum(AM2:AM8)</f>
      </c>
      <c r="AN9" s="39" t="str">
        <f>Sum(AN2:AN8)</f>
      </c>
      <c r="AO9" s="39" t="str">
        <f>Sum(AO2:AO8)</f>
      </c>
      <c r="AP9" s="39" t="str">
        <f>Sum(AP2:AP8)</f>
      </c>
      <c r="AQ9" s="39" t="str">
        <f>Sum(AQ2:AQ8)</f>
      </c>
      <c r="AR9" s="39" t="str">
        <f>Sum(AR2:AR8)</f>
      </c>
      <c r="AS9" s="39" t="str">
        <f>Sum(AS2:AS8)</f>
      </c>
      <c r="AT9" s="39" t="str">
        <f>Sum(AT2:AT8)</f>
      </c>
      <c r="AU9" s="39" t="str">
        <f>Sum(AU2:AU8)</f>
      </c>
      <c r="AV9" s="39" t="n">
        <f t="shared" si="2"/>
        <v>216000546370.72559</v>
      </c>
      <c r="AW9" s="39"/>
    </row>
    <row r="12">
      <c r="C12" s="15" t="n">
        <v>1000000000</v>
      </c>
    </row>
    <row r="13" ht="30" customHeight="1">
      <c r="A13" s="5" t="str">
        <f t="shared" ref="A13" si="3">M13</f>
        <v>SubCustomer.sum</v>
      </c>
      <c r="B13" s="5" t="str">
        <f t="shared" ref="B13" si="4">N13</f>
        <v>SubCustomer.JPO</v>
      </c>
      <c r="C13" s="26" t="n">
        <f>AN13</f>
        <v>2015</v>
      </c>
      <c r="D13" s="12" t="n">
        <f t="shared" ref="D13:F19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D13&amp;"-"&amp;E13</f>
        <v>2021-2022</v>
      </c>
      <c r="H13" s="12" t="str">
        <f>C13&amp;"-"&amp;E13</f>
        <v>2015-2022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M13" t="str">
        <f>M1</f>
        <v>SubCustomer.sum</v>
      </c>
      <c r="N13" s="1" t="s">
        <v>43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5" t="str">
        <f t="shared" ref="A14:B21" si="8">M14</f>
        <v>Air Force</v>
      </c>
      <c r="B14" s="5" t="str">
        <f t="shared" si="8"/>
        <v>Air Force</v>
      </c>
      <c r="C14" s="31" t="n">
        <f>AN14</f>
        <v>63.523769894461594</v>
      </c>
      <c r="D14" s="31" t="n">
        <f t="shared" si="5"/>
        <v>84.531151339155471</v>
      </c>
      <c r="E14" s="22" t="n">
        <f t="shared" si="5"/>
        <v>78.969929143957003</v>
      </c>
      <c r="F14" s="31" t="n">
        <f>AV14</f>
        <v>43.59254210926192</v>
      </c>
      <c r="G14" s="18" t="n">
        <f>(E14/D14)-1</f>
        <v>-6.5789026969309328E-2</v>
      </c>
      <c r="H14" s="7" t="n">
        <f>(E14/C14)-1</f>
        <v>0.24315558215700461</v>
      </c>
      <c r="I14" s="16" t="n">
        <f>F14/E14</f>
        <v>0.55201445134635452</v>
      </c>
      <c r="J14" s="29" t="n">
        <f>AU25</f>
        <v>0.19060097808143942</v>
      </c>
      <c r="K14" s="29" t="n">
        <f t="shared" ref="K14:K21" si="9">AV25</f>
        <v>0.21159274164940198</v>
      </c>
      <c r="L14" s="16"/>
      <c r="M14" s="1" t="str">
        <f t="shared" ref="M14:N20" si="10">M2</f>
        <v>Air Force</v>
      </c>
      <c r="N14" s="1" t="str">
        <f t="shared" si="10"/>
        <v>Air Force</v>
      </c>
      <c r="O14" s="17" t="n">
        <f t="shared" ref="O14:AU14" si="11">IF(O2="","",O2/VLOOKUP(O$13,deflator,2,FALSE)/$C$12)</f>
        <v>81.553023298562522</v>
      </c>
      <c r="P14" s="17" t="n">
        <f t="shared" si="11"/>
        <v>83.720006592959407</v>
      </c>
      <c r="Q14" s="17" t="n">
        <f t="shared" si="11"/>
        <v>72.275362881449141</v>
      </c>
      <c r="R14" s="17" t="n">
        <f t="shared" si="11"/>
        <v>72.170931992966885</v>
      </c>
      <c r="S14" s="17" t="n">
        <f t="shared" si="11"/>
        <v>77.976219082694598</v>
      </c>
      <c r="T14" s="17" t="n">
        <f t="shared" si="11"/>
        <v>65.001740875744744</v>
      </c>
      <c r="U14" s="17" t="n">
        <f t="shared" si="11"/>
        <v>67.251730788511622</v>
      </c>
      <c r="V14" s="17" t="n">
        <f t="shared" si="11"/>
        <v>59.081351363283304</v>
      </c>
      <c r="W14" s="17" t="n">
        <f t="shared" si="11"/>
        <v>56.199563119589463</v>
      </c>
      <c r="X14" s="17" t="n">
        <f t="shared" si="11"/>
        <v>58.13407199225621</v>
      </c>
      <c r="Y14" s="17" t="n">
        <f t="shared" si="11"/>
        <v>61.331339334993629</v>
      </c>
      <c r="Z14" s="17" t="n">
        <f t="shared" si="11"/>
        <v>64.097702055623074</v>
      </c>
      <c r="AA14" s="17" t="n">
        <f t="shared" si="11"/>
        <v>73.632143353641268</v>
      </c>
      <c r="AB14" s="17" t="n">
        <f t="shared" si="11"/>
        <v>84.660092220056185</v>
      </c>
      <c r="AC14" s="17" t="n">
        <f t="shared" si="11"/>
        <v>81.895696836487275</v>
      </c>
      <c r="AD14" s="17" t="n">
        <f t="shared" si="11"/>
        <v>80.238266061640658</v>
      </c>
      <c r="AE14" s="17" t="n">
        <f t="shared" si="11"/>
        <v>88.277452230531722</v>
      </c>
      <c r="AF14" s="17" t="n">
        <f t="shared" si="11"/>
        <v>95.089992165560602</v>
      </c>
      <c r="AG14" s="17" t="n">
        <f t="shared" si="11"/>
        <v>84.847330677708115</v>
      </c>
      <c r="AH14" s="17" t="n">
        <f t="shared" si="11"/>
        <v>89.482771171351033</v>
      </c>
      <c r="AI14" s="17" t="n">
        <f t="shared" si="11"/>
        <v>84.911417022579897</v>
      </c>
      <c r="AJ14" s="17" t="n">
        <f t="shared" si="11"/>
        <v>83.959483899851307</v>
      </c>
      <c r="AK14" s="17" t="n">
        <f t="shared" si="11"/>
        <v>90.031568583606827</v>
      </c>
      <c r="AL14" s="17" t="n">
        <f t="shared" si="11"/>
        <v>68.094072942847163</v>
      </c>
      <c r="AM14" s="17" t="n">
        <f t="shared" si="11"/>
        <v>67.706732445929049</v>
      </c>
      <c r="AN14" s="17" t="n">
        <f t="shared" si="11"/>
        <v>63.523769894461594</v>
      </c>
      <c r="AO14" s="17" t="n">
        <f t="shared" si="11"/>
        <v>77.428170502521155</v>
      </c>
      <c r="AP14" s="17" t="n">
        <f t="shared" si="11"/>
        <v>71.296651080839482</v>
      </c>
      <c r="AQ14" s="17" t="n">
        <f t="shared" si="11"/>
        <v>81.46673866984294</v>
      </c>
      <c r="AR14" s="17" t="n">
        <f t="shared" si="11"/>
        <v>84.94611529841265</v>
      </c>
      <c r="AS14" s="17" t="n">
        <f t="shared" si="11"/>
        <v>86.228411069188098</v>
      </c>
      <c r="AT14" s="17" t="n">
        <f t="shared" si="11"/>
        <v>84.531151339155471</v>
      </c>
      <c r="AU14" s="17" t="n">
        <f t="shared" si="11"/>
        <v>78.969929143957003</v>
      </c>
      <c r="AV14" s="17" t="n">
        <f t="shared" ref="AV14" si="12">IF(AV2="","",AV2/VLOOKUP(AV$13,deflator,2,FALSE)/$C$12)</f>
        <v>43.59254210926192</v>
      </c>
    </row>
    <row r="15">
      <c r="A15" s="5" t="str">
        <f t="shared" si="8"/>
        <v>Army</v>
      </c>
      <c r="B15" s="5" t="str">
        <f t="shared" si="8"/>
        <v>Army</v>
      </c>
      <c r="C15" s="31" t="n">
        <f t="shared" ref="C15:C19" si="13">AN15</f>
        <v>87.224757048734148</v>
      </c>
      <c r="D15" s="31" t="n">
        <f t="shared" si="5"/>
        <v>117.50344011105274</v>
      </c>
      <c r="E15" s="22" t="n">
        <f t="shared" si="5"/>
        <v>112.656925401181</v>
      </c>
      <c r="F15" s="31" t="n">
        <f t="shared" si="5"/>
        <v>42.383263286449527</v>
      </c>
      <c r="G15" s="18" t="n">
        <f t="shared" ref="G15:G21" si="14">(E15/D15)-1</f>
        <v>-4.1245726127603466E-2</v>
      </c>
      <c r="H15" s="7" t="n">
        <f t="shared" ref="H15:H21" si="15">(E15/C15)-1</f>
        <v>0.2915705266824351</v>
      </c>
      <c r="I15" s="18" t="n">
        <f t="shared" ref="I15:I21" si="16">F15/E15</f>
        <v>0.37621533816513347</v>
      </c>
      <c r="J15" s="29" t="n">
        <f t="shared" ref="J15:J21" si="17">AU26</f>
        <v>0.27190755268337469</v>
      </c>
      <c r="K15" s="29" t="n">
        <f t="shared" si="9"/>
        <v>0.20572305364414403</v>
      </c>
      <c r="L15" s="16"/>
      <c r="M15" s="1" t="str">
        <f t="shared" si="10"/>
        <v>Army</v>
      </c>
      <c r="N15" s="1" t="str">
        <f t="shared" si="10"/>
        <v>Army</v>
      </c>
      <c r="O15" s="17" t="n">
        <f t="shared" ref="O15:AU15" si="18">IF(O3="","",O3/VLOOKUP(O$13,deflator,2,FALSE)/$C$12)</f>
        <v>45.341623216195636</v>
      </c>
      <c r="P15" s="17" t="n">
        <f t="shared" si="18"/>
        <v>66.964058620349803</v>
      </c>
      <c r="Q15" s="17" t="n">
        <f t="shared" si="18"/>
        <v>58.253969126929327</v>
      </c>
      <c r="R15" s="17" t="n">
        <f t="shared" si="18"/>
        <v>56.082714189999848</v>
      </c>
      <c r="S15" s="17" t="n">
        <f t="shared" si="18"/>
        <v>36.930936282101904</v>
      </c>
      <c r="T15" s="17" t="n">
        <f t="shared" si="18"/>
        <v>51.70693499928538</v>
      </c>
      <c r="U15" s="17" t="n">
        <f t="shared" si="18"/>
        <v>54.485118895085286</v>
      </c>
      <c r="V15" s="17" t="n">
        <f t="shared" si="18"/>
        <v>52.72884206118944</v>
      </c>
      <c r="W15" s="17" t="n">
        <f t="shared" si="18"/>
        <v>51.916173443894969</v>
      </c>
      <c r="X15" s="17" t="n">
        <f t="shared" si="18"/>
        <v>55.703658070060854</v>
      </c>
      <c r="Y15" s="17" t="n">
        <f t="shared" si="18"/>
        <v>59.511355776981723</v>
      </c>
      <c r="Z15" s="17" t="n">
        <f t="shared" si="18"/>
        <v>63.976487116788675</v>
      </c>
      <c r="AA15" s="17" t="n">
        <f t="shared" si="18"/>
        <v>71.71419836618287</v>
      </c>
      <c r="AB15" s="17" t="n">
        <f t="shared" si="18"/>
        <v>97.840464544505252</v>
      </c>
      <c r="AC15" s="17" t="n">
        <f t="shared" si="18"/>
        <v>113.13386552523096</v>
      </c>
      <c r="AD15" s="17" t="n">
        <f t="shared" si="18"/>
        <v>138.05298894008493</v>
      </c>
      <c r="AE15" s="17" t="n">
        <f t="shared" si="18"/>
        <v>142.15979488088607</v>
      </c>
      <c r="AF15" s="17" t="n">
        <f t="shared" si="18"/>
        <v>161.06998681779484</v>
      </c>
      <c r="AG15" s="17" t="n">
        <f t="shared" si="18"/>
        <v>204.10805436323446</v>
      </c>
      <c r="AH15" s="17" t="n">
        <f t="shared" si="18"/>
        <v>194.22772552074829</v>
      </c>
      <c r="AI15" s="17" t="n">
        <f t="shared" si="18"/>
        <v>184.69306616041681</v>
      </c>
      <c r="AJ15" s="17" t="n">
        <f t="shared" si="18"/>
        <v>160.95306534774559</v>
      </c>
      <c r="AK15" s="17" t="n">
        <f t="shared" si="18"/>
        <v>137.23634771506235</v>
      </c>
      <c r="AL15" s="17" t="n">
        <f t="shared" si="18"/>
        <v>107.74425695466256</v>
      </c>
      <c r="AM15" s="17" t="n">
        <f t="shared" si="18"/>
        <v>91.527587187003576</v>
      </c>
      <c r="AN15" s="17" t="n">
        <f t="shared" si="18"/>
        <v>87.224757048734148</v>
      </c>
      <c r="AO15" s="17" t="n">
        <f t="shared" si="18"/>
        <v>88.466929140948949</v>
      </c>
      <c r="AP15" s="17" t="n">
        <f t="shared" si="18"/>
        <v>91.870160074020177</v>
      </c>
      <c r="AQ15" s="17" t="n">
        <f t="shared" si="18"/>
        <v>104.55415084922696</v>
      </c>
      <c r="AR15" s="17" t="n">
        <f t="shared" si="18"/>
        <v>106.55778721317577</v>
      </c>
      <c r="AS15" s="17" t="n">
        <f t="shared" si="18"/>
        <v>111.28693185711955</v>
      </c>
      <c r="AT15" s="17" t="n">
        <f t="shared" si="18"/>
        <v>117.50344011105274</v>
      </c>
      <c r="AU15" s="17" t="n">
        <f t="shared" si="18"/>
        <v>112.656925401181</v>
      </c>
      <c r="AV15" s="17" t="n">
        <f t="shared" ref="AV15" si="19">IF(AV3="","",AV3/VLOOKUP(AV$13,deflator,2,FALSE)/$C$12)</f>
        <v>42.383263286449527</v>
      </c>
    </row>
    <row r="16">
      <c r="A16" s="5" t="str">
        <f t="shared" si="8"/>
        <v>Navy</v>
      </c>
      <c r="B16" s="5" t="str">
        <f t="shared" si="8"/>
        <v>F-35 JPO</v>
      </c>
      <c r="C16" s="31" t="n">
        <f t="shared" si="13"/>
        <v>13.661490140943295</v>
      </c>
      <c r="D16" s="31" t="n">
        <f t="shared" si="5"/>
        <v>10.529202485303241</v>
      </c>
      <c r="E16" s="22" t="n">
        <f t="shared" si="5"/>
        <v>20.737931632338299</v>
      </c>
      <c r="F16" s="31" t="n">
        <f t="shared" si="5"/>
        <v>17.38965353176274</v>
      </c>
      <c r="G16" s="18" t="n">
        <f t="shared" si="14"/>
        <v>0.96956337968469097</v>
      </c>
      <c r="H16" s="7" t="n">
        <f t="shared" si="15"/>
        <v>0.5179845989265115</v>
      </c>
      <c r="I16" s="16" t="n">
        <f t="shared" si="16"/>
        <v>0.83854329544831152</v>
      </c>
      <c r="J16" s="29" t="n">
        <f t="shared" si="17"/>
        <v>5.0052850437591792E-2</v>
      </c>
      <c r="K16" s="29" t="n">
        <f t="shared" si="9"/>
        <v>8.4407201073440297E-2</v>
      </c>
      <c r="L16" s="16"/>
      <c r="M16" s="1" t="str">
        <f t="shared" si="10"/>
        <v>Navy</v>
      </c>
      <c r="N16" s="1" t="str">
        <f t="shared" si="10"/>
        <v>F-35 JPO</v>
      </c>
      <c r="O16" s="17" t="str">
        <f t="shared" ref="O16:AU16" si="20">IF(O4="","",O4/VLOOKUP(O$13,deflator,2,FALSE)/$C$12)</f>
      </c>
      <c r="P16" s="17" t="str">
        <f t="shared" si="20"/>
      </c>
      <c r="Q16" s="17" t="str">
        <f t="shared" si="20"/>
      </c>
      <c r="R16" s="17" t="str">
        <f t="shared" si="20"/>
      </c>
      <c r="S16" s="17" t="str">
        <f t="shared" si="20"/>
      </c>
      <c r="T16" s="17" t="str">
        <f t="shared" si="20"/>
      </c>
      <c r="U16" s="17" t="str">
        <f t="shared" si="20"/>
      </c>
      <c r="V16" s="17" t="n">
        <f t="shared" si="20"/>
        <v>0.14004618313668835</v>
      </c>
      <c r="W16" s="17" t="n">
        <f t="shared" si="20"/>
        <v>1.0866548159873637</v>
      </c>
      <c r="X16" s="17" t="n">
        <f t="shared" si="20"/>
        <v>1.1430878776255571</v>
      </c>
      <c r="Y16" s="17" t="n">
        <f t="shared" si="20"/>
        <v>0.28765077326335797</v>
      </c>
      <c r="Z16" s="17" t="n">
        <f t="shared" si="20"/>
        <v>0.42376674036093004</v>
      </c>
      <c r="AA16" s="17" t="n">
        <f t="shared" si="20"/>
        <v>1.0179104062854168E-2</v>
      </c>
      <c r="AB16" s="17" t="n">
        <f t="shared" si="20"/>
        <v>0.36561101485938652</v>
      </c>
      <c r="AC16" s="17" t="n">
        <f t="shared" si="20"/>
        <v>0.29181446386789994</v>
      </c>
      <c r="AD16" s="17" t="n">
        <f t="shared" si="20"/>
        <v>0.42996132219501182</v>
      </c>
      <c r="AE16" s="17" t="n">
        <f t="shared" si="20"/>
        <v>0.88670850095658638</v>
      </c>
      <c r="AF16" s="17" t="n">
        <f t="shared" si="20"/>
        <v>1.450444112846665</v>
      </c>
      <c r="AG16" s="17" t="n">
        <f t="shared" si="20"/>
        <v>3.6329706930991907</v>
      </c>
      <c r="AH16" s="17" t="n">
        <f t="shared" si="20"/>
        <v>4.8580820456221492</v>
      </c>
      <c r="AI16" s="17" t="n">
        <f t="shared" si="20"/>
        <v>2.4527386004489884</v>
      </c>
      <c r="AJ16" s="17" t="n">
        <f t="shared" si="20"/>
        <v>6.2550214052305302</v>
      </c>
      <c r="AK16" s="17" t="n">
        <f t="shared" si="20"/>
        <v>5.9083819760171448</v>
      </c>
      <c r="AL16" s="17" t="n">
        <f t="shared" si="20"/>
        <v>15.064314896335871</v>
      </c>
      <c r="AM16" s="17" t="n">
        <f t="shared" si="20"/>
        <v>4.6057162856546139</v>
      </c>
      <c r="AN16" s="17" t="n">
        <f t="shared" si="20"/>
        <v>13.661490140943295</v>
      </c>
      <c r="AO16" s="17" t="n">
        <f t="shared" si="20"/>
        <v>12.066711743582648</v>
      </c>
      <c r="AP16" s="17" t="n">
        <f t="shared" si="20"/>
        <v>28.213328607244865</v>
      </c>
      <c r="AQ16" s="17" t="n">
        <f t="shared" si="20"/>
        <v>18.263064442441515</v>
      </c>
      <c r="AR16" s="17" t="n">
        <f t="shared" si="20"/>
        <v>19.313675440932936</v>
      </c>
      <c r="AS16" s="21" t="n">
        <f t="shared" si="20"/>
        <v>39.743146019571753</v>
      </c>
      <c r="AT16" s="17" t="n">
        <f t="shared" si="20"/>
        <v>10.529202485303241</v>
      </c>
      <c r="AU16" s="17" t="n">
        <f t="shared" si="20"/>
        <v>20.737931632338299</v>
      </c>
      <c r="AV16" s="17" t="n">
        <f t="shared" ref="AV16" si="21">IF(AV4="","",AV4/VLOOKUP(AV$13,deflator,2,FALSE)/$C$12)</f>
        <v>17.38965353176274</v>
      </c>
    </row>
    <row r="17">
      <c r="A17" s="5" t="str">
        <f t="shared" si="8"/>
        <v>Navy</v>
      </c>
      <c r="B17" s="5" t="str">
        <f t="shared" si="8"/>
        <v>Navy</v>
      </c>
      <c r="C17" s="31" t="n">
        <f t="shared" si="13"/>
        <v>88.153810723278227</v>
      </c>
      <c r="D17" s="31" t="n">
        <f t="shared" si="5"/>
        <v>108.86266732514251</v>
      </c>
      <c r="E17" s="22" t="n">
        <f t="shared" si="5"/>
        <v>103.132344471962</v>
      </c>
      <c r="F17" s="31" t="n">
        <f t="shared" si="5"/>
        <v>53.883804320269626</v>
      </c>
      <c r="G17" s="18" t="n">
        <f t="shared" si="14"/>
        <v>-5.2638089750875139E-2</v>
      </c>
      <c r="H17" s="7" t="n">
        <f t="shared" si="15"/>
        <v>0.16991362739499238</v>
      </c>
      <c r="I17" s="16" t="n">
        <f t="shared" si="16"/>
        <v>0.52247240762492997</v>
      </c>
      <c r="J17" s="29" t="n">
        <f t="shared" si="17"/>
        <v>0.24891912581502051</v>
      </c>
      <c r="K17" s="29" t="n">
        <f t="shared" si="9"/>
        <v>0.2615452399644142</v>
      </c>
      <c r="L17" s="16"/>
      <c r="M17" s="1" t="str">
        <f t="shared" si="10"/>
        <v>Navy</v>
      </c>
      <c r="N17" s="1" t="str">
        <f t="shared" si="10"/>
        <v>Navy</v>
      </c>
      <c r="O17" s="17" t="n">
        <f t="shared" ref="O17:AU17" si="22">IF(O5="","",O5/VLOOKUP(O$13,deflator,2,FALSE)/$C$12)</f>
        <v>87.421849051377919</v>
      </c>
      <c r="P17" s="17" t="n">
        <f t="shared" si="22"/>
        <v>80.486100094341765</v>
      </c>
      <c r="Q17" s="17" t="n">
        <f t="shared" si="22"/>
        <v>76.097691448096711</v>
      </c>
      <c r="R17" s="17" t="n">
        <f t="shared" si="22"/>
        <v>68.38478461420479</v>
      </c>
      <c r="S17" s="17" t="n">
        <f t="shared" si="22"/>
        <v>71.847203684964597</v>
      </c>
      <c r="T17" s="17" t="n">
        <f t="shared" si="22"/>
        <v>67.727583713155255</v>
      </c>
      <c r="U17" s="17" t="n">
        <f t="shared" si="22"/>
        <v>61.041618961587446</v>
      </c>
      <c r="V17" s="17" t="n">
        <f t="shared" si="22"/>
        <v>61.26207465762414</v>
      </c>
      <c r="W17" s="17" t="n">
        <f t="shared" si="22"/>
        <v>62.224569444311406</v>
      </c>
      <c r="X17" s="17" t="n">
        <f t="shared" si="22"/>
        <v>60.661037951379797</v>
      </c>
      <c r="Y17" s="17" t="n">
        <f t="shared" si="22"/>
        <v>65.111567731976137</v>
      </c>
      <c r="Z17" s="17" t="n">
        <f t="shared" si="22"/>
        <v>66.160355441189381</v>
      </c>
      <c r="AA17" s="17" t="n">
        <f t="shared" si="22"/>
        <v>74.213128462133795</v>
      </c>
      <c r="AB17" s="17" t="n">
        <f t="shared" si="22"/>
        <v>86.27911765297425</v>
      </c>
      <c r="AC17" s="17" t="n">
        <f t="shared" si="22"/>
        <v>90.177180858428486</v>
      </c>
      <c r="AD17" s="17" t="n">
        <f t="shared" si="22"/>
        <v>94.248971605782742</v>
      </c>
      <c r="AE17" s="17" t="n">
        <f t="shared" si="22"/>
        <v>103.91589247045181</v>
      </c>
      <c r="AF17" s="17" t="n">
        <f t="shared" si="22"/>
        <v>115.29039044877558</v>
      </c>
      <c r="AG17" s="17" t="n">
        <f t="shared" si="22"/>
        <v>124.90654184782015</v>
      </c>
      <c r="AH17" s="17" t="n">
        <f t="shared" si="22"/>
        <v>121.49986609305004</v>
      </c>
      <c r="AI17" s="17" t="n">
        <f t="shared" si="22"/>
        <v>112.78858863224002</v>
      </c>
      <c r="AJ17" s="17" t="n">
        <f t="shared" si="22"/>
        <v>127.17548821796316</v>
      </c>
      <c r="AK17" s="17" t="n">
        <f t="shared" si="22"/>
        <v>113.23686849770139</v>
      </c>
      <c r="AL17" s="17" t="n">
        <f t="shared" si="22"/>
        <v>101.18057039215881</v>
      </c>
      <c r="AM17" s="17" t="n">
        <f t="shared" si="22"/>
        <v>97.458444310620166</v>
      </c>
      <c r="AN17" s="17" t="n">
        <f t="shared" si="22"/>
        <v>88.153810723278227</v>
      </c>
      <c r="AO17" s="17" t="n">
        <f t="shared" si="22"/>
        <v>98.534892954083858</v>
      </c>
      <c r="AP17" s="17" t="n">
        <f t="shared" si="22"/>
        <v>99.722348966022849</v>
      </c>
      <c r="AQ17" s="17" t="n">
        <f t="shared" si="22"/>
        <v>105.34518842974548</v>
      </c>
      <c r="AR17" s="17" t="n">
        <f t="shared" si="22"/>
        <v>117.31962991842008</v>
      </c>
      <c r="AS17" s="17" t="n">
        <f t="shared" si="22"/>
        <v>126.37559792441365</v>
      </c>
      <c r="AT17" s="17" t="n">
        <f t="shared" si="22"/>
        <v>108.86266732514251</v>
      </c>
      <c r="AU17" s="17" t="n">
        <f t="shared" si="22"/>
        <v>103.132344471962</v>
      </c>
      <c r="AV17" s="17" t="n">
        <f t="shared" ref="AV17" si="23">IF(AV5="","",AV5/VLOOKUP(AV$13,deflator,2,FALSE)/$C$12)</f>
        <v>53.883804320269626</v>
      </c>
    </row>
    <row r="18">
      <c r="A18" s="5" t="str">
        <f t="shared" si="8"/>
        <v>Other DoD</v>
      </c>
      <c r="B18" s="5" t="str">
        <f t="shared" si="8"/>
        <v>DLA</v>
      </c>
      <c r="C18" s="31" t="n">
        <f t="shared" si="13"/>
        <v>37.015979764343797</v>
      </c>
      <c r="D18" s="31" t="n">
        <f t="shared" si="5"/>
        <v>41.858561736245186</v>
      </c>
      <c r="E18" s="22" t="n">
        <f t="shared" si="5"/>
        <v>48.168708988356201</v>
      </c>
      <c r="F18" s="31" t="n">
        <f t="shared" si="5"/>
        <v>20.516643210529732</v>
      </c>
      <c r="G18" s="18" t="n">
        <f t="shared" si="14"/>
        <v>0.15074926109195674</v>
      </c>
      <c r="H18" s="7" t="n">
        <f t="shared" si="15"/>
        <v>0.30129498921856013</v>
      </c>
      <c r="I18" s="16" t="n">
        <f t="shared" si="16"/>
        <v>0.4259330100686155</v>
      </c>
      <c r="J18" s="29" t="n">
        <f t="shared" si="17"/>
        <v>0.11625948187650703</v>
      </c>
      <c r="K18" s="29" t="n">
        <f t="shared" si="9"/>
        <v>9.9585217477744306E-2</v>
      </c>
      <c r="L18" s="16"/>
      <c r="M18" s="1" t="str">
        <f t="shared" si="10"/>
        <v>Other DoD</v>
      </c>
      <c r="N18" s="1" t="str">
        <f t="shared" si="10"/>
        <v>DLA</v>
      </c>
      <c r="O18" s="17" t="n">
        <f t="shared" ref="O18:AU18" si="24">IF(O6="","",O6/VLOOKUP(O$13,deflator,2,FALSE)/$C$12)</f>
        <v>18.262612677065036</v>
      </c>
      <c r="P18" s="17" t="n">
        <f t="shared" si="24"/>
        <v>22.421512193962922</v>
      </c>
      <c r="Q18" s="17" t="n">
        <f t="shared" si="24"/>
        <v>12.922419535438875</v>
      </c>
      <c r="R18" s="17" t="n">
        <f t="shared" si="24"/>
        <v>14.498272990051737</v>
      </c>
      <c r="S18" s="17" t="n">
        <f t="shared" si="24"/>
        <v>11.967161451974118</v>
      </c>
      <c r="T18" s="17" t="n">
        <f t="shared" si="24"/>
        <v>11.633895608065812</v>
      </c>
      <c r="U18" s="17" t="n">
        <f t="shared" si="24"/>
        <v>12.433396429173452</v>
      </c>
      <c r="V18" s="17" t="n">
        <f t="shared" si="24"/>
        <v>13.456429485576846</v>
      </c>
      <c r="W18" s="17" t="n">
        <f t="shared" si="24"/>
        <v>12.181676340348421</v>
      </c>
      <c r="X18" s="17" t="n">
        <f t="shared" si="24"/>
        <v>12.776554421202892</v>
      </c>
      <c r="Y18" s="17" t="n">
        <f t="shared" si="24"/>
        <v>15.479686199401414</v>
      </c>
      <c r="Z18" s="17" t="n">
        <f t="shared" si="24"/>
        <v>18.024997622095341</v>
      </c>
      <c r="AA18" s="17" t="n">
        <f t="shared" si="24"/>
        <v>22.659784298755486</v>
      </c>
      <c r="AB18" s="17" t="n">
        <f t="shared" si="24"/>
        <v>26.939926800641739</v>
      </c>
      <c r="AC18" s="17" t="n">
        <f t="shared" si="24"/>
        <v>29.183808853598496</v>
      </c>
      <c r="AD18" s="17" t="n">
        <f t="shared" si="24"/>
        <v>40.299338576708159</v>
      </c>
      <c r="AE18" s="17" t="n">
        <f t="shared" si="24"/>
        <v>45.577658695484743</v>
      </c>
      <c r="AF18" s="17" t="n">
        <f t="shared" si="24"/>
        <v>41.695176500318915</v>
      </c>
      <c r="AG18" s="17" t="n">
        <f t="shared" si="24"/>
        <v>47.614369874563117</v>
      </c>
      <c r="AH18" s="17" t="n">
        <f t="shared" si="24"/>
        <v>50.178769487820269</v>
      </c>
      <c r="AI18" s="17" t="n">
        <f t="shared" si="24"/>
        <v>45.720181776619732</v>
      </c>
      <c r="AJ18" s="17" t="n">
        <f t="shared" si="24"/>
        <v>46.366705771956404</v>
      </c>
      <c r="AK18" s="17" t="n">
        <f t="shared" si="24"/>
        <v>54.389178612438805</v>
      </c>
      <c r="AL18" s="17" t="n">
        <f t="shared" si="24"/>
        <v>41.761816788871471</v>
      </c>
      <c r="AM18" s="17" t="n">
        <f t="shared" si="24"/>
        <v>39.165776853950625</v>
      </c>
      <c r="AN18" s="17" t="n">
        <f t="shared" si="24"/>
        <v>37.015979764343797</v>
      </c>
      <c r="AO18" s="17" t="n">
        <f t="shared" si="24"/>
        <v>35.975136874560555</v>
      </c>
      <c r="AP18" s="17" t="n">
        <f t="shared" si="24"/>
        <v>41.299157745534501</v>
      </c>
      <c r="AQ18" s="17" t="n">
        <f t="shared" si="24"/>
        <v>51.927630471314188</v>
      </c>
      <c r="AR18" s="17" t="n">
        <f t="shared" si="24"/>
        <v>49.494642548637849</v>
      </c>
      <c r="AS18" s="17" t="n">
        <f t="shared" si="24"/>
        <v>46.376060935486329</v>
      </c>
      <c r="AT18" s="17" t="n">
        <f t="shared" si="24"/>
        <v>41.858561736245186</v>
      </c>
      <c r="AU18" s="17" t="n">
        <f t="shared" si="24"/>
        <v>48.168708988356201</v>
      </c>
      <c r="AV18" s="17" t="n">
        <f t="shared" ref="AV18" si="25">IF(AV6="","",AV6/VLOOKUP(AV$13,deflator,2,FALSE)/$C$12)</f>
        <v>20.516643210529732</v>
      </c>
    </row>
    <row r="19">
      <c r="A19" s="5" t="str">
        <f t="shared" si="8"/>
        <v>Other DoD</v>
      </c>
      <c r="B19" s="5" t="str">
        <f t="shared" si="8"/>
        <v>MDA</v>
      </c>
      <c r="C19" s="31" t="n">
        <f t="shared" si="13"/>
        <v>5.6236096692617616</v>
      </c>
      <c r="D19" s="31" t="n">
        <f t="shared" si="5"/>
        <v>9.4277654669281219</v>
      </c>
      <c r="E19" s="22" t="n">
        <f t="shared" si="5"/>
        <v>9.8410673238947997</v>
      </c>
      <c r="F19" s="31" t="n">
        <f t="shared" si="5"/>
        <v>4.5566811634512554</v>
      </c>
      <c r="G19" s="18" t="n">
        <f t="shared" si="14"/>
        <v>4.3838792810078742E-2</v>
      </c>
      <c r="H19" s="7" t="n">
        <f t="shared" si="15"/>
        <v>0.74995561617395889</v>
      </c>
      <c r="I19" s="16" t="n">
        <f t="shared" si="16"/>
        <v>0.46302713044014188</v>
      </c>
      <c r="J19" s="29" t="n">
        <f t="shared" si="17"/>
        <v>2.3752295052466531E-2</v>
      </c>
      <c r="K19" s="29" t="n">
        <f t="shared" si="9"/>
        <v>2.2117559874811402E-2</v>
      </c>
      <c r="L19" s="16"/>
      <c r="M19" s="1" t="str">
        <f t="shared" si="10"/>
        <v>Other DoD</v>
      </c>
      <c r="N19" s="1" t="str">
        <f t="shared" si="10"/>
        <v>MDA</v>
      </c>
      <c r="O19" s="17" t="str">
        <f t="shared" ref="O19:AU19" si="26">IF(O7="","",O7/VLOOKUP(O$13,deflator,2,FALSE)/$C$12)</f>
      </c>
      <c r="P19" s="17" t="str">
        <f t="shared" si="26"/>
      </c>
      <c r="Q19" s="17" t="str">
        <f t="shared" si="26"/>
      </c>
      <c r="R19" s="17" t="str">
        <f t="shared" si="26"/>
      </c>
      <c r="S19" s="17" t="n">
        <f t="shared" si="26"/>
        <v>0.61541324978599332</v>
      </c>
      <c r="T19" s="17" t="n">
        <f t="shared" si="26"/>
        <v>0.44108682712732833</v>
      </c>
      <c r="U19" s="17" t="n">
        <f t="shared" si="26"/>
        <v>0.51677261550379017</v>
      </c>
      <c r="V19" s="17" t="n">
        <f t="shared" si="26"/>
        <v>0.65759581447365467</v>
      </c>
      <c r="W19" s="17" t="n">
        <f t="shared" si="26"/>
        <v>0.92194167748018108</v>
      </c>
      <c r="X19" s="17" t="n">
        <f t="shared" si="26"/>
        <v>1.52709751350217</v>
      </c>
      <c r="Y19" s="17" t="n">
        <f t="shared" si="26"/>
        <v>2.2198190650555447</v>
      </c>
      <c r="Z19" s="17" t="n">
        <f t="shared" si="26"/>
        <v>2.6391364525424015</v>
      </c>
      <c r="AA19" s="17" t="n">
        <f t="shared" si="26"/>
        <v>3.8606185248758891</v>
      </c>
      <c r="AB19" s="17" t="n">
        <f t="shared" si="26"/>
        <v>4.0709266547074012</v>
      </c>
      <c r="AC19" s="17" t="n">
        <f t="shared" si="26"/>
        <v>5.0320279580456457</v>
      </c>
      <c r="AD19" s="17" t="n">
        <f t="shared" si="26"/>
        <v>5.546155128866805</v>
      </c>
      <c r="AE19" s="17" t="n">
        <f t="shared" si="26"/>
        <v>4.8831634665762076</v>
      </c>
      <c r="AF19" s="17" t="n">
        <f t="shared" si="26"/>
        <v>6.7075069732345369</v>
      </c>
      <c r="AG19" s="17" t="n">
        <f t="shared" si="26"/>
        <v>7.6785212559970262</v>
      </c>
      <c r="AH19" s="17" t="n">
        <f t="shared" si="26"/>
        <v>7.486682672270442</v>
      </c>
      <c r="AI19" s="17" t="n">
        <f t="shared" si="26"/>
        <v>7.0081127753774046</v>
      </c>
      <c r="AJ19" s="17" t="n">
        <f t="shared" si="26"/>
        <v>6.9019726325094926</v>
      </c>
      <c r="AK19" s="17" t="n">
        <f t="shared" si="26"/>
        <v>8.6602091632611877</v>
      </c>
      <c r="AL19" s="17" t="n">
        <f t="shared" si="26"/>
        <v>9.5260719019730757</v>
      </c>
      <c r="AM19" s="17" t="n">
        <f t="shared" si="26"/>
        <v>7.3408788456694483</v>
      </c>
      <c r="AN19" s="17" t="n">
        <f t="shared" si="26"/>
        <v>5.6236096692617616</v>
      </c>
      <c r="AO19" s="17" t="n">
        <f t="shared" si="26"/>
        <v>7.8383057538397258</v>
      </c>
      <c r="AP19" s="17" t="n">
        <f t="shared" si="26"/>
        <v>6.3266108415230233</v>
      </c>
      <c r="AQ19" s="17" t="n">
        <f t="shared" si="26"/>
        <v>9.4702164940928366</v>
      </c>
      <c r="AR19" s="17" t="n">
        <f t="shared" si="26"/>
        <v>9.8700490029794103</v>
      </c>
      <c r="AS19" s="17" t="n">
        <f t="shared" si="26"/>
        <v>13.624421096753615</v>
      </c>
      <c r="AT19" s="17" t="n">
        <f t="shared" si="26"/>
        <v>9.4277654669281219</v>
      </c>
      <c r="AU19" s="17" t="n">
        <f t="shared" si="26"/>
        <v>9.8410673238947997</v>
      </c>
      <c r="AV19" s="17" t="n">
        <f t="shared" ref="AV19" si="27">IF(AV7="","",AV7/VLOOKUP(AV$13,deflator,2,FALSE)/$C$12)</f>
        <v>4.5566811634512554</v>
      </c>
    </row>
    <row r="20">
      <c r="A20" s="5" t="str">
        <f t="shared" si="8"/>
        <v>Other DoD</v>
      </c>
      <c r="B20" s="5" t="str">
        <f t="shared" si="8"/>
        <v>Other DoD</v>
      </c>
      <c r="C20" s="31" t="n">
        <f t="shared" ref="C20:C21" si="28">AN20</f>
        <v>33.666444365930538</v>
      </c>
      <c r="D20" s="31" t="n">
        <f t="shared" ref="D20:D21" si="29">AT20</f>
        <v>41.169826056806755</v>
      </c>
      <c r="E20" s="22" t="n">
        <f t="shared" ref="E20:E21" si="30">AU20</f>
        <v>40.813785087513999</v>
      </c>
      <c r="F20" s="31" t="n">
        <f t="shared" ref="F20:F21" si="31">AV20</f>
        <v>23.698383463816842</v>
      </c>
      <c r="G20" s="18" t="n">
        <f t="shared" si="14"/>
        <v>-8.6481047746348461E-3</v>
      </c>
      <c r="H20" s="7" t="n">
        <f t="shared" si="15"/>
        <v>0.21229865096227285</v>
      </c>
      <c r="I20" s="16" t="n">
        <f t="shared" si="16"/>
        <v>0.58064654902754398</v>
      </c>
      <c r="J20" s="29" t="n">
        <f t="shared" si="17"/>
        <v>9.8507716053600092E-2</v>
      </c>
      <c r="K20" s="29" t="n">
        <f t="shared" si="9"/>
        <v>0.1150289863160439</v>
      </c>
      <c r="L20" s="16"/>
      <c r="M20" s="1" t="str">
        <f t="shared" si="10"/>
        <v>Other DoD</v>
      </c>
      <c r="N20" s="1" t="str">
        <f t="shared" si="10"/>
        <v>Other DoD</v>
      </c>
      <c r="O20" s="17" t="n">
        <f t="shared" ref="O20:AU20" si="32">IF(O8="","",O8/VLOOKUP(O$13,deflator,2,FALSE)/$C$12)</f>
        <v>6.620572987343599</v>
      </c>
      <c r="P20" s="17" t="n">
        <f t="shared" si="32"/>
        <v>7.6990516183289843</v>
      </c>
      <c r="Q20" s="17" t="n">
        <f t="shared" si="32"/>
        <v>11.503199717284716</v>
      </c>
      <c r="R20" s="17" t="n">
        <f t="shared" si="32"/>
        <v>10.89336629552915</v>
      </c>
      <c r="S20" s="17" t="n">
        <f t="shared" si="32"/>
        <v>10.418516964892504</v>
      </c>
      <c r="T20" s="17" t="n">
        <f t="shared" si="32"/>
        <v>7.8940542232034154</v>
      </c>
      <c r="U20" s="17" t="n">
        <f t="shared" si="32"/>
        <v>8.1010255959126596</v>
      </c>
      <c r="V20" s="17" t="n">
        <f t="shared" si="32"/>
        <v>8.7750618727922394</v>
      </c>
      <c r="W20" s="17" t="n">
        <f t="shared" si="32"/>
        <v>10.795154336508178</v>
      </c>
      <c r="X20" s="17" t="n">
        <f t="shared" si="32"/>
        <v>11.583786899601222</v>
      </c>
      <c r="Y20" s="17" t="n">
        <f t="shared" si="32"/>
        <v>9.6233336997072314</v>
      </c>
      <c r="Z20" s="17" t="n">
        <f t="shared" si="32"/>
        <v>11.824227651031414</v>
      </c>
      <c r="AA20" s="17" t="n">
        <f t="shared" si="32"/>
        <v>17.619886698149053</v>
      </c>
      <c r="AB20" s="17" t="n">
        <f t="shared" si="32"/>
        <v>22.186089127040134</v>
      </c>
      <c r="AC20" s="17" t="n">
        <f t="shared" si="32"/>
        <v>22.051767132787507</v>
      </c>
      <c r="AD20" s="17" t="n">
        <f t="shared" si="32"/>
        <v>24.710479756153813</v>
      </c>
      <c r="AE20" s="17" t="n">
        <f t="shared" si="32"/>
        <v>26.980032102324031</v>
      </c>
      <c r="AF20" s="17" t="n">
        <f t="shared" si="32"/>
        <v>25.253319561357777</v>
      </c>
      <c r="AG20" s="17" t="n">
        <f t="shared" si="32"/>
        <v>31.076309747669168</v>
      </c>
      <c r="AH20" s="17" t="n">
        <f t="shared" si="32"/>
        <v>35.768870818691724</v>
      </c>
      <c r="AI20" s="17" t="n">
        <f t="shared" si="32"/>
        <v>36.532680667286456</v>
      </c>
      <c r="AJ20" s="17" t="n">
        <f t="shared" si="32"/>
        <v>41.030887732415181</v>
      </c>
      <c r="AK20" s="17" t="n">
        <f t="shared" si="32"/>
        <v>40.909002490562187</v>
      </c>
      <c r="AL20" s="17" t="n">
        <f t="shared" si="32"/>
        <v>35.768166518419946</v>
      </c>
      <c r="AM20" s="17" t="n">
        <f t="shared" si="32"/>
        <v>35.875013790173327</v>
      </c>
      <c r="AN20" s="17" t="n">
        <f t="shared" si="32"/>
        <v>33.666444365930538</v>
      </c>
      <c r="AO20" s="17" t="n">
        <f t="shared" si="32"/>
        <v>34.618057118859539</v>
      </c>
      <c r="AP20" s="17" t="n">
        <f t="shared" si="32"/>
        <v>35.983145082339291</v>
      </c>
      <c r="AQ20" s="17" t="n">
        <f t="shared" si="32"/>
        <v>38.868789595291702</v>
      </c>
      <c r="AR20" s="17" t="n">
        <f t="shared" si="32"/>
        <v>42.406596707913508</v>
      </c>
      <c r="AS20" s="17" t="n">
        <f t="shared" si="32"/>
        <v>43.43763410920397</v>
      </c>
      <c r="AT20" s="17" t="n">
        <f t="shared" si="32"/>
        <v>41.169826056806755</v>
      </c>
      <c r="AU20" s="17" t="n">
        <f t="shared" si="32"/>
        <v>40.813785087513999</v>
      </c>
      <c r="AV20" s="17" t="n">
        <f t="shared" ref="AV20" si="33">IF(AV8="","",AV8/VLOOKUP(AV$13,deflator,2,FALSE)/$C$12)</f>
        <v>23.698383463816842</v>
      </c>
    </row>
    <row r="21">
      <c r="A21" s="5" t="n">
        <f t="shared" si="8"/>
        <v>0</v>
      </c>
      <c r="B21" s="5" t="str">
        <f t="shared" si="8"/>
        <v>Grand Total</v>
      </c>
      <c r="C21" s="31" t="n">
        <f t="shared" si="28"/>
        <v>328.86986160695335</v>
      </c>
      <c r="D21" s="31" t="n">
        <f t="shared" si="29"/>
        <v>413.88261452063404</v>
      </c>
      <c r="E21" s="31" t="n">
        <f t="shared" si="30"/>
        <v>414.32069204920327</v>
      </c>
      <c r="F21" s="31" t="n">
        <f t="shared" si="31"/>
        <v>206.02097108554162</v>
      </c>
      <c r="G21" s="7" t="n">
        <f t="shared" si="14"/>
        <v>1.0584583966557481E-3</v>
      </c>
      <c r="H21" s="7" t="n">
        <f t="shared" si="15"/>
        <v>0.25983174628624361</v>
      </c>
      <c r="I21" s="16" t="n">
        <f t="shared" si="16"/>
        <v>0.49725001680841779</v>
      </c>
      <c r="J21" s="29" t="b">
        <f t="shared" si="17"/>
        <v>1</v>
      </c>
      <c r="K21" s="29" t="b">
        <f t="shared" si="9"/>
        <v>1</v>
      </c>
      <c r="N21" s="1" t="s">
        <v>44</v>
      </c>
      <c r="O21" s="17" t="n">
        <f t="shared" ref="O21:AU21" si="34">O9/VLOOKUP(O$13,deflator,2,FALSE)/$C$12</f>
        <v>239.19968123054471</v>
      </c>
      <c r="P21" s="17" t="n">
        <f t="shared" si="34"/>
        <v>261.29072911994291</v>
      </c>
      <c r="Q21" s="17" t="n">
        <f t="shared" si="34"/>
        <v>231.05264270919878</v>
      </c>
      <c r="R21" s="17" t="n">
        <f t="shared" si="34"/>
        <v>222.03007008275242</v>
      </c>
      <c r="S21" s="17" t="n">
        <f t="shared" si="34"/>
        <v>209.75545071641369</v>
      </c>
      <c r="T21" s="17" t="n">
        <f t="shared" si="34"/>
        <v>204.40529624658194</v>
      </c>
      <c r="U21" s="17" t="n">
        <f t="shared" si="34"/>
        <v>203.82966328577427</v>
      </c>
      <c r="V21" s="17" t="n">
        <f t="shared" si="34"/>
        <v>196.10140143807629</v>
      </c>
      <c r="W21" s="17" t="n">
        <f t="shared" si="34"/>
        <v>195.32573317812</v>
      </c>
      <c r="X21" s="17" t="n">
        <f t="shared" si="34"/>
        <v>201.52929472562869</v>
      </c>
      <c r="Y21" s="17" t="n">
        <f t="shared" si="34"/>
        <v>213.56475258137903</v>
      </c>
      <c r="Z21" s="17" t="n">
        <f t="shared" si="34"/>
        <v>227.14667307963123</v>
      </c>
      <c r="AA21" s="17" t="n">
        <f t="shared" si="34"/>
        <v>263.70993880780117</v>
      </c>
      <c r="AB21" s="17" t="n">
        <f t="shared" si="34"/>
        <v>322.34222801478438</v>
      </c>
      <c r="AC21" s="17" t="n">
        <f t="shared" si="34"/>
        <v>341.76616162844624</v>
      </c>
      <c r="AD21" s="17" t="n">
        <f t="shared" si="34"/>
        <v>383.52616139143214</v>
      </c>
      <c r="AE21" s="17" t="n">
        <f t="shared" si="34"/>
        <v>412.68070234721114</v>
      </c>
      <c r="AF21" s="17" t="n">
        <f t="shared" si="34"/>
        <v>446.5568165798889</v>
      </c>
      <c r="AG21" s="17" t="n">
        <f t="shared" si="34"/>
        <v>503.86409846009127</v>
      </c>
      <c r="AH21" s="17" t="n">
        <f t="shared" si="34"/>
        <v>503.50276780955392</v>
      </c>
      <c r="AI21" s="17" t="n">
        <f t="shared" si="34"/>
        <v>474.10678563496936</v>
      </c>
      <c r="AJ21" s="17" t="n">
        <f t="shared" si="34"/>
        <v>472.64262500767165</v>
      </c>
      <c r="AK21" s="17" t="n">
        <f t="shared" si="34"/>
        <v>450.37155703864983</v>
      </c>
      <c r="AL21" s="17" t="n">
        <f t="shared" si="34"/>
        <v>379.13927039526897</v>
      </c>
      <c r="AM21" s="17" t="n">
        <f t="shared" si="34"/>
        <v>343.68014971900072</v>
      </c>
      <c r="AN21" s="44" t="n">
        <f t="shared" si="34"/>
        <v>328.86986160695335</v>
      </c>
      <c r="AO21" s="17" t="n">
        <f t="shared" si="34"/>
        <v>354.9282040883964</v>
      </c>
      <c r="AP21" s="17" t="n">
        <f t="shared" si="34"/>
        <v>374.71140239752418</v>
      </c>
      <c r="AQ21" s="17" t="n">
        <f t="shared" si="34"/>
        <v>409.89577895195561</v>
      </c>
      <c r="AR21" s="17" t="n">
        <f t="shared" si="34"/>
        <v>429.9084961304722</v>
      </c>
      <c r="AS21" s="17" t="n">
        <f t="shared" si="34"/>
        <v>467.07220301173697</v>
      </c>
      <c r="AT21" s="17" t="n">
        <f t="shared" si="34"/>
        <v>413.88261452063404</v>
      </c>
      <c r="AU21" s="44" t="n">
        <f t="shared" si="34"/>
        <v>414.32069204920327</v>
      </c>
      <c r="AV21" s="44" t="n">
        <f t="shared" ref="AV21" si="35">AV9/VLOOKUP(AV$13,deflator,2,FALSE)/$C$12</f>
        <v>206.02097108554162</v>
      </c>
    </row>
    <row r="22">
      <c r="M22" s="1" t="s">
        <v>45</v>
      </c>
      <c r="N22" s="3"/>
      <c r="O22" s="3" t="b">
        <f t="shared" ref="O22:AU22" si="36">O21=SUM(O14:O20)</f>
        <v>1</v>
      </c>
      <c r="P22" s="3" t="b">
        <f t="shared" si="36"/>
        <v>1</v>
      </c>
      <c r="Q22" s="3" t="b">
        <f t="shared" si="36"/>
        <v>1</v>
      </c>
      <c r="R22" s="3" t="b">
        <f t="shared" si="36"/>
        <v>1</v>
      </c>
      <c r="S22" s="3" t="b">
        <f t="shared" si="36"/>
        <v>1</v>
      </c>
      <c r="T22" s="3" t="b">
        <f t="shared" si="36"/>
        <v>1</v>
      </c>
      <c r="U22" s="3" t="b">
        <f t="shared" si="36"/>
        <v>1</v>
      </c>
      <c r="V22" s="3" t="b">
        <f t="shared" si="36"/>
        <v>1</v>
      </c>
      <c r="W22" s="3" t="b">
        <f t="shared" si="36"/>
        <v>1</v>
      </c>
      <c r="X22" s="3" t="b">
        <f t="shared" si="36"/>
        <v>1</v>
      </c>
      <c r="Y22" s="3" t="b">
        <f t="shared" si="36"/>
        <v>1</v>
      </c>
      <c r="Z22" s="3" t="b">
        <f t="shared" si="36"/>
        <v>1</v>
      </c>
      <c r="AA22" s="3" t="b">
        <f t="shared" si="36"/>
        <v>1</v>
      </c>
      <c r="AB22" s="3" t="b">
        <f t="shared" si="36"/>
        <v>1</v>
      </c>
      <c r="AC22" s="3" t="b">
        <f t="shared" si="36"/>
        <v>1</v>
      </c>
      <c r="AD22" s="3" t="b">
        <f t="shared" si="36"/>
        <v>1</v>
      </c>
      <c r="AE22" s="3" t="b">
        <f t="shared" si="36"/>
        <v>1</v>
      </c>
      <c r="AF22" s="3" t="b">
        <f t="shared" si="36"/>
        <v>1</v>
      </c>
      <c r="AG22" s="3" t="b">
        <f t="shared" si="36"/>
        <v>1</v>
      </c>
      <c r="AH22" s="3" t="b">
        <f t="shared" si="36"/>
        <v>1</v>
      </c>
      <c r="AI22" s="3" t="b">
        <f t="shared" si="36"/>
        <v>1</v>
      </c>
      <c r="AJ22" s="3" t="b">
        <f t="shared" si="36"/>
        <v>1</v>
      </c>
      <c r="AK22" s="3" t="b">
        <f t="shared" si="36"/>
        <v>1</v>
      </c>
      <c r="AL22" s="3" t="b">
        <f t="shared" si="36"/>
        <v>1</v>
      </c>
      <c r="AM22" s="3" t="b">
        <f t="shared" si="36"/>
        <v>1</v>
      </c>
      <c r="AN22" s="3" t="b">
        <f t="shared" si="36"/>
        <v>1</v>
      </c>
      <c r="AO22" s="3" t="b">
        <f t="shared" si="36"/>
        <v>1</v>
      </c>
      <c r="AP22" s="3" t="b">
        <f t="shared" si="36"/>
        <v>1</v>
      </c>
      <c r="AQ22" s="3" t="b">
        <f t="shared" si="36"/>
        <v>1</v>
      </c>
      <c r="AR22" s="3" t="b">
        <f t="shared" si="36"/>
        <v>1</v>
      </c>
      <c r="AS22" s="3" t="b">
        <f t="shared" si="36"/>
        <v>1</v>
      </c>
      <c r="AT22" s="3" t="b">
        <f t="shared" si="36"/>
        <v>1</v>
      </c>
      <c r="AU22" s="3" t="b">
        <f t="shared" si="36"/>
        <v>1</v>
      </c>
      <c r="AV22" s="3" t="b">
        <f t="shared" ref="AV22" si="37">AV21=SUM(AV14:AV20)</f>
        <v>1</v>
      </c>
    </row>
    <row r="23">
      <c r="B23" s="16"/>
      <c r="C23" s="16"/>
      <c r="D23" s="5"/>
      <c r="E23" s="34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35"/>
      <c r="AO23" s="35"/>
      <c r="AP23" s="9"/>
      <c r="AQ23" s="9"/>
      <c r="AR23" s="9"/>
      <c r="AS23" s="35"/>
      <c r="AT23" s="35"/>
      <c r="AU23" s="35"/>
      <c r="AV23" s="35"/>
    </row>
    <row r="24">
      <c r="M24" s="1" t="s">
        <v>46</v>
      </c>
      <c r="N24" s="1" t="s">
        <v>43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16" t="n">
        <f t="shared" ref="O25:AR25" si="42">IF(O14="","",O14/O$21)</f>
        <v>0.34094118720819</v>
      </c>
      <c r="P25" s="16" t="n">
        <f t="shared" si="42"/>
        <v>0.32040940325337214</v>
      </c>
      <c r="Q25" s="16" t="n">
        <f t="shared" si="42"/>
        <v>0.31280907257319018</v>
      </c>
      <c r="R25" s="16" t="n">
        <f t="shared" si="42"/>
        <v>0.32505025993131559</v>
      </c>
      <c r="S25" s="16" t="n">
        <f t="shared" si="42"/>
        <v>0.37174823737056212</v>
      </c>
      <c r="T25" s="16" t="n">
        <f t="shared" si="42"/>
        <v>0.3180041910329498</v>
      </c>
      <c r="U25" s="16" t="n">
        <f t="shared" si="42"/>
        <v>0.32994084229155113</v>
      </c>
      <c r="V25" s="16" t="n">
        <f t="shared" si="42"/>
        <v>0.30127959785101105</v>
      </c>
      <c r="W25" s="16" t="n">
        <f t="shared" si="42"/>
        <v>0.28772226887452856</v>
      </c>
      <c r="X25" s="16" t="n">
        <f t="shared" si="42"/>
        <v>0.28846462283015789</v>
      </c>
      <c r="Y25" s="7" t="n">
        <f t="shared" si="42"/>
        <v>0.2871791276120027</v>
      </c>
      <c r="Z25" s="7" t="n">
        <f t="shared" si="42"/>
        <v>0.28218640047240412</v>
      </c>
      <c r="AA25" s="7" t="n">
        <f t="shared" si="42"/>
        <v>0.27921641363432398</v>
      </c>
      <c r="AB25" s="7" t="n">
        <f t="shared" si="42"/>
        <v>0.26264040160500846</v>
      </c>
      <c r="AC25" s="7" t="n">
        <f t="shared" si="42"/>
        <v>0.23962494252289618</v>
      </c>
      <c r="AD25" s="7" t="n">
        <f t="shared" si="42"/>
        <v>0.20921197597195557</v>
      </c>
      <c r="AE25" s="7" t="n">
        <f t="shared" si="42"/>
        <v>0.2139122370598735</v>
      </c>
      <c r="AF25" s="7" t="n">
        <f t="shared" si="42"/>
        <v>0.21294041124227028</v>
      </c>
      <c r="AG25" s="7" t="n">
        <f t="shared" si="42"/>
        <v>0.16839328488975183</v>
      </c>
      <c r="AH25" s="7" t="n">
        <f t="shared" si="42"/>
        <v>0.17772051494500862</v>
      </c>
      <c r="AI25" s="7" t="n">
        <f t="shared" si="42"/>
        <v>0.17909766237337937</v>
      </c>
      <c r="AJ25" s="7" t="n">
        <f t="shared" si="42"/>
        <v>0.17763840893209437</v>
      </c>
      <c r="AK25" s="7" t="n">
        <f t="shared" si="42"/>
        <v>0.19990509430834358</v>
      </c>
      <c r="AL25" s="7" t="n">
        <f t="shared" si="42"/>
        <v>0.17960174073199056</v>
      </c>
      <c r="AM25" s="7" t="n">
        <f t="shared" si="42"/>
        <v>0.19700507143426041</v>
      </c>
      <c r="AN25" s="18" t="n">
        <f t="shared" si="42"/>
        <v>0.19315777245158941</v>
      </c>
      <c r="AO25" s="7" t="n">
        <f t="shared" si="42"/>
        <v>0.21815164196767337</v>
      </c>
      <c r="AP25" s="7" t="n">
        <f t="shared" si="42"/>
        <v>0.19027083409968459</v>
      </c>
      <c r="AQ25" s="7" t="n">
        <f t="shared" si="42"/>
        <v>0.19874988436851349</v>
      </c>
      <c r="AR25" s="7" t="n">
        <f t="shared" si="42"/>
        <v>0.19759115268248267</v>
      </c>
      <c r="AS25" s="7" t="n">
        <f t="shared" ref="AS25:AU25" si="43">IF(AS14="","",AS14/AS$21)</f>
        <v>0.18461473518050758</v>
      </c>
      <c r="AT25" s="7" t="n">
        <f t="shared" si="43"/>
        <v>0.20423943498342134</v>
      </c>
      <c r="AU25" s="7" t="n">
        <f t="shared" si="43"/>
        <v>0.19060097808143942</v>
      </c>
      <c r="AV25" s="7" t="n">
        <f t="shared" ref="AV25" si="44">IF(AV14="","",AV14/AV$21)</f>
        <v>0.21159274164940198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16" t="n">
        <f t="shared" ref="O26:AR26" si="45">IF(O15="","",O15/O$21)</f>
        <v>0.18955553361500765</v>
      </c>
      <c r="P26" s="16" t="n">
        <f t="shared" si="45"/>
        <v>0.25628180091154562</v>
      </c>
      <c r="Q26" s="16" t="n">
        <f t="shared" si="45"/>
        <v>0.25212422781178645</v>
      </c>
      <c r="R26" s="16" t="n">
        <f t="shared" si="45"/>
        <v>0.25259062508559027</v>
      </c>
      <c r="S26" s="16" t="n">
        <f t="shared" si="45"/>
        <v>0.17606663453066587</v>
      </c>
      <c r="T26" s="16" t="n">
        <f t="shared" si="45"/>
        <v>0.25296279474534417</v>
      </c>
      <c r="U26" s="16" t="n">
        <f t="shared" si="45"/>
        <v>0.26730711328652784</v>
      </c>
      <c r="V26" s="16" t="n">
        <f t="shared" si="45"/>
        <v>0.26888559528137707</v>
      </c>
      <c r="W26" s="16" t="n">
        <f t="shared" si="45"/>
        <v>0.26579279954143037</v>
      </c>
      <c r="X26" s="16" t="n">
        <f t="shared" si="45"/>
        <v>0.2764047685766895</v>
      </c>
      <c r="Y26" s="7" t="n">
        <f t="shared" si="45"/>
        <v>0.27865719908206704</v>
      </c>
      <c r="Z26" s="7" t="n">
        <f t="shared" si="45"/>
        <v>0.28165275876332257</v>
      </c>
      <c r="AA26" s="7" t="n">
        <f t="shared" si="45"/>
        <v>0.2719434796063947</v>
      </c>
      <c r="AB26" s="7" t="n">
        <f t="shared" si="45"/>
        <v>0.30352977686813581</v>
      </c>
      <c r="AC26" s="7" t="n">
        <f t="shared" si="45"/>
        <v>0.33102711218153108</v>
      </c>
      <c r="AD26" s="7" t="n">
        <f t="shared" si="45"/>
        <v>0.35995716286792268</v>
      </c>
      <c r="AE26" s="7" t="n">
        <f t="shared" si="45"/>
        <v>0.34447890117546409</v>
      </c>
      <c r="AF26" s="7" t="n">
        <f t="shared" si="45"/>
        <v>0.36069315445995315</v>
      </c>
      <c r="AG26" s="7" t="n">
        <f t="shared" si="45"/>
        <v>0.40508552799659509</v>
      </c>
      <c r="AH26" s="7" t="n">
        <f t="shared" si="45"/>
        <v>0.38575304434912949</v>
      </c>
      <c r="AI26" s="7" t="n">
        <f t="shared" si="45"/>
        <v>0.38956005641863595</v>
      </c>
      <c r="AJ26" s="7" t="n">
        <f t="shared" si="45"/>
        <v>0.34053861592600349</v>
      </c>
      <c r="AK26" s="7" t="n">
        <f t="shared" si="45"/>
        <v>0.30471806127686935</v>
      </c>
      <c r="AL26" s="7" t="n">
        <f t="shared" si="45"/>
        <v>0.28418121088415493</v>
      </c>
      <c r="AM26" s="7" t="n">
        <f t="shared" si="45"/>
        <v>0.2663161874837352</v>
      </c>
      <c r="AN26" s="18" t="n">
        <f t="shared" si="45"/>
        <v>0.26522575410993493</v>
      </c>
      <c r="AO26" s="7" t="n">
        <f t="shared" si="45"/>
        <v>0.24925302673020563</v>
      </c>
      <c r="AP26" s="7" t="n">
        <f t="shared" si="45"/>
        <v>0.24517577924291953</v>
      </c>
      <c r="AQ26" s="7" t="n">
        <f t="shared" si="45"/>
        <v>0.25507496348597891</v>
      </c>
      <c r="AR26" s="7" t="n">
        <f t="shared" si="45"/>
        <v>0.24786155233563173</v>
      </c>
      <c r="AS26" s="7" t="n">
        <f t="shared" ref="AS26:AU26" si="46">IF(AS15="","",AS15/AS$21)</f>
        <v>0.23826494306346688</v>
      </c>
      <c r="AT26" s="7" t="n">
        <f t="shared" si="46"/>
        <v>0.28390523300222997</v>
      </c>
      <c r="AU26" s="7" t="n">
        <f t="shared" si="46"/>
        <v>0.27190755268337469</v>
      </c>
      <c r="AV26" s="7" t="n">
        <f t="shared" ref="AV26" si="47">IF(AV15="","",AV15/AV$21)</f>
        <v>0.20572305364414403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16" t="str">
        <f t="shared" ref="O27:AR27" si="48">IF(O16="","",O16/O$21)</f>
      </c>
      <c r="P27" s="16" t="str">
        <f t="shared" si="48"/>
      </c>
      <c r="Q27" s="16" t="str">
        <f t="shared" si="48"/>
      </c>
      <c r="R27" s="16" t="str">
        <f t="shared" si="48"/>
      </c>
      <c r="S27" s="16" t="str">
        <f t="shared" si="48"/>
      </c>
      <c r="T27" s="16" t="str">
        <f t="shared" si="48"/>
      </c>
      <c r="U27" s="16" t="str">
        <f t="shared" si="48"/>
      </c>
      <c r="V27" s="16" t="n">
        <f t="shared" si="48"/>
        <v>7.141518730089814E-4</v>
      </c>
      <c r="W27" s="16" t="n">
        <f t="shared" si="48"/>
        <v>5.5632957230291281E-3</v>
      </c>
      <c r="X27" s="16" t="n">
        <f t="shared" si="48"/>
        <v>5.6720680692194641E-3</v>
      </c>
      <c r="Y27" s="7" t="n">
        <f t="shared" si="48"/>
        <v>1.3469019104814517E-3</v>
      </c>
      <c r="Z27" s="7" t="n">
        <f t="shared" si="48"/>
        <v>1.8656083957363063E-3</v>
      </c>
      <c r="AA27" s="7" t="n">
        <f t="shared" si="48"/>
        <v>3.8599622406620669E-5</v>
      </c>
      <c r="AB27" s="7" t="n">
        <f t="shared" si="48"/>
        <v>1.1342324495027614E-3</v>
      </c>
      <c r="AC27" s="7" t="n">
        <f t="shared" si="48"/>
        <v>8.538424707626506E-4</v>
      </c>
      <c r="AD27" s="7" t="n">
        <f t="shared" si="48"/>
        <v>1.1210742981263991E-3</v>
      </c>
      <c r="AE27" s="7" t="n">
        <f t="shared" si="48"/>
        <v>2.1486551125682379E-3</v>
      </c>
      <c r="AF27" s="7" t="n">
        <f t="shared" si="48"/>
        <v>3.248061744875819E-3</v>
      </c>
      <c r="AG27" s="7" t="n">
        <f t="shared" si="48"/>
        <v>7.2102193909077275E-3</v>
      </c>
      <c r="AH27" s="7" t="n">
        <f t="shared" si="48"/>
        <v>9.6485706856326188E-3</v>
      </c>
      <c r="AI27" s="7" t="n">
        <f t="shared" si="48"/>
        <v>5.1733885166061174E-3</v>
      </c>
      <c r="AJ27" s="7" t="n">
        <f t="shared" si="48"/>
        <v>1.3234145788541611E-2</v>
      </c>
      <c r="AK27" s="7" t="n">
        <f t="shared" si="48"/>
        <v>1.3118905676163962E-2</v>
      </c>
      <c r="AL27" s="7" t="n">
        <f t="shared" si="48"/>
        <v>3.9732932124468871E-2</v>
      </c>
      <c r="AM27" s="7" t="n">
        <f t="shared" si="48"/>
        <v>1.3401170505251272E-2</v>
      </c>
      <c r="AN27" s="18" t="n">
        <f t="shared" si="48"/>
        <v>4.1540717882110875E-2</v>
      </c>
      <c r="AO27" s="7" t="n">
        <f t="shared" si="48"/>
        <v>3.3997613051278901E-2</v>
      </c>
      <c r="AP27" s="7" t="n">
        <f t="shared" si="48"/>
        <v>7.5293488339898129E-2</v>
      </c>
      <c r="AQ27" s="7" t="n">
        <f t="shared" si="48"/>
        <v>4.4555385491252278E-2</v>
      </c>
      <c r="AR27" s="7" t="n">
        <f t="shared" si="48"/>
        <v>4.4925084325552526E-2</v>
      </c>
      <c r="AS27" s="7" t="n">
        <f t="shared" ref="AS27:AU27" si="49">IF(AS16="","",AS16/AS$21)</f>
        <v>8.5089940620108051E-2</v>
      </c>
      <c r="AT27" s="7" t="n">
        <f t="shared" si="49"/>
        <v>2.5440069517049767E-2</v>
      </c>
      <c r="AU27" s="7" t="n">
        <f t="shared" si="49"/>
        <v>5.0052850437591792E-2</v>
      </c>
      <c r="AV27" s="7" t="n">
        <f t="shared" ref="AV27" si="50">IF(AV16="","",AV16/AV$21)</f>
        <v>8.4407201073440297E-2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16" t="n">
        <f t="shared" ref="O28:AR28" si="51">IF(O17="","",O17/O$21)</f>
        <v>0.36547644462418516</v>
      </c>
      <c r="P28" s="16" t="n">
        <f t="shared" si="51"/>
        <v>0.30803274331786729</v>
      </c>
      <c r="Q28" s="16" t="n">
        <f t="shared" si="51"/>
        <v>0.32935217946791773</v>
      </c>
      <c r="R28" s="16" t="n">
        <f t="shared" si="51"/>
        <v>0.3079978517716867</v>
      </c>
      <c r="S28" s="16" t="n">
        <f t="shared" si="51"/>
        <v>0.34252842269210426</v>
      </c>
      <c r="T28" s="16" t="n">
        <f t="shared" si="51"/>
        <v>0.33133967150955262</v>
      </c>
      <c r="U28" s="16" t="n">
        <f t="shared" si="51"/>
        <v>0.29947367805835784</v>
      </c>
      <c r="V28" s="16" t="n">
        <f t="shared" si="51"/>
        <v>0.31239998392856516</v>
      </c>
      <c r="W28" s="16" t="n">
        <f t="shared" si="51"/>
        <v>0.31856821132506918</v>
      </c>
      <c r="X28" s="16" t="n">
        <f t="shared" si="51"/>
        <v>0.30100357386734539</v>
      </c>
      <c r="Y28" s="7" t="n">
        <f t="shared" si="51"/>
        <v>0.30487974698523962</v>
      </c>
      <c r="Z28" s="7" t="n">
        <f t="shared" si="51"/>
        <v>0.29126711188059279</v>
      </c>
      <c r="AA28" s="7" t="n">
        <f t="shared" si="51"/>
        <v>0.28141953540940412</v>
      </c>
      <c r="AB28" s="7" t="n">
        <f t="shared" si="51"/>
        <v>0.26766309268364619</v>
      </c>
      <c r="AC28" s="7" t="n">
        <f t="shared" si="51"/>
        <v>0.26385637603428191</v>
      </c>
      <c r="AD28" s="7" t="n">
        <f t="shared" si="51"/>
        <v>0.2457432662842286</v>
      </c>
      <c r="AE28" s="7" t="n">
        <f t="shared" si="51"/>
        <v>0.25180700691698837</v>
      </c>
      <c r="AF28" s="7" t="n">
        <f t="shared" si="51"/>
        <v>0.25817630851941137</v>
      </c>
      <c r="AG28" s="7" t="n">
        <f t="shared" si="51"/>
        <v>0.24789728466378005</v>
      </c>
      <c r="AH28" s="7" t="n">
        <f t="shared" si="51"/>
        <v>0.2413092317677317</v>
      </c>
      <c r="AI28" s="7" t="n">
        <f t="shared" si="51"/>
        <v>0.23789701402645547</v>
      </c>
      <c r="AJ28" s="7" t="n">
        <f t="shared" si="51"/>
        <v>0.2690732521551541</v>
      </c>
      <c r="AK28" s="7" t="n">
        <f t="shared" si="51"/>
        <v>0.251429884343215</v>
      </c>
      <c r="AL28" s="7" t="n">
        <f t="shared" si="51"/>
        <v>0.26686913831604342</v>
      </c>
      <c r="AM28" s="7" t="n">
        <f t="shared" si="51"/>
        <v>0.28357309664321317</v>
      </c>
      <c r="AN28" s="43" t="n">
        <f t="shared" si="51"/>
        <v>0.26805074290642866</v>
      </c>
      <c r="AO28" s="7" t="n">
        <f t="shared" si="51"/>
        <v>0.27761922501245723</v>
      </c>
      <c r="AP28" s="7" t="n">
        <f t="shared" si="51"/>
        <v>0.26613107668452884</v>
      </c>
      <c r="AQ28" s="7" t="n">
        <f t="shared" si="51"/>
        <v>0.25700481400198344</v>
      </c>
      <c r="AR28" s="7" t="n">
        <f t="shared" si="51"/>
        <v>0.27289442049736773</v>
      </c>
      <c r="AS28" s="7" t="n">
        <f t="shared" ref="AS28:AU28" si="52">IF(AS17="","",AS17/AS$21)</f>
        <v>0.27056972585722039</v>
      </c>
      <c r="AT28" s="7" t="n">
        <f t="shared" si="52"/>
        <v>0.26302788159205265</v>
      </c>
      <c r="AU28" s="7" t="n">
        <f t="shared" si="52"/>
        <v>0.24891912581502051</v>
      </c>
      <c r="AV28" s="7" t="n">
        <f t="shared" ref="AV28" si="53">IF(AV17="","",AV17/AV$21)</f>
        <v>0.2615452399644142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16" t="n">
        <f t="shared" ref="O29:AR29" si="54">IF(O18="","",O18/O$21)</f>
        <v>7.6348816951236742E-2</v>
      </c>
      <c r="P29" s="16" t="n">
        <f t="shared" si="54"/>
        <v>8.58105921686588E-2</v>
      </c>
      <c r="Q29" s="16" t="n">
        <f t="shared" si="54"/>
        <v>5.5928464543480425E-2</v>
      </c>
      <c r="R29" s="16" t="n">
        <f t="shared" si="54"/>
        <v>6.5298691229742495E-2</v>
      </c>
      <c r="S29" s="16" t="n">
        <f t="shared" si="54"/>
        <v>5.705292239653665E-2</v>
      </c>
      <c r="T29" s="16" t="n">
        <f t="shared" si="54"/>
        <v>5.691582273891474E-2</v>
      </c>
      <c r="U29" s="16" t="n">
        <f t="shared" si="54"/>
        <v>6.0998954856445603E-2</v>
      </c>
      <c r="V29" s="16" t="n">
        <f t="shared" si="54"/>
        <v>6.8619751755451042E-2</v>
      </c>
      <c r="W29" s="16" t="n">
        <f t="shared" si="54"/>
        <v>6.2365957327495586E-2</v>
      </c>
      <c r="X29" s="16" t="n">
        <f t="shared" si="54"/>
        <v>6.3398000963569512E-2</v>
      </c>
      <c r="Y29" s="7" t="n">
        <f t="shared" si="54"/>
        <v>7.2482401764789664E-2</v>
      </c>
      <c r="Z29" s="7" t="n">
        <f t="shared" si="54"/>
        <v>7.9354002318036521E-2</v>
      </c>
      <c r="AA29" s="7" t="n">
        <f t="shared" si="54"/>
        <v>8.5926925625926229E-2</v>
      </c>
      <c r="AB29" s="7" t="n">
        <f t="shared" si="54"/>
        <v>8.3575543193819851E-2</v>
      </c>
      <c r="AC29" s="7" t="n">
        <f t="shared" si="54"/>
        <v>8.5391159600305605E-2</v>
      </c>
      <c r="AD29" s="7" t="n">
        <f t="shared" si="54"/>
        <v>0.10507585305394093</v>
      </c>
      <c r="AE29" s="7" t="n">
        <f t="shared" si="54"/>
        <v>0.1104429124896122</v>
      </c>
      <c r="AF29" s="7" t="n">
        <f t="shared" si="54"/>
        <v>9.3370372934078044E-2</v>
      </c>
      <c r="AG29" s="7" t="n">
        <f t="shared" si="54"/>
        <v>9.449843721765866E-2</v>
      </c>
      <c r="AH29" s="7" t="n">
        <f t="shared" si="54"/>
        <v>9.9659371697436244E-2</v>
      </c>
      <c r="AI29" s="7" t="n">
        <f t="shared" si="54"/>
        <v>9.6434354373112111E-2</v>
      </c>
      <c r="AJ29" s="7" t="n">
        <f t="shared" si="54"/>
        <v>9.810098226160581E-2</v>
      </c>
      <c r="AK29" s="7" t="n">
        <f t="shared" si="54"/>
        <v>0.12076512773157043</v>
      </c>
      <c r="AL29" s="7" t="n">
        <f t="shared" si="54"/>
        <v>0.11014901396347834</v>
      </c>
      <c r="AM29" s="7" t="n">
        <f t="shared" si="54"/>
        <v>0.11395996215077679</v>
      </c>
      <c r="AN29" s="18" t="n">
        <f t="shared" si="54"/>
        <v>0.1125550987964449</v>
      </c>
      <c r="AO29" s="7" t="n">
        <f t="shared" si="54"/>
        <v>0.10135891276084893</v>
      </c>
      <c r="AP29" s="7" t="n">
        <f t="shared" si="54"/>
        <v>0.1102159087801684</v>
      </c>
      <c r="AQ29" s="7" t="n">
        <f t="shared" si="54"/>
        <v>0.12668496026986578</v>
      </c>
      <c r="AR29" s="7" t="n">
        <f t="shared" si="54"/>
        <v>0.115128319151936</v>
      </c>
      <c r="AS29" s="7" t="n">
        <f t="shared" ref="AS29:AU29" si="55">IF(AS18="","",AS18/AS$21)</f>
        <v>9.9290988923014439E-2</v>
      </c>
      <c r="AT29" s="7" t="n">
        <f t="shared" si="55"/>
        <v>0.10113631321462123</v>
      </c>
      <c r="AU29" s="7" t="n">
        <f t="shared" si="55"/>
        <v>0.11625948187650703</v>
      </c>
      <c r="AV29" s="7" t="n">
        <f t="shared" ref="AV29" si="56">IF(AV18="","",AV18/AV$21)</f>
        <v>9.9585217477744306E-2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16" t="str">
        <f t="shared" ref="O30:AR30" si="57">IF(O19="","",O19/O$21)</f>
      </c>
      <c r="P30" s="16" t="str">
        <f t="shared" si="57"/>
      </c>
      <c r="Q30" s="16" t="str">
        <f t="shared" si="57"/>
      </c>
      <c r="R30" s="16" t="str">
        <f t="shared" si="57"/>
      </c>
      <c r="S30" s="16" t="n">
        <f t="shared" si="57"/>
        <v>2.9339559362298673E-3</v>
      </c>
      <c r="T30" s="16" t="n">
        <f t="shared" si="57"/>
        <v>2.1579031229955431E-3</v>
      </c>
      <c r="U30" s="16" t="n">
        <f t="shared" si="57"/>
        <v>2.5353160436676092E-3</v>
      </c>
      <c r="V30" s="16" t="n">
        <f t="shared" si="57"/>
        <v>3.3533458182924119E-3</v>
      </c>
      <c r="W30" s="16" t="n">
        <f t="shared" si="57"/>
        <v>4.7200215889600721E-3</v>
      </c>
      <c r="X30" s="16" t="n">
        <f t="shared" si="57"/>
        <v>7.5775460613864169E-3</v>
      </c>
      <c r="Y30" s="7" t="n">
        <f t="shared" si="57"/>
        <v>1.0394126550492834E-2</v>
      </c>
      <c r="Z30" s="7" t="n">
        <f t="shared" si="57"/>
        <v>1.1618644538179939E-2</v>
      </c>
      <c r="AA30" s="7" t="n">
        <f t="shared" si="57"/>
        <v>1.4639639834316638E-2</v>
      </c>
      <c r="AB30" s="7" t="n">
        <f t="shared" si="57"/>
        <v>1.2629206789873917E-2</v>
      </c>
      <c r="AC30" s="7" t="n">
        <f t="shared" si="57"/>
        <v>1.4723599124234699E-2</v>
      </c>
      <c r="AD30" s="7" t="n">
        <f t="shared" si="57"/>
        <v>1.4460956480114331E-2</v>
      </c>
      <c r="AE30" s="7" t="n">
        <f t="shared" si="57"/>
        <v>1.1832788494354485E-2</v>
      </c>
      <c r="AF30" s="7" t="n">
        <f t="shared" si="57"/>
        <v>1.5020500693744455E-2</v>
      </c>
      <c r="AG30" s="7" t="n">
        <f t="shared" si="57"/>
        <v>1.52392704291973E-2</v>
      </c>
      <c r="AH30" s="7" t="n">
        <f t="shared" si="57"/>
        <v>1.4869198643814054E-2</v>
      </c>
      <c r="AI30" s="7" t="n">
        <f t="shared" si="57"/>
        <v>1.4781717932999981E-2</v>
      </c>
      <c r="AJ30" s="7" t="n">
        <f t="shared" si="57"/>
        <v>1.4602941561602625E-2</v>
      </c>
      <c r="AK30" s="7" t="n">
        <f t="shared" si="57"/>
        <v>1.9229032180018396E-2</v>
      </c>
      <c r="AL30" s="7" t="n">
        <f t="shared" si="57"/>
        <v>2.5125521532079063E-2</v>
      </c>
      <c r="AM30" s="7" t="n">
        <f t="shared" si="57"/>
        <v>2.1359624207774257E-2</v>
      </c>
      <c r="AN30" s="18" t="n">
        <f t="shared" si="57"/>
        <v>1.7099802462235903E-2</v>
      </c>
      <c r="AO30" s="7" t="n">
        <f t="shared" si="57"/>
        <v>2.2084200870910675E-2</v>
      </c>
      <c r="AP30" s="7" t="n">
        <f t="shared" si="57"/>
        <v>1.6883956028675217E-2</v>
      </c>
      <c r="AQ30" s="7" t="n">
        <f t="shared" si="57"/>
        <v>2.3103961983474957E-2</v>
      </c>
      <c r="AR30" s="7" t="n">
        <f t="shared" si="57"/>
        <v>2.2958487891767475E-2</v>
      </c>
      <c r="AS30" s="7" t="n">
        <f t="shared" ref="AS30:AU30" si="58">IF(AS19="","",AS19/AS$21)</f>
        <v>2.9169839285878567E-2</v>
      </c>
      <c r="AT30" s="7" t="n">
        <f t="shared" si="58"/>
        <v>2.2778839062490029E-2</v>
      </c>
      <c r="AU30" s="7" t="n">
        <f t="shared" si="58"/>
        <v>2.3752295052466531E-2</v>
      </c>
      <c r="AV30" s="7" t="n">
        <f t="shared" ref="AV30" si="59">IF(AV19="","",AV19/AV$21)</f>
        <v>2.2117559874811402E-2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16" t="n">
        <f t="shared" ref="O31:AR31" si="60">IF(O20="","",O20/O$21)</f>
        <v>2.7678017601380406E-2</v>
      </c>
      <c r="P31" s="16" t="n">
        <f t="shared" si="60"/>
        <v>2.9465460348556075E-2</v>
      </c>
      <c r="Q31" s="16" t="n">
        <f t="shared" si="60"/>
        <v>4.9786055603625194E-2</v>
      </c>
      <c r="R31" s="16" t="n">
        <f t="shared" si="60"/>
        <v>4.9062571981664929E-2</v>
      </c>
      <c r="S31" s="16" t="n">
        <f t="shared" si="60"/>
        <v>4.9669827073901343E-2</v>
      </c>
      <c r="T31" s="16" t="n">
        <f t="shared" si="60"/>
        <v>3.8619616850243038E-2</v>
      </c>
      <c r="U31" s="16" t="n">
        <f t="shared" si="60"/>
        <v>3.974409546344989E-2</v>
      </c>
      <c r="V31" s="16" t="n">
        <f t="shared" si="60"/>
        <v>4.4747573492294371E-2</v>
      </c>
      <c r="W31" s="16" t="n">
        <f t="shared" si="60"/>
        <v>5.5267445619487016E-2</v>
      </c>
      <c r="X31" s="16" t="n">
        <f t="shared" si="60"/>
        <v>5.7479419631631848E-2</v>
      </c>
      <c r="Y31" s="7" t="n">
        <f t="shared" si="60"/>
        <v>4.5060496094926773E-2</v>
      </c>
      <c r="Z31" s="7" t="n">
        <f t="shared" si="60"/>
        <v>5.2055473631727696E-2</v>
      </c>
      <c r="AA31" s="7" t="n">
        <f t="shared" si="60"/>
        <v>6.6815406267227928E-2</v>
      </c>
      <c r="AB31" s="7" t="n">
        <f t="shared" si="60"/>
        <v>6.8827746410012894E-2</v>
      </c>
      <c r="AC31" s="7" t="n">
        <f t="shared" si="60"/>
        <v>6.4522968065987937E-2</v>
      </c>
      <c r="AD31" s="7" t="n">
        <f t="shared" si="60"/>
        <v>6.4429711043711438E-2</v>
      </c>
      <c r="AE31" s="7" t="n">
        <f t="shared" si="60"/>
        <v>6.5377498751139171E-2</v>
      </c>
      <c r="AF31" s="7" t="n">
        <f t="shared" si="60"/>
        <v>5.6551190405666925E-2</v>
      </c>
      <c r="AG31" s="7" t="n">
        <f t="shared" si="60"/>
        <v>6.1675975412109216E-2</v>
      </c>
      <c r="AH31" s="7" t="n">
        <f t="shared" si="60"/>
        <v>7.1040067911247368E-2</v>
      </c>
      <c r="AI31" s="7" t="n">
        <f t="shared" si="60"/>
        <v>7.7055806358810874E-2</v>
      </c>
      <c r="AJ31" s="7" t="n">
        <f t="shared" si="60"/>
        <v>8.6811653374998063E-2</v>
      </c>
      <c r="AK31" s="7" t="n">
        <f t="shared" si="60"/>
        <v>9.0833894483819441E-2</v>
      </c>
      <c r="AL31" s="7" t="n">
        <f t="shared" si="60"/>
        <v>9.4340442447784681E-2</v>
      </c>
      <c r="AM31" s="7" t="n">
        <f t="shared" si="60"/>
        <v>0.10438488757498915</v>
      </c>
      <c r="AN31" s="18" t="n">
        <f t="shared" si="60"/>
        <v>0.10237011139125532</v>
      </c>
      <c r="AO31" s="7" t="n">
        <f t="shared" si="60"/>
        <v>9.7535379606625353E-2</v>
      </c>
      <c r="AP31" s="7" t="n">
        <f t="shared" si="60"/>
        <v>9.6028956824125294E-2</v>
      </c>
      <c r="AQ31" s="7" t="n">
        <f t="shared" si="60"/>
        <v>9.4826030398931144E-2</v>
      </c>
      <c r="AR31" s="7" t="n">
        <f t="shared" si="60"/>
        <v>9.8640983115261816E-2</v>
      </c>
      <c r="AS31" s="7" t="n">
        <f t="shared" ref="AS31:AU31" si="61">IF(AS20="","",AS20/AS$21)</f>
        <v>9.29998270698041E-2</v>
      </c>
      <c r="AT31" s="7" t="n">
        <f t="shared" si="61"/>
        <v>9.9472228628134957E-2</v>
      </c>
      <c r="AU31" s="7" t="n">
        <f t="shared" si="61"/>
        <v>9.8507716053600092E-2</v>
      </c>
      <c r="AV31" s="7" t="n">
        <f t="shared" ref="AV31" si="62">IF(AV20="","",AV20/AV$21)</f>
        <v>0.1150289863160439</v>
      </c>
    </row>
    <row r="32">
      <c r="E32" s="34"/>
      <c r="N32" s="34" t="s">
        <v>45</v>
      </c>
      <c r="O32" s="7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7" t="n">
        <f t="shared" si="63"/>
        <v>1</v>
      </c>
      <c r="Z32" s="7" t="n">
        <f t="shared" si="63"/>
        <v>1</v>
      </c>
      <c r="AA32" s="7" t="b">
        <f t="shared" ref="AA32:AR32" si="64">SUM(AA25:AA31)=1</f>
        <v>1</v>
      </c>
      <c r="AB32" s="7" t="b">
        <f t="shared" si="64"/>
        <v>1</v>
      </c>
      <c r="AC32" s="7" t="b">
        <f t="shared" si="64"/>
        <v>1</v>
      </c>
      <c r="AD32" s="7" t="b">
        <f t="shared" si="64"/>
        <v>1</v>
      </c>
      <c r="AE32" s="7" t="b">
        <f t="shared" si="64"/>
        <v>1</v>
      </c>
      <c r="AF32" s="7" t="b">
        <f t="shared" si="64"/>
        <v>1</v>
      </c>
      <c r="AG32" s="7" t="b">
        <f t="shared" si="64"/>
        <v>1</v>
      </c>
      <c r="AH32" s="7" t="b">
        <f t="shared" si="64"/>
        <v>1</v>
      </c>
      <c r="AI32" s="7" t="b">
        <f t="shared" si="64"/>
        <v>1</v>
      </c>
      <c r="AJ32" s="7" t="b">
        <f t="shared" si="64"/>
        <v>1</v>
      </c>
      <c r="AK32" s="7" t="b">
        <f t="shared" si="64"/>
        <v>1</v>
      </c>
      <c r="AL32" s="7" t="b">
        <f t="shared" si="64"/>
        <v>1</v>
      </c>
      <c r="AM32" s="7" t="b">
        <f t="shared" si="64"/>
        <v>1</v>
      </c>
      <c r="AN32" s="7" t="b">
        <f t="shared" si="64"/>
        <v>1</v>
      </c>
      <c r="AO32" s="7" t="b">
        <f t="shared" si="64"/>
        <v>1</v>
      </c>
      <c r="AP32" s="7" t="b">
        <f t="shared" si="64"/>
        <v>1</v>
      </c>
      <c r="AQ32" s="7" t="b">
        <f t="shared" si="64"/>
        <v>1</v>
      </c>
      <c r="AR32" s="7" t="b">
        <f t="shared" si="64"/>
        <v>1</v>
      </c>
      <c r="AS32" s="7" t="b">
        <f t="shared" ref="AS32:AU32" si="65">SUM(AS25:AS31)=1</f>
        <v>1</v>
      </c>
      <c r="AT32" s="7" t="b">
        <f t="shared" si="65"/>
        <v>1</v>
      </c>
      <c r="AU32" s="7" t="b">
        <f t="shared" si="65"/>
        <v>1</v>
      </c>
      <c r="AV32" s="7" t="b">
        <f t="shared" ref="AV32" si="66">SUM(AV25:AV31)=1</f>
        <v>1</v>
      </c>
    </row>
    <row r="33"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42"/>
      <c r="AO33" s="29"/>
      <c r="AP33" s="29"/>
      <c r="AQ33" s="29"/>
      <c r="AR33" s="29"/>
      <c r="AS33" s="29"/>
      <c r="AT33" s="29"/>
      <c r="AU33" s="29"/>
    </row>
    <row r="34">
      <c r="Y34" s="29"/>
      <c r="AC34" s="41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52" t="str">
        <f>L1</f>
      </c>
      <c r="L1" s="10" t="s">
        <v>825</v>
      </c>
      <c r="M1" s="10" t="s">
        <v>678</v>
      </c>
      <c r="N1" s="10" t="s">
        <v>679</v>
      </c>
      <c r="O1" s="10" t="s">
        <v>680</v>
      </c>
      <c r="P1" s="10" t="s">
        <v>681</v>
      </c>
      <c r="Q1" s="10" t="s">
        <v>682</v>
      </c>
      <c r="R1" s="10" t="s">
        <v>683</v>
      </c>
      <c r="S1" s="10" t="s">
        <v>684</v>
      </c>
      <c r="T1" s="10" t="s">
        <v>685</v>
      </c>
      <c r="U1" s="10" t="s">
        <v>686</v>
      </c>
      <c r="V1" s="10" t="s">
        <v>687</v>
      </c>
      <c r="W1" s="10" t="s">
        <v>688</v>
      </c>
      <c r="X1" s="10" t="s">
        <v>689</v>
      </c>
      <c r="Y1" s="10" t="s">
        <v>690</v>
      </c>
      <c r="Z1" s="10" t="s">
        <v>691</v>
      </c>
      <c r="AA1" s="10" t="s">
        <v>692</v>
      </c>
      <c r="AB1" s="10" t="s">
        <v>693</v>
      </c>
      <c r="AC1" s="10" t="s">
        <v>694</v>
      </c>
      <c r="AD1" s="10" t="s">
        <v>695</v>
      </c>
      <c r="AE1" s="10" t="s">
        <v>696</v>
      </c>
      <c r="AF1" s="10" t="s">
        <v>697</v>
      </c>
      <c r="AG1" s="10" t="s">
        <v>698</v>
      </c>
      <c r="AH1" s="10" t="s">
        <v>699</v>
      </c>
      <c r="AI1" s="10" t="s">
        <v>700</v>
      </c>
      <c r="AJ1" s="10" t="s">
        <v>701</v>
      </c>
      <c r="AK1" s="10" t="s">
        <v>702</v>
      </c>
      <c r="AL1" s="10" t="s">
        <v>703</v>
      </c>
      <c r="AM1" s="10" t="s">
        <v>704</v>
      </c>
      <c r="AN1" s="10" t="s">
        <v>705</v>
      </c>
      <c r="AO1" s="10" t="s">
        <v>706</v>
      </c>
      <c r="AP1" s="10" t="s">
        <v>707</v>
      </c>
      <c r="AQ1" s="10" t="s">
        <v>708</v>
      </c>
      <c r="AR1" s="10" t="s">
        <v>709</v>
      </c>
      <c r="AS1" s="10" t="s">
        <v>710</v>
      </c>
      <c r="AT1" t="s">
        <v>711</v>
      </c>
      <c r="AU1" t="s">
        <v>33</v>
      </c>
    </row>
    <row r="2">
      <c r="A2" t="str">
        <f>L2</f>
      </c>
      <c r="L2" s="3" t="s">
        <v>826</v>
      </c>
      <c r="M2" s="46" t="n">
        <v>68380721115</v>
      </c>
      <c r="N2" s="46" t="n">
        <v>73383395678</v>
      </c>
      <c r="O2" s="46" t="n">
        <v>60090730088</v>
      </c>
      <c r="P2" s="46" t="n">
        <v>60299705534</v>
      </c>
      <c r="Q2" s="46" t="n">
        <v>51512841085</v>
      </c>
      <c r="R2" s="46" t="n">
        <v>49691607958</v>
      </c>
      <c r="S2" s="46" t="n">
        <v>52193436723</v>
      </c>
      <c r="T2" s="46" t="n">
        <v>49278780640</v>
      </c>
      <c r="U2" s="46" t="n">
        <v>48098195391</v>
      </c>
      <c r="V2" s="46" t="n">
        <v>51802770524</v>
      </c>
      <c r="W2" s="46" t="n">
        <v>59593906260.5134</v>
      </c>
      <c r="X2" s="46" t="n">
        <v>65032039465.7591</v>
      </c>
      <c r="Y2" s="46" t="n">
        <v>76869019774.4998</v>
      </c>
      <c r="Z2" s="46" t="n">
        <v>94870527667.1245</v>
      </c>
      <c r="AA2" s="46" t="n">
        <v>103856299474.658</v>
      </c>
      <c r="AB2" s="46" t="n">
        <v>123344298471.29</v>
      </c>
      <c r="AC2" s="46" t="n">
        <v>136246997536.19</v>
      </c>
      <c r="AD2" s="46" t="n">
        <v>158496585570.479</v>
      </c>
      <c r="AE2" s="46" t="n">
        <v>190007374324.84</v>
      </c>
      <c r="AF2" s="46" t="n">
        <v>173665720938.899</v>
      </c>
      <c r="AG2" s="46" t="n">
        <v>162004877465.054</v>
      </c>
      <c r="AH2" s="46" t="n">
        <v>173089498127.221</v>
      </c>
      <c r="AI2" s="46" t="n">
        <v>171551949591.323</v>
      </c>
      <c r="AJ2" s="46" t="n">
        <v>147636992849.787</v>
      </c>
      <c r="AK2" s="46" t="n">
        <v>129376750246.894</v>
      </c>
      <c r="AL2" s="46" t="n">
        <v>129800148412.8</v>
      </c>
      <c r="AM2" s="46" t="n">
        <v>148647289683.223</v>
      </c>
      <c r="AN2" s="46" t="n">
        <v>163617712425.285</v>
      </c>
      <c r="AO2" s="46" t="n">
        <v>183153388259.074</v>
      </c>
      <c r="AP2" s="46" t="n">
        <v>193258206970.217</v>
      </c>
      <c r="AQ2" s="46" t="n">
        <v>218415522866.054</v>
      </c>
      <c r="AR2" s="46" t="n">
        <v>194231068389.017</v>
      </c>
      <c r="AS2" s="46" t="n">
        <v>209698952347.814</v>
      </c>
      <c r="AT2" s="46" t="n">
        <v>107342035662.785</v>
      </c>
      <c r="AU2" s="46"/>
      <c r="AV2" s="46"/>
    </row>
    <row r="3">
      <c r="A3" t="str">
        <f>L3</f>
      </c>
      <c r="L3" s="3" t="s">
        <v>827</v>
      </c>
      <c r="M3" s="46" t="n">
        <v>20916048764</v>
      </c>
      <c r="N3" s="46" t="n">
        <v>21082558949</v>
      </c>
      <c r="O3" s="46" t="n">
        <v>22015936589</v>
      </c>
      <c r="P3" s="46" t="n">
        <v>22627218443</v>
      </c>
      <c r="Q3" s="46" t="n">
        <v>22528739720</v>
      </c>
      <c r="R3" s="46" t="n">
        <v>22289753200</v>
      </c>
      <c r="S3" s="46" t="n">
        <v>20883686124</v>
      </c>
      <c r="T3" s="46" t="n">
        <v>20471595002</v>
      </c>
      <c r="U3" s="46" t="n">
        <v>20666428473</v>
      </c>
      <c r="V3" s="46" t="n">
        <v>20058524094</v>
      </c>
      <c r="W3" s="46" t="n">
        <v>20084351696.203</v>
      </c>
      <c r="X3" s="46" t="n">
        <v>21805938374.388</v>
      </c>
      <c r="Y3" s="46" t="n">
        <v>25937701558.6231</v>
      </c>
      <c r="Z3" s="46" t="n">
        <v>29608841824.5558</v>
      </c>
      <c r="AA3" s="46" t="n">
        <v>31287690940.3064</v>
      </c>
      <c r="AB3" s="46" t="n">
        <v>35782479960.6093</v>
      </c>
      <c r="AC3" s="46" t="n">
        <v>39378760539.7408</v>
      </c>
      <c r="AD3" s="46" t="n">
        <v>42273090487.652</v>
      </c>
      <c r="AE3" s="46" t="n">
        <v>41172918152.9054</v>
      </c>
      <c r="AF3" s="46" t="n">
        <v>43777181278.7004</v>
      </c>
      <c r="AG3" s="46" t="n">
        <v>41468625841.8582</v>
      </c>
      <c r="AH3" s="46" t="n">
        <v>39034114782.3196</v>
      </c>
      <c r="AI3" s="46" t="n">
        <v>34976010465.1431</v>
      </c>
      <c r="AJ3" s="46" t="n">
        <v>27989076518.8746</v>
      </c>
      <c r="AK3" s="46" t="n">
        <v>25700436217.2794</v>
      </c>
      <c r="AL3" s="46" t="n">
        <v>23787182030.2238</v>
      </c>
      <c r="AM3" s="46" t="n">
        <v>24585898132.3938</v>
      </c>
      <c r="AN3" s="46" t="n">
        <v>25646797869.4996</v>
      </c>
      <c r="AO3" s="46" t="n">
        <v>27288898604.0417</v>
      </c>
      <c r="AP3" s="46" t="n">
        <v>30904497445.0897</v>
      </c>
      <c r="AQ3" s="46" t="n">
        <v>31752924773.8833</v>
      </c>
      <c r="AR3" s="46" t="n">
        <v>32713479122.3333</v>
      </c>
      <c r="AS3" s="46" t="n">
        <v>35115473601.6925</v>
      </c>
      <c r="AT3" s="46" t="n">
        <v>22510895227.494</v>
      </c>
      <c r="AU3" s="46" t="n">
        <v>107342035662.785</v>
      </c>
      <c r="AV3" s="46"/>
    </row>
    <row r="4" ht="30" customHeight="1">
      <c r="A4" t="str">
        <f>L4</f>
      </c>
      <c r="L4" s="3" t="s">
        <v>828</v>
      </c>
      <c r="M4" s="46" t="n">
        <v>31053359526</v>
      </c>
      <c r="N4" s="46" t="n">
        <v>41688239217</v>
      </c>
      <c r="O4" s="46" t="n">
        <v>41299993873</v>
      </c>
      <c r="P4" s="46" t="n">
        <v>38446458165</v>
      </c>
      <c r="Q4" s="46" t="n">
        <v>43120321920</v>
      </c>
      <c r="R4" s="46" t="n">
        <v>44610653710</v>
      </c>
      <c r="S4" s="46" t="n">
        <v>45371656251</v>
      </c>
      <c r="T4" s="46" t="n">
        <v>46231776237</v>
      </c>
      <c r="U4" s="46" t="n">
        <v>48201258303</v>
      </c>
      <c r="V4" s="46" t="n">
        <v>50323741870</v>
      </c>
      <c r="W4" s="46" t="n">
        <v>52470721391.1324</v>
      </c>
      <c r="X4" s="46" t="n">
        <v>57145822127.7463</v>
      </c>
      <c r="Y4" s="46" t="n">
        <v>66919716030.7112</v>
      </c>
      <c r="Z4" s="46" t="n">
        <v>86977977020.4827</v>
      </c>
      <c r="AA4" s="46" t="n">
        <v>94610888438.0419</v>
      </c>
      <c r="AB4" s="46" t="n">
        <v>106532779957.868</v>
      </c>
      <c r="AC4" s="46" t="n">
        <v>119429671740.115</v>
      </c>
      <c r="AD4" s="46" t="n">
        <v>127365756937.728</v>
      </c>
      <c r="AE4" s="46" t="n">
        <v>146807439226.44</v>
      </c>
      <c r="AF4" s="46" t="n">
        <v>164111492401.253</v>
      </c>
      <c r="AG4" s="46" t="n">
        <v>158930619453.754</v>
      </c>
      <c r="AH4" s="46" t="n">
        <v>156442443876.722</v>
      </c>
      <c r="AI4" s="46" t="n">
        <v>151108477076.921</v>
      </c>
      <c r="AJ4" s="46" t="n">
        <v>130955082697.14</v>
      </c>
      <c r="AK4" s="46" t="n">
        <v>128207174160.326</v>
      </c>
      <c r="AL4" s="46" t="n">
        <v>120597081323.601</v>
      </c>
      <c r="AM4" s="46" t="n">
        <v>125125016283.345</v>
      </c>
      <c r="AN4" s="46" t="n">
        <v>131349990903.554</v>
      </c>
      <c r="AO4" s="46" t="n">
        <v>148513746685.703</v>
      </c>
      <c r="AP4" s="46" t="n">
        <v>159692235849.639</v>
      </c>
      <c r="AQ4" s="46" t="n">
        <v>172432736908.026</v>
      </c>
      <c r="AR4" s="46" t="n">
        <v>160118954770.307</v>
      </c>
      <c r="AS4" s="46" t="n">
        <v>169506266099.698</v>
      </c>
      <c r="AT4" s="46" t="n">
        <v>86147605480.4464</v>
      </c>
      <c r="AU4" s="46"/>
      <c r="AV4" s="46"/>
    </row>
    <row r="5" ht="30" customHeight="1">
      <c r="A5" t="str">
        <f>L5</f>
      </c>
      <c r="L5" s="3" t="s">
        <v>724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 t="n">
        <v>29507158.5386</v>
      </c>
      <c r="X5" s="46" t="n">
        <v>9838575.9429</v>
      </c>
      <c r="Y5" s="46" t="n">
        <v>84083862.2943</v>
      </c>
      <c r="Z5" s="46" t="n">
        <v>75741000.174</v>
      </c>
      <c r="AA5" s="46" t="n">
        <v>7078195.7826</v>
      </c>
      <c r="AB5" s="46" t="n">
        <v>3802636.1223</v>
      </c>
      <c r="AC5" s="46" t="n">
        <v>109748294.8077</v>
      </c>
      <c r="AD5" s="46" t="n">
        <v>18047585.0499</v>
      </c>
      <c r="AE5" s="46" t="n">
        <v>368043.2192</v>
      </c>
      <c r="AF5" s="46" t="n">
        <v>986168.1333</v>
      </c>
      <c r="AG5" s="46" t="n">
        <v>-253919.658</v>
      </c>
      <c r="AH5" s="46" t="n">
        <v>-140825.1013</v>
      </c>
      <c r="AI5" s="46" t="n">
        <v>-6477.8001</v>
      </c>
      <c r="AJ5" s="46" t="n">
        <v>-99723.1206</v>
      </c>
      <c r="AK5" s="46"/>
      <c r="AL5" s="46" t="n">
        <v>30000</v>
      </c>
      <c r="AM5" s="46" t="n">
        <v>3581529.4308</v>
      </c>
      <c r="AN5" s="46" t="n">
        <v>1345607</v>
      </c>
      <c r="AO5" s="46" t="n">
        <v>-212795.3672</v>
      </c>
      <c r="AP5" s="46" t="n">
        <v>465885</v>
      </c>
      <c r="AQ5" s="46" t="n">
        <v>314555.625</v>
      </c>
      <c r="AR5" s="46" t="n">
        <v>386316</v>
      </c>
      <c r="AS5" s="46" t="n">
        <v>0</v>
      </c>
      <c r="AT5" s="46" t="n">
        <v>10000</v>
      </c>
      <c r="AU5" s="46" t="n">
        <v>22510895227.493999</v>
      </c>
      <c r="AV5" s="46"/>
    </row>
    <row r="6">
      <c r="A6" t="str">
        <f>L6</f>
      </c>
      <c r="L6" s="48" t="s">
        <v>718</v>
      </c>
      <c r="M6" s="46" t="str">
        <f>Sum(M2:M5)</f>
      </c>
      <c r="N6" s="46" t="str">
        <f>Sum(N2:N5)</f>
      </c>
      <c r="O6" s="46" t="str">
        <f>Sum(O2:O5)</f>
      </c>
      <c r="P6" s="46" t="str">
        <f>Sum(P2:P5)</f>
      </c>
      <c r="Q6" s="46" t="str">
        <f>Sum(Q2:Q5)</f>
      </c>
      <c r="R6" s="46" t="str">
        <f>Sum(R2:R5)</f>
      </c>
      <c r="S6" s="46" t="str">
        <f>Sum(S2:S5)</f>
      </c>
      <c r="T6" s="46" t="str">
        <f>Sum(T2:T5)</f>
      </c>
      <c r="U6" s="46" t="str">
        <f>Sum(U2:U5)</f>
      </c>
      <c r="V6" s="46" t="str">
        <f>Sum(V2:V5)</f>
      </c>
      <c r="W6" s="46" t="str">
        <f>Sum(W2:W5)</f>
      </c>
      <c r="X6" s="46" t="str">
        <f>Sum(X2:X5)</f>
      </c>
      <c r="Y6" s="46" t="str">
        <f>Sum(Y2:Y5)</f>
      </c>
      <c r="Z6" s="46" t="str">
        <f>Sum(Z2:Z5)</f>
      </c>
      <c r="AA6" s="46" t="str">
        <f>Sum(AA2:AA5)</f>
      </c>
      <c r="AB6" s="46" t="str">
        <f>Sum(AB2:AB5)</f>
      </c>
      <c r="AC6" s="46" t="str">
        <f>Sum(AC2:AC5)</f>
      </c>
      <c r="AD6" s="46" t="str">
        <f>Sum(AD2:AD5)</f>
      </c>
      <c r="AE6" s="46" t="str">
        <f>Sum(AE2:AE5)</f>
      </c>
      <c r="AF6" s="46" t="str">
        <f>Sum(AF2:AF5)</f>
      </c>
      <c r="AG6" s="46" t="str">
        <f>Sum(AG2:AG5)</f>
      </c>
      <c r="AH6" s="46" t="str">
        <f>Sum(AH2:AH5)</f>
      </c>
      <c r="AI6" s="46" t="str">
        <f>Sum(AI2:AI5)</f>
      </c>
      <c r="AJ6" s="46" t="str">
        <f>Sum(AJ2:AJ5)</f>
      </c>
      <c r="AK6" s="46" t="str">
        <f>Sum(AK2:AK5)</f>
      </c>
      <c r="AL6" s="46" t="str">
        <f>Sum(AL2:AL5)</f>
      </c>
      <c r="AM6" s="46" t="str">
        <f>Sum(AM2:AM5)</f>
      </c>
      <c r="AN6" s="46" t="str">
        <f>Sum(AN2:AN5)</f>
      </c>
      <c r="AO6" s="46" t="str">
        <f>Sum(AO2:AO5)</f>
      </c>
      <c r="AP6" s="46" t="str">
        <f>Sum(AP2:AP5)</f>
      </c>
      <c r="AQ6" s="46" t="str">
        <f>Sum(AQ2:AQ5)</f>
      </c>
      <c r="AR6" s="46" t="str">
        <f>Sum(AR2:AR5)</f>
      </c>
      <c r="AS6" s="46" t="str">
        <f>Sum(AS2:AS5)</f>
      </c>
      <c r="AT6" s="46" t="str">
        <f>Sum(AT2:AT5)</f>
      </c>
      <c r="AU6" s="46"/>
      <c r="AV6" s="46"/>
    </row>
    <row r="7" ht="12.75" customHeight="1">
      <c r="AU7" t="n">
        <v>86147605480.446396</v>
      </c>
    </row>
    <row r="8">
      <c r="A8" s="5" t="str">
        <f t="shared" ref="A8:A13" si="2">L8</f>
        <v>SimpleArea</v>
      </c>
      <c r="B8" s="31" t="str">
        <f t="shared" ref="B8:B13" si="3">AL8</f>
        <v>2015</v>
      </c>
      <c r="C8" s="31" t="str">
        <f t="shared" ref="C8:E13" si="4">AR8</f>
        <v>2021</v>
      </c>
      <c r="D8" s="31" t="str">
        <f t="shared" si="4"/>
        <v>2022</v>
      </c>
      <c r="E8" s="31" t="str">
        <f t="shared" si="4"/>
        <v>2023</v>
      </c>
      <c r="F8" s="7" t="str">
        <f>AR8&amp;"-"&amp;AS8</f>
        <v>2021-2022</v>
      </c>
      <c r="G8" s="16" t="str">
        <f>AL8&amp;"-"&amp;AS8</f>
        <v>2015-2022</v>
      </c>
      <c r="H8" s="16" t="str">
        <f>AT8&amp;"/"&amp;AS8</f>
        <v>2023/2022</v>
      </c>
      <c r="I8" s="29" t="str">
        <f>"Share "&amp;AS8</f>
        <v>Share 2022</v>
      </c>
      <c r="J8" s="29" t="str">
        <f>"Share "&amp;AT8</f>
        <v>Share 2023</v>
      </c>
      <c r="L8" s="1" t="s">
        <v>320</v>
      </c>
      <c r="M8" s="17" t="s">
        <v>321</v>
      </c>
      <c r="N8" s="17" t="s">
        <v>322</v>
      </c>
      <c r="O8" s="17" t="s">
        <v>323</v>
      </c>
      <c r="P8" s="17" t="s">
        <v>324</v>
      </c>
      <c r="Q8" s="17" t="s">
        <v>325</v>
      </c>
      <c r="R8" s="17" t="s">
        <v>326</v>
      </c>
      <c r="S8" s="17" t="s">
        <v>327</v>
      </c>
      <c r="T8" s="17" t="s">
        <v>328</v>
      </c>
      <c r="U8" s="17" t="s">
        <v>329</v>
      </c>
      <c r="V8" s="17" t="s">
        <v>330</v>
      </c>
      <c r="W8" s="17" t="s">
        <v>331</v>
      </c>
      <c r="X8" s="17" t="s">
        <v>332</v>
      </c>
      <c r="Y8" s="17" t="s">
        <v>333</v>
      </c>
      <c r="Z8" s="17" t="s">
        <v>334</v>
      </c>
      <c r="AA8" s="17" t="s">
        <v>335</v>
      </c>
      <c r="AB8" s="17" t="s">
        <v>336</v>
      </c>
      <c r="AC8" s="17" t="s">
        <v>337</v>
      </c>
      <c r="AD8" s="17" t="s">
        <v>338</v>
      </c>
      <c r="AE8" s="17" t="s">
        <v>339</v>
      </c>
      <c r="AF8" s="17" t="s">
        <v>340</v>
      </c>
      <c r="AG8" s="17" t="s">
        <v>341</v>
      </c>
      <c r="AH8" s="17" t="s">
        <v>342</v>
      </c>
      <c r="AI8" s="17" t="s">
        <v>343</v>
      </c>
      <c r="AJ8" s="17" t="s">
        <v>344</v>
      </c>
      <c r="AK8" s="17" t="s">
        <v>345</v>
      </c>
      <c r="AL8" s="17" t="s">
        <v>346</v>
      </c>
      <c r="AM8" s="17" t="s">
        <v>347</v>
      </c>
      <c r="AN8" s="17" t="s">
        <v>348</v>
      </c>
      <c r="AO8" s="17" t="s">
        <v>349</v>
      </c>
      <c r="AP8" s="17" t="s">
        <v>350</v>
      </c>
      <c r="AQ8" s="17" t="s">
        <v>351</v>
      </c>
      <c r="AR8" s="17" t="s">
        <v>352</v>
      </c>
      <c r="AS8" s="17" t="s">
        <v>353</v>
      </c>
      <c r="AT8" s="17" t="s">
        <v>354</v>
      </c>
      <c r="AU8" t="n">
        <v>10000</v>
      </c>
    </row>
    <row r="9">
      <c r="A9" s="5" t="str">
        <f>L9</f>
      </c>
      <c r="B9" s="40" t="str">
        <f>AL9</f>
      </c>
      <c r="C9" s="40" t="str">
        <f>AR9</f>
      </c>
      <c r="D9" s="47" t="str">
        <f>AS9</f>
      </c>
      <c r="E9" s="40" t="str">
        <f>AT9</f>
      </c>
      <c r="F9" s="18" t="str">
        <f>AR9&amp;"-"&amp;AS9</f>
      </c>
      <c r="G9" s="11" t="str">
        <f>AL9&amp;"-"&amp;AS9</f>
      </c>
      <c r="H9" s="11" t="str">
        <f>AT9&amp;"/"&amp;AS9</f>
      </c>
      <c r="I9" s="11" t="str">
        <f>"Share "&amp;AS9</f>
      </c>
      <c r="J9" s="11" t="str">
        <f>"Share "&amp;AT9</f>
      </c>
      <c r="L9" s="1" t="s">
        <v>825</v>
      </c>
      <c r="M9" s="40" t="s">
        <v>678</v>
      </c>
      <c r="N9" s="40" t="s">
        <v>679</v>
      </c>
      <c r="O9" s="40" t="s">
        <v>680</v>
      </c>
      <c r="P9" s="40" t="s">
        <v>681</v>
      </c>
      <c r="Q9" s="40" t="s">
        <v>682</v>
      </c>
      <c r="R9" s="40" t="s">
        <v>683</v>
      </c>
      <c r="S9" s="40" t="s">
        <v>684</v>
      </c>
      <c r="T9" s="40" t="s">
        <v>685</v>
      </c>
      <c r="U9" s="40" t="s">
        <v>686</v>
      </c>
      <c r="V9" s="40" t="s">
        <v>687</v>
      </c>
      <c r="W9" s="40" t="s">
        <v>688</v>
      </c>
      <c r="X9" s="40" t="s">
        <v>689</v>
      </c>
      <c r="Y9" s="40" t="s">
        <v>690</v>
      </c>
      <c r="Z9" s="40" t="s">
        <v>691</v>
      </c>
      <c r="AA9" s="40" t="s">
        <v>692</v>
      </c>
      <c r="AB9" s="40" t="s">
        <v>693</v>
      </c>
      <c r="AC9" s="40" t="s">
        <v>694</v>
      </c>
      <c r="AD9" s="40" t="s">
        <v>695</v>
      </c>
      <c r="AE9" s="40" t="s">
        <v>696</v>
      </c>
      <c r="AF9" s="40" t="s">
        <v>697</v>
      </c>
      <c r="AG9" s="40" t="s">
        <v>698</v>
      </c>
      <c r="AH9" s="40" t="s">
        <v>699</v>
      </c>
      <c r="AI9" s="40" t="s">
        <v>700</v>
      </c>
      <c r="AJ9" s="40" t="s">
        <v>701</v>
      </c>
      <c r="AK9" s="40" t="s">
        <v>702</v>
      </c>
      <c r="AL9" s="40" t="s">
        <v>703</v>
      </c>
      <c r="AM9" s="40" t="s">
        <v>704</v>
      </c>
      <c r="AN9" s="40" t="s">
        <v>705</v>
      </c>
      <c r="AO9" s="40" t="s">
        <v>706</v>
      </c>
      <c r="AP9" s="40" t="s">
        <v>707</v>
      </c>
      <c r="AQ9" s="40" t="s">
        <v>708</v>
      </c>
      <c r="AR9" s="40" t="s">
        <v>709</v>
      </c>
      <c r="AS9" s="40" t="s">
        <v>710</v>
      </c>
      <c r="AT9" s="40" t="s">
        <v>711</v>
      </c>
      <c r="AU9" s="40"/>
      <c r="AV9" s="40"/>
    </row>
    <row r="10">
      <c r="A10" s="5" t="str">
        <f>L10</f>
      </c>
      <c r="B10" s="46" t="str">
        <f>AL10</f>
      </c>
      <c r="C10" s="46" t="str">
        <f>AR10</f>
      </c>
      <c r="D10" s="46" t="str">
        <f>AS10</f>
      </c>
      <c r="E10" s="46" t="str">
        <f>AT10</f>
      </c>
      <c r="F10" s="11" t="str">
        <f>AS10/AR10-1</f>
      </c>
      <c r="G10" s="11" t="str">
        <f>AS10/AL10-1</f>
      </c>
      <c r="H10" s="11" t="str">
        <f>AT10/AS10</f>
      </c>
      <c r="I10" s="11" t="str">
        <f>AS10/Sum(AS$9:AS$13)</f>
      </c>
      <c r="J10" s="11" t="str">
        <f>AT10/Sum(AT9:AT$13)</f>
      </c>
      <c r="L10" s="1" t="s">
        <v>826</v>
      </c>
      <c r="M10" s="46" t="n">
        <v>135908841759.361</v>
      </c>
      <c r="N10" s="46" t="n">
        <v>140828573991.42</v>
      </c>
      <c r="O10" s="46" t="n">
        <v>112507071557.391</v>
      </c>
      <c r="P10" s="46" t="n">
        <v>110307116843.953</v>
      </c>
      <c r="Q10" s="46" t="n">
        <v>92223657589.6917</v>
      </c>
      <c r="R10" s="46" t="n">
        <v>87117697186.4114</v>
      </c>
      <c r="S10" s="46" t="n">
        <v>89815789693.9951</v>
      </c>
      <c r="T10" s="46" t="n">
        <v>83320043542.0897</v>
      </c>
      <c r="U10" s="46" t="n">
        <v>80320988524.4822</v>
      </c>
      <c r="V10" s="46" t="n">
        <v>85442343093.793</v>
      </c>
      <c r="W10" s="46" t="n">
        <v>96287665128.2386</v>
      </c>
      <c r="X10" s="46" t="n">
        <v>102586555611.854</v>
      </c>
      <c r="Y10" s="46" t="n">
        <v>119374961896.236</v>
      </c>
      <c r="Z10" s="46" t="n">
        <v>144567346984.786</v>
      </c>
      <c r="AA10" s="46" t="n">
        <v>154484098622.346</v>
      </c>
      <c r="AB10" s="46" t="n">
        <v>178066576962.424</v>
      </c>
      <c r="AC10" s="46" t="n">
        <v>190491666380.838</v>
      </c>
      <c r="AD10" s="46" t="n">
        <v>215684839197.323</v>
      </c>
      <c r="AE10" s="46" t="n">
        <v>253282826705.213</v>
      </c>
      <c r="AF10" s="46" t="n">
        <v>229170326430.788</v>
      </c>
      <c r="AG10" s="46" t="n">
        <v>211939270841.064</v>
      </c>
      <c r="AH10" s="46" t="n">
        <v>221967011091.528</v>
      </c>
      <c r="AI10" s="46" t="n">
        <v>216035370079.133</v>
      </c>
      <c r="AJ10" s="46" t="n">
        <v>182578086038.578</v>
      </c>
      <c r="AK10" s="46" t="n">
        <v>156959674007.379</v>
      </c>
      <c r="AL10" s="46" t="n">
        <v>155688472219.782</v>
      </c>
      <c r="AM10" s="46" t="n">
        <v>176829333082.17</v>
      </c>
      <c r="AN10" s="46" t="n">
        <v>191223930728.469</v>
      </c>
      <c r="AO10" s="46" t="n">
        <v>209144959930.062</v>
      </c>
      <c r="AP10" s="46" t="n">
        <v>216444379295.736</v>
      </c>
      <c r="AQ10" s="46" t="n">
        <v>241399568277.448</v>
      </c>
      <c r="AR10" s="46" t="n">
        <v>207688871977.268</v>
      </c>
      <c r="AS10" s="46" t="n">
        <v>209698952347.814</v>
      </c>
      <c r="AT10" s="46" t="n">
        <v>102382659660.453</v>
      </c>
      <c r="AU10" s="46"/>
      <c r="AV10" s="46"/>
    </row>
    <row r="11">
      <c r="A11" s="5" t="str">
        <f>L11</f>
      </c>
      <c r="B11" s="46" t="str">
        <f>AL11</f>
      </c>
      <c r="C11" s="46" t="str">
        <f>AR11</f>
      </c>
      <c r="D11" s="46" t="str">
        <f>AS11</f>
      </c>
      <c r="E11" s="46" t="str">
        <f>AT11</f>
      </c>
      <c r="F11" s="11" t="str">
        <f>AS11/AR11-1</f>
      </c>
      <c r="G11" s="11" t="str">
        <f>AS11/AL11-1</f>
      </c>
      <c r="H11" s="11" t="str">
        <f>AT11/AS11</f>
      </c>
      <c r="I11" s="11" t="str">
        <f>AS11/Sum(AS$9:AS$13)</f>
      </c>
      <c r="J11" s="11" t="str">
        <f>AT11/Sum(AT9:AT$13)</f>
      </c>
      <c r="L11" s="1" t="s">
        <v>827</v>
      </c>
      <c r="M11" s="46" t="n">
        <v>41571307165.9022</v>
      </c>
      <c r="N11" s="46" t="n">
        <v>40459107751.0988</v>
      </c>
      <c r="O11" s="46" t="n">
        <v>41220144098.6695</v>
      </c>
      <c r="P11" s="46" t="n">
        <v>41392295477.1033</v>
      </c>
      <c r="Q11" s="46" t="n">
        <v>40333298146.6939</v>
      </c>
      <c r="R11" s="46" t="n">
        <v>39077664205.9703</v>
      </c>
      <c r="S11" s="46" t="n">
        <v>35937176754.6787</v>
      </c>
      <c r="T11" s="46" t="n">
        <v>34613157322.2845</v>
      </c>
      <c r="U11" s="46" t="n">
        <v>34511647489.6368</v>
      </c>
      <c r="V11" s="46" t="n">
        <v>33084085662.9597</v>
      </c>
      <c r="W11" s="46" t="n">
        <v>32450890565.6876</v>
      </c>
      <c r="X11" s="46" t="n">
        <v>34398369297.5006</v>
      </c>
      <c r="Y11" s="46" t="n">
        <v>40280364499.5057</v>
      </c>
      <c r="Z11" s="46" t="n">
        <v>45119088247.1661</v>
      </c>
      <c r="AA11" s="46" t="n">
        <v>46539793516.0128</v>
      </c>
      <c r="AB11" s="46" t="n">
        <v>51657545592.1485</v>
      </c>
      <c r="AC11" s="46" t="n">
        <v>55056814835.3856</v>
      </c>
      <c r="AD11" s="46" t="n">
        <v>57525937807.3398</v>
      </c>
      <c r="AE11" s="46" t="n">
        <v>54884149262.7633</v>
      </c>
      <c r="AF11" s="46" t="n">
        <v>57768630847.934</v>
      </c>
      <c r="AG11" s="46" t="n">
        <v>54250405674.3611</v>
      </c>
      <c r="AH11" s="46" t="n">
        <v>50056680980.5342</v>
      </c>
      <c r="AI11" s="46" t="n">
        <v>44045289970.3509</v>
      </c>
      <c r="AJ11" s="46" t="n">
        <v>34613222080.4767</v>
      </c>
      <c r="AK11" s="46" t="n">
        <v>31179729609.9457</v>
      </c>
      <c r="AL11" s="46" t="n">
        <v>28531477613.7359</v>
      </c>
      <c r="AM11" s="46" t="n">
        <v>29247139179.2086</v>
      </c>
      <c r="AN11" s="46" t="n">
        <v>29974025589.9479</v>
      </c>
      <c r="AO11" s="46" t="n">
        <v>31161507080.6371</v>
      </c>
      <c r="AP11" s="46" t="n">
        <v>34612267555.4987</v>
      </c>
      <c r="AQ11" s="46" t="n">
        <v>35094311207.2783</v>
      </c>
      <c r="AR11" s="46" t="n">
        <v>34980117412.3259</v>
      </c>
      <c r="AS11" s="46" t="n">
        <v>35115473601.6925</v>
      </c>
      <c r="AT11" s="46" t="n">
        <v>21470855387.622</v>
      </c>
      <c r="AU11" s="46"/>
      <c r="AV11" s="46"/>
    </row>
    <row r="12">
      <c r="A12" s="5" t="str">
        <f>L12</f>
      </c>
      <c r="B12" s="46" t="str">
        <f>AL12</f>
      </c>
      <c r="C12" s="46" t="str">
        <f>AR12</f>
      </c>
      <c r="D12" s="46" t="str">
        <f>AS12</f>
      </c>
      <c r="E12" s="46" t="str">
        <f>AT12</f>
      </c>
      <c r="F12" s="11" t="str">
        <f>AS12/AR12-1</f>
      </c>
      <c r="G12" s="11" t="str">
        <f>AS12/AL12-1</f>
      </c>
      <c r="H12" s="11" t="str">
        <f>AT12/AS12</f>
      </c>
      <c r="I12" s="11" t="str">
        <f>AS12/Sum(AS$9:AS$13)</f>
      </c>
      <c r="J12" s="11" t="str">
        <f>AT12/Sum(AT9:AT$13)</f>
      </c>
      <c r="L12" s="1" t="s">
        <v>828</v>
      </c>
      <c r="M12" s="46" t="n">
        <v>61719532305.2814</v>
      </c>
      <c r="N12" s="46" t="n">
        <v>80003047377.4242</v>
      </c>
      <c r="O12" s="46" t="n">
        <v>77325427053.1378</v>
      </c>
      <c r="P12" s="46" t="n">
        <v>70330657761.6961</v>
      </c>
      <c r="Q12" s="46" t="n">
        <v>77198494980.0281</v>
      </c>
      <c r="R12" s="46" t="n">
        <v>78209934854.2003</v>
      </c>
      <c r="S12" s="46" t="n">
        <v>78076696837.1004</v>
      </c>
      <c r="T12" s="46" t="n">
        <v>78168200573.7021</v>
      </c>
      <c r="U12" s="46" t="n">
        <v>80493097164.001</v>
      </c>
      <c r="V12" s="46" t="n">
        <v>83002865968.876</v>
      </c>
      <c r="W12" s="46" t="n">
        <v>84778521284.7187</v>
      </c>
      <c r="X12" s="46" t="n">
        <v>90146228041.6386</v>
      </c>
      <c r="Y12" s="46" t="n">
        <v>103924033046.186</v>
      </c>
      <c r="Z12" s="46" t="n">
        <v>132540375743.185</v>
      </c>
      <c r="AA12" s="46" t="n">
        <v>140731740820.177</v>
      </c>
      <c r="AB12" s="46" t="n">
        <v>153796549143.326</v>
      </c>
      <c r="AC12" s="46" t="n">
        <v>166978778222.604</v>
      </c>
      <c r="AD12" s="46" t="n">
        <v>173321480115.693</v>
      </c>
      <c r="AE12" s="46" t="n">
        <v>195696631884.699</v>
      </c>
      <c r="AF12" s="46" t="n">
        <v>216562509177.451</v>
      </c>
      <c r="AG12" s="46" t="n">
        <v>207917441304.279</v>
      </c>
      <c r="AH12" s="46" t="n">
        <v>200619113527.31</v>
      </c>
      <c r="AI12" s="46" t="n">
        <v>190290905146.659</v>
      </c>
      <c r="AJ12" s="46" t="n">
        <v>161948085600.702</v>
      </c>
      <c r="AK12" s="46" t="n">
        <v>155540746101.676</v>
      </c>
      <c r="AL12" s="46" t="n">
        <v>144649875790.008</v>
      </c>
      <c r="AM12" s="46" t="n">
        <v>148847471275.332</v>
      </c>
      <c r="AN12" s="46" t="n">
        <v>153511873436.049</v>
      </c>
      <c r="AO12" s="46" t="n">
        <v>169589554934.733</v>
      </c>
      <c r="AP12" s="46" t="n">
        <v>178851327499.64</v>
      </c>
      <c r="AQ12" s="46" t="n">
        <v>190577975870.439</v>
      </c>
      <c r="AR12" s="46" t="n">
        <v>171213212048.133</v>
      </c>
      <c r="AS12" s="46" t="n">
        <v>169506266099.698</v>
      </c>
      <c r="AT12" s="46" t="n">
        <v>82167446499.483</v>
      </c>
      <c r="AU12" s="46"/>
      <c r="AV12" s="46"/>
    </row>
    <row r="13">
      <c r="A13" s="5" t="str">
        <f>L13</f>
      </c>
      <c r="B13" s="46" t="str">
        <f>AL13</f>
      </c>
      <c r="C13" s="46" t="str">
        <f>AR13</f>
      </c>
      <c r="D13" s="46" t="str">
        <f>AS13</f>
      </c>
      <c r="E13" s="46" t="str">
        <f>AT13</f>
      </c>
      <c r="F13" s="11" t="str">
        <f>AS13/AR13-1</f>
      </c>
      <c r="G13" s="11" t="str">
        <f>AS13/AL13-1</f>
      </c>
      <c r="H13" s="11" t="str">
        <f>AT13/AS13</f>
      </c>
      <c r="I13" s="11" t="str">
        <f>AS13/Sum(AS$9:AS$13)</f>
      </c>
      <c r="J13" s="11" t="str">
        <f>AT13/Sum(AT9:AT$13)</f>
      </c>
      <c r="L13" s="48" t="s">
        <v>724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 t="n">
        <v>47675602.734119</v>
      </c>
      <c r="X13" s="46" t="n">
        <v>15520128.6381182</v>
      </c>
      <c r="Y13" s="46" t="n">
        <v>130579365.873483</v>
      </c>
      <c r="Z13" s="46" t="n">
        <v>115417039.647433</v>
      </c>
      <c r="AA13" s="46" t="n">
        <v>10528669.9110078</v>
      </c>
      <c r="AB13" s="46" t="n">
        <v>5489693.53365965</v>
      </c>
      <c r="AC13" s="46" t="n">
        <v>153442908.382779</v>
      </c>
      <c r="AD13" s="46" t="n">
        <v>24559459.5326898</v>
      </c>
      <c r="AE13" s="46" t="n">
        <v>490607.415843205</v>
      </c>
      <c r="AF13" s="46" t="n">
        <v>1301353.38051841</v>
      </c>
      <c r="AG13" s="46" t="n">
        <v>-332184.734254936</v>
      </c>
      <c r="AH13" s="46" t="n">
        <v>-180591.700596691</v>
      </c>
      <c r="AI13" s="46" t="n">
        <v>-8157.49366437355</v>
      </c>
      <c r="AJ13" s="46" t="n">
        <v>-123324.487592803</v>
      </c>
      <c r="AK13" s="46"/>
      <c r="AL13" s="46" t="n">
        <v>35983.4270122674</v>
      </c>
      <c r="AM13" s="46" t="n">
        <v>4260551.68588794</v>
      </c>
      <c r="AN13" s="46" t="n">
        <v>1572643.0588818</v>
      </c>
      <c r="AO13" s="46" t="n">
        <v>-242993.47650284</v>
      </c>
      <c r="AP13" s="46" t="n">
        <v>521779.598543694</v>
      </c>
      <c r="AQ13" s="46" t="n">
        <v>347656.572563343</v>
      </c>
      <c r="AR13" s="46" t="n">
        <v>413082.906520774</v>
      </c>
      <c r="AS13" s="46" t="n">
        <v>0</v>
      </c>
      <c r="AT13" s="46" t="n">
        <v>9537.98379435319</v>
      </c>
      <c r="AU13" s="46"/>
      <c r="AV13" s="46"/>
    </row>
    <row r="14">
      <c r="A14" s="5" t="str">
        <f>L14</f>
      </c>
      <c r="B14" s="46" t="str">
        <f>AL14</f>
      </c>
      <c r="C14" s="46" t="str">
        <f>AR14</f>
      </c>
      <c r="D14" s="46" t="str">
        <f>AS14</f>
      </c>
      <c r="E14" s="46" t="str">
        <f>AT14</f>
      </c>
      <c r="F14" s="11" t="str">
        <f>AS14/AR14-1</f>
      </c>
      <c r="G14" s="11" t="str">
        <f>AS14/AL14-1</f>
      </c>
      <c r="H14" s="11" t="str">
        <f>AT14/AS14</f>
      </c>
      <c r="I14" s="11" t="str">
        <f>Sum(I$9:I$13)</f>
      </c>
      <c r="J14" s="11" t="str">
        <f>Sum(J$9:J$13)</f>
      </c>
      <c r="L14" s="48" t="s">
        <v>718</v>
      </c>
      <c r="M14" s="46" t="str">
        <f>Sum(M10:M13)</f>
      </c>
      <c r="N14" s="46" t="str">
        <f>Sum(N10:N13)</f>
      </c>
      <c r="O14" s="46" t="str">
        <f>Sum(O10:O13)</f>
      </c>
      <c r="P14" s="46" t="str">
        <f>Sum(P10:P13)</f>
      </c>
      <c r="Q14" s="46" t="str">
        <f>Sum(Q10:Q13)</f>
      </c>
      <c r="R14" s="46" t="str">
        <f>Sum(R10:R13)</f>
      </c>
      <c r="S14" s="46" t="str">
        <f>Sum(S10:S13)</f>
      </c>
      <c r="T14" s="46" t="str">
        <f>Sum(T10:T13)</f>
      </c>
      <c r="U14" s="46" t="str">
        <f>Sum(U10:U13)</f>
      </c>
      <c r="V14" s="46" t="str">
        <f>Sum(V10:V13)</f>
      </c>
      <c r="W14" s="46" t="str">
        <f>Sum(W10:W13)</f>
      </c>
      <c r="X14" s="46" t="str">
        <f>Sum(X10:X13)</f>
      </c>
      <c r="Y14" s="46" t="str">
        <f>Sum(Y10:Y13)</f>
      </c>
      <c r="Z14" s="46" t="str">
        <f>Sum(Z10:Z13)</f>
      </c>
      <c r="AA14" s="46" t="str">
        <f>Sum(AA10:AA13)</f>
      </c>
      <c r="AB14" s="46" t="str">
        <f>Sum(AB10:AB13)</f>
      </c>
      <c r="AC14" s="46" t="str">
        <f>Sum(AC10:AC13)</f>
      </c>
      <c r="AD14" s="46" t="str">
        <f>Sum(AD10:AD13)</f>
      </c>
      <c r="AE14" s="46" t="str">
        <f>Sum(AE10:AE13)</f>
      </c>
      <c r="AF14" s="46" t="str">
        <f>Sum(AF10:AF13)</f>
      </c>
      <c r="AG14" s="46" t="str">
        <f>Sum(AG10:AG13)</f>
      </c>
      <c r="AH14" s="46" t="str">
        <f>Sum(AH10:AH13)</f>
      </c>
      <c r="AI14" s="46" t="str">
        <f>Sum(AI10:AI13)</f>
      </c>
      <c r="AJ14" s="46" t="str">
        <f>Sum(AJ10:AJ13)</f>
      </c>
      <c r="AK14" s="46" t="str">
        <f>Sum(AK10:AK13)</f>
      </c>
      <c r="AL14" s="46" t="str">
        <f>Sum(AL10:AL13)</f>
      </c>
      <c r="AM14" s="46" t="str">
        <f>Sum(AM10:AM13)</f>
      </c>
      <c r="AN14" s="46" t="str">
        <f>Sum(AN10:AN13)</f>
      </c>
      <c r="AO14" s="46" t="str">
        <f>Sum(AO10:AO13)</f>
      </c>
      <c r="AP14" s="46" t="str">
        <f>Sum(AP10:AP13)</f>
      </c>
      <c r="AQ14" s="46" t="str">
        <f>Sum(AQ10:AQ13)</f>
      </c>
      <c r="AR14" s="46" t="str">
        <f>Sum(AR10:AR13)</f>
      </c>
      <c r="AS14" s="46" t="str">
        <f>Sum(AS10:AS13)</f>
      </c>
      <c r="AT14" s="46" t="str">
        <f>Sum(AT10:AT13)</f>
      </c>
      <c r="AU14" s="46"/>
      <c r="AV14" s="46"/>
    </row>
    <row r="15" ht="12.75" customHeight="1">
      <c r="A15" s="5"/>
      <c r="B15" s="31"/>
      <c r="C15" s="31"/>
      <c r="D15" s="31"/>
      <c r="E15" s="31"/>
      <c r="H15" s="16"/>
      <c r="I15" s="29"/>
      <c r="J15" s="29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5"/>
      <c r="B16" s="31"/>
      <c r="C16" s="31"/>
      <c r="D16" s="31"/>
      <c r="E16" s="31"/>
      <c r="H16" s="16"/>
      <c r="I16" s="29"/>
      <c r="J16" s="29"/>
      <c r="L16" s="50" t="str">
        <f>L8</f>
        <v>SimpleArea</v>
      </c>
      <c r="M16" s="49" t="e">
        <f t="shared" ref="M16:AT16" si="6">IF(M8="","",M8/M$12)</f>
        <v>#DIV/0!</v>
      </c>
      <c r="N16" s="49" t="e">
        <f t="shared" si="6"/>
        <v>#DIV/0!</v>
      </c>
      <c r="O16" s="49" t="e">
        <f t="shared" si="6"/>
        <v>#DIV/0!</v>
      </c>
      <c r="P16" s="49" t="e">
        <f t="shared" si="6"/>
        <v>#DIV/0!</v>
      </c>
      <c r="Q16" s="49" t="e">
        <f t="shared" si="6"/>
        <v>#DIV/0!</v>
      </c>
      <c r="R16" s="49" t="e">
        <f t="shared" si="6"/>
        <v>#DIV/0!</v>
      </c>
      <c r="S16" s="49" t="e">
        <f t="shared" si="6"/>
        <v>#DIV/0!</v>
      </c>
      <c r="T16" s="49" t="e">
        <f t="shared" si="6"/>
        <v>#DIV/0!</v>
      </c>
      <c r="U16" s="49" t="e">
        <f t="shared" si="6"/>
        <v>#DIV/0!</v>
      </c>
      <c r="V16" s="49" t="e">
        <f t="shared" si="6"/>
        <v>#DIV/0!</v>
      </c>
      <c r="W16" s="49" t="n">
        <f t="shared" si="6"/>
        <v>4.1950177560496827E-5</v>
      </c>
      <c r="X16" s="49" t="n">
        <f t="shared" si="6"/>
        <v>1.2892934373529905E-4</v>
      </c>
      <c r="Y16" s="49" t="n">
        <f t="shared" si="6"/>
        <v>1.5331671942255539E-5</v>
      </c>
      <c r="Z16" s="49" t="n">
        <f t="shared" si="6"/>
        <v>1.7354456552677218E-5</v>
      </c>
      <c r="AA16" s="49" t="n">
        <f t="shared" si="6"/>
        <v>1.903374326423515E-4</v>
      </c>
      <c r="AB16" s="49" t="n">
        <f t="shared" si="6"/>
        <v>3.6522985986494342E-4</v>
      </c>
      <c r="AC16" s="49" t="n">
        <f t="shared" si="6"/>
        <v>1.3073266279571736E-5</v>
      </c>
      <c r="AD16" s="49" t="n">
        <f t="shared" si="6"/>
        <v>8.1720039373366028E-5</v>
      </c>
      <c r="AE16" s="49" t="n">
        <f t="shared" si="6"/>
        <v>4.0928855438290886E-3</v>
      </c>
      <c r="AF16" s="49" t="n">
        <f t="shared" si="6"/>
        <v>1.5437774474445138E-3</v>
      </c>
      <c r="AG16" s="49" t="n">
        <f t="shared" si="6"/>
        <v>-6.0508500022081703E-3</v>
      </c>
      <c r="AH16" s="49" t="n">
        <f t="shared" si="6"/>
        <v>-1.1135616937851948E-2</v>
      </c>
      <c r="AI16" s="49" t="n">
        <f t="shared" si="6"/>
        <v>-0.24664438402043312</v>
      </c>
      <c r="AJ16" s="49" t="n">
        <f t="shared" si="6"/>
        <v>-1.632279232853245E-2</v>
      </c>
      <c r="AK16" s="49" t="e">
        <f t="shared" si="6"/>
        <v>#DIV/0!</v>
      </c>
      <c r="AL16" s="51" t="n">
        <f t="shared" si="6"/>
        <v>5.5998001505333281E-2</v>
      </c>
      <c r="AM16" s="51" t="n">
        <f t="shared" si="6"/>
        <v>4.7317815828347263E-4</v>
      </c>
      <c r="AN16" s="51" t="n">
        <f t="shared" si="6"/>
        <v>1.2825542252633934E-3</v>
      </c>
      <c r="AO16" s="51" t="n">
        <f t="shared" si="6"/>
        <v>-8.3047496955187382E-3</v>
      </c>
      <c r="AP16" s="51" t="n">
        <f t="shared" si="6"/>
        <v>3.869449870472328E-3</v>
      </c>
      <c r="AQ16" s="51" t="n">
        <f t="shared" si="6"/>
        <v>5.8103316876943444E-3</v>
      </c>
      <c r="AR16" s="51" t="n">
        <f t="shared" si="6"/>
        <v>4.8924803425589424E-3</v>
      </c>
      <c r="AS16" s="51" t="e">
        <f t="shared" si="6"/>
        <v>#DIV/0!</v>
      </c>
      <c r="AT16" s="51" t="n">
        <f t="shared" si="6"/>
        <v>0.21209933290070013</v>
      </c>
    </row>
    <row r="17" ht="12.75" customHeight="1">
      <c r="L17" s="50" t="str">
        <f>L9</f>
        <v>Products (All)</v>
      </c>
      <c r="M17" s="49" t="e">
        <f t="shared" ref="M17:AT17" si="7">IF(M9="","",M9/M$12)</f>
        <v>#DIV/0!</v>
      </c>
      <c r="N17" s="49" t="e">
        <f t="shared" si="7"/>
        <v>#DIV/0!</v>
      </c>
      <c r="O17" s="49" t="e">
        <f t="shared" si="7"/>
        <v>#DIV/0!</v>
      </c>
      <c r="P17" s="49" t="e">
        <f t="shared" si="7"/>
        <v>#DIV/0!</v>
      </c>
      <c r="Q17" s="49" t="e">
        <f t="shared" si="7"/>
        <v>#DIV/0!</v>
      </c>
      <c r="R17" s="49" t="e">
        <f t="shared" si="7"/>
        <v>#DIV/0!</v>
      </c>
      <c r="S17" s="49" t="e">
        <f t="shared" si="7"/>
        <v>#DIV/0!</v>
      </c>
      <c r="T17" s="49" t="e">
        <f t="shared" si="7"/>
        <v>#DIV/0!</v>
      </c>
      <c r="U17" s="49" t="e">
        <f t="shared" si="7"/>
        <v>#DIV/0!</v>
      </c>
      <c r="V17" s="49" t="e">
        <f t="shared" si="7"/>
        <v>#DIV/0!</v>
      </c>
      <c r="W17" s="49" t="n">
        <f t="shared" si="7"/>
        <v>2019.6423245076339</v>
      </c>
      <c r="X17" s="49" t="n">
        <f t="shared" si="7"/>
        <v>6609.9036937036963</v>
      </c>
      <c r="Y17" s="49" t="n">
        <f t="shared" si="7"/>
        <v>914.19468227389893</v>
      </c>
      <c r="Z17" s="49" t="n">
        <f t="shared" si="7"/>
        <v>1252.565023556306</v>
      </c>
      <c r="AA17" s="49" t="n">
        <f t="shared" si="7"/>
        <v>14672.707942038509</v>
      </c>
      <c r="AB17" s="49" t="n">
        <f t="shared" si="7"/>
        <v>32436.524164895902</v>
      </c>
      <c r="AC17" s="49" t="n">
        <f t="shared" si="7"/>
        <v>1241.4497899481748</v>
      </c>
      <c r="AD17" s="49" t="n">
        <f t="shared" si="7"/>
        <v>8782.1492533350047</v>
      </c>
      <c r="AE17" s="49" t="n">
        <f t="shared" si="7"/>
        <v>516263.75494120247</v>
      </c>
      <c r="AF17" s="49" t="n">
        <f t="shared" si="7"/>
        <v>176101.53388120851</v>
      </c>
      <c r="AG17" s="49" t="n">
        <f t="shared" si="7"/>
        <v>-638016.28728191555</v>
      </c>
      <c r="AH17" s="49" t="n">
        <f t="shared" si="7"/>
        <v>-1229109.7008230684</v>
      </c>
      <c r="AI17" s="49" t="n">
        <f t="shared" si="7"/>
        <v>-26483057.047611363</v>
      </c>
      <c r="AJ17" s="49" t="n">
        <f t="shared" si="7"/>
        <v>-1480469.0422993733</v>
      </c>
      <c r="AK17" s="49" t="e">
        <f t="shared" si="7"/>
        <v>#DIV/0!</v>
      </c>
      <c r="AL17" s="51" t="n">
        <f t="shared" si="7"/>
        <v>4326671.6137599954</v>
      </c>
      <c r="AM17" s="51" t="n">
        <f t="shared" si="7"/>
        <v>41503.858213450374</v>
      </c>
      <c r="AN17" s="51" t="n">
        <f t="shared" si="7"/>
        <v>121593.9813223958</v>
      </c>
      <c r="AO17" s="51" t="n">
        <f t="shared" si="7"/>
        <v>-860701.95356712642</v>
      </c>
      <c r="AP17" s="51" t="n">
        <f t="shared" si="7"/>
        <v>414819.55197144579</v>
      </c>
      <c r="AQ17" s="51" t="n">
        <f t="shared" si="7"/>
        <v>694362.15889019333</v>
      </c>
      <c r="AR17" s="51" t="n">
        <f t="shared" si="7"/>
        <v>502777.69595102646</v>
      </c>
      <c r="AS17" s="51" t="e">
        <f t="shared" si="7"/>
        <v>#DIV/0!</v>
      </c>
      <c r="AT17" s="51" t="n">
        <f t="shared" si="7"/>
        <v>10734203.566278549</v>
      </c>
    </row>
    <row r="18" ht="12.75" customHeight="1">
      <c r="L18" s="50" t="str">
        <f>L10</f>
        <v>R&amp;D</v>
      </c>
      <c r="M18" s="49" t="e">
        <f t="shared" ref="M18:AT18" si="8">IF(M10="","",M10/M$12)</f>
        <v>#DIV/0!</v>
      </c>
      <c r="N18" s="49" t="e">
        <f t="shared" si="8"/>
        <v>#DIV/0!</v>
      </c>
      <c r="O18" s="49" t="e">
        <f t="shared" si="8"/>
        <v>#DIV/0!</v>
      </c>
      <c r="P18" s="49" t="e">
        <f t="shared" si="8"/>
        <v>#DIV/0!</v>
      </c>
      <c r="Q18" s="49" t="e">
        <f t="shared" si="8"/>
        <v>#DIV/0!</v>
      </c>
      <c r="R18" s="49" t="e">
        <f t="shared" si="8"/>
        <v>#DIV/0!</v>
      </c>
      <c r="S18" s="49" t="e">
        <f t="shared" si="8"/>
        <v>#DIV/0!</v>
      </c>
      <c r="T18" s="49" t="e">
        <f t="shared" si="8"/>
        <v>#DIV/0!</v>
      </c>
      <c r="U18" s="49" t="e">
        <f t="shared" si="8"/>
        <v>#DIV/0!</v>
      </c>
      <c r="V18" s="49" t="e">
        <f t="shared" si="8"/>
        <v>#DIV/0!</v>
      </c>
      <c r="W18" s="49" t="n">
        <f t="shared" si="8"/>
        <v>680.66031061342312</v>
      </c>
      <c r="X18" s="49" t="n">
        <f t="shared" si="8"/>
        <v>2216.3714038436842</v>
      </c>
      <c r="Y18" s="49" t="n">
        <f t="shared" si="8"/>
        <v>308.4741929175313</v>
      </c>
      <c r="Z18" s="49" t="n">
        <f t="shared" si="8"/>
        <v>390.92224497346649</v>
      </c>
      <c r="AA18" s="49" t="n">
        <f t="shared" si="8"/>
        <v>4420.2918231252661</v>
      </c>
      <c r="AB18" s="49" t="n">
        <f t="shared" si="8"/>
        <v>9409.9142830859455</v>
      </c>
      <c r="AC18" s="49" t="n">
        <f t="shared" si="8"/>
        <v>358.80977111070359</v>
      </c>
      <c r="AD18" s="49" t="n">
        <f t="shared" si="8"/>
        <v>2342.3128563057367</v>
      </c>
      <c r="AE18" s="49" t="n">
        <f t="shared" si="8"/>
        <v>111869.79138591725</v>
      </c>
      <c r="AF18" s="49" t="n">
        <f t="shared" si="8"/>
        <v>44391.194361766029</v>
      </c>
      <c r="AG18" s="49" t="n">
        <f t="shared" si="8"/>
        <v>-163313.96382811046</v>
      </c>
      <c r="AH18" s="49" t="n">
        <f t="shared" si="8"/>
        <v>-277181.51396294788</v>
      </c>
      <c r="AI18" s="49" t="n">
        <f t="shared" si="8"/>
        <v>-5399365.5137865599</v>
      </c>
      <c r="AJ18" s="49" t="n">
        <f t="shared" si="8"/>
        <v>-280667.87672180578</v>
      </c>
      <c r="AK18" s="49" t="e">
        <f t="shared" si="8"/>
        <v>#DIV/0!</v>
      </c>
      <c r="AL18" s="51" t="n">
        <f t="shared" si="8"/>
        <v>792906.06767412694</v>
      </c>
      <c r="AM18" s="51" t="n">
        <f t="shared" si="8"/>
        <v>6864.6366328761515</v>
      </c>
      <c r="AN18" s="51" t="n">
        <f t="shared" si="8"/>
        <v>19059.649562985003</v>
      </c>
      <c r="AO18" s="51" t="n">
        <f t="shared" si="8"/>
        <v>-128240.0973438186</v>
      </c>
      <c r="AP18" s="51" t="n">
        <f t="shared" si="8"/>
        <v>66335.03427903814</v>
      </c>
      <c r="AQ18" s="51" t="n">
        <f t="shared" si="8"/>
        <v>100945.34082448309</v>
      </c>
      <c r="AR18" s="51" t="n">
        <f t="shared" si="8"/>
        <v>84680.621880360326</v>
      </c>
      <c r="AS18" s="51" t="e">
        <f t="shared" si="8"/>
        <v>#DIV/0!</v>
      </c>
      <c r="AT18" s="51" t="n">
        <f t="shared" si="8"/>
        <v>2251089.522749397</v>
      </c>
    </row>
    <row r="19" ht="12.75" customHeight="1">
      <c r="L19" s="50" t="str">
        <f>L11</f>
        <v>Services (Non-R&amp;D)</v>
      </c>
      <c r="M19" s="49" t="e">
        <f t="shared" ref="M19:AS19" si="9">IF(M11="","",M11/M$12)</f>
        <v>#DIV/0!</v>
      </c>
      <c r="N19" s="49" t="e">
        <f t="shared" si="9"/>
        <v>#DIV/0!</v>
      </c>
      <c r="O19" s="49" t="e">
        <f t="shared" si="9"/>
        <v>#DIV/0!</v>
      </c>
      <c r="P19" s="49" t="e">
        <f t="shared" si="9"/>
        <v>#DIV/0!</v>
      </c>
      <c r="Q19" s="49" t="e">
        <f t="shared" si="9"/>
        <v>#DIV/0!</v>
      </c>
      <c r="R19" s="49" t="e">
        <f t="shared" si="9"/>
        <v>#DIV/0!</v>
      </c>
      <c r="S19" s="49" t="e">
        <f t="shared" si="9"/>
        <v>#DIV/0!</v>
      </c>
      <c r="T19" s="49" t="e">
        <f t="shared" si="9"/>
        <v>#DIV/0!</v>
      </c>
      <c r="U19" s="49" t="e">
        <f t="shared" si="9"/>
        <v>#DIV/0!</v>
      </c>
      <c r="V19" s="49" t="e">
        <f t="shared" si="9"/>
        <v>#DIV/0!</v>
      </c>
      <c r="W19" s="49" t="n">
        <f t="shared" si="9"/>
        <v>1778.2370106051546</v>
      </c>
      <c r="X19" s="49" t="n">
        <f t="shared" si="9"/>
        <v>5808.3428393908425</v>
      </c>
      <c r="Y19" s="49" t="n">
        <f t="shared" si="9"/>
        <v>795.86872206805572</v>
      </c>
      <c r="Z19" s="49" t="n">
        <f t="shared" si="9"/>
        <v>1148.3605553223254</v>
      </c>
      <c r="AA19" s="49" t="n">
        <f t="shared" si="9"/>
        <v>13366.526067365923</v>
      </c>
      <c r="AB19" s="49" t="n">
        <f t="shared" si="9"/>
        <v>28015.507277470741</v>
      </c>
      <c r="AC19" s="49" t="n">
        <f t="shared" si="9"/>
        <v>1088.2143722540659</v>
      </c>
      <c r="AD19" s="49" t="n">
        <f t="shared" si="9"/>
        <v>7057.2188237690625</v>
      </c>
      <c r="AE19" s="49" t="n">
        <f t="shared" si="9"/>
        <v>398886.41215982434</v>
      </c>
      <c r="AF19" s="49" t="n">
        <f t="shared" si="9"/>
        <v>166413.2989697085</v>
      </c>
      <c r="AG19" s="49" t="n">
        <f t="shared" si="9"/>
        <v>-625909.07968911133</v>
      </c>
      <c r="AH19" s="49" t="n">
        <f t="shared" si="9"/>
        <v>-1110898.8556198687</v>
      </c>
      <c r="AI19" s="49" t="n">
        <f t="shared" si="9"/>
        <v>-23327128.76967613</v>
      </c>
      <c r="AJ19" s="49" t="n">
        <f t="shared" si="9"/>
        <v>-1313186.7706227794</v>
      </c>
      <c r="AK19" s="49" t="e">
        <f t="shared" si="9"/>
        <v>#DIV/0!</v>
      </c>
      <c r="AL19" s="49" t="n">
        <f t="shared" si="9"/>
        <v>4019902.71078667</v>
      </c>
      <c r="AM19" s="49" t="n">
        <f t="shared" si="9"/>
        <v>34936.196588895684</v>
      </c>
      <c r="AN19" s="49" t="n">
        <f t="shared" si="9"/>
        <v>97613.932525287033</v>
      </c>
      <c r="AO19" s="49" t="n">
        <f t="shared" si="9"/>
        <v>-697918.13910177513</v>
      </c>
      <c r="AP19" s="49" t="n">
        <f t="shared" si="9"/>
        <v>342771.79099915101</v>
      </c>
      <c r="AQ19" s="49" t="n">
        <f t="shared" si="9"/>
        <v>548178.83771121781</v>
      </c>
      <c r="AR19" s="49" t="n">
        <f t="shared" si="9"/>
        <v>414476.63252442679</v>
      </c>
      <c r="AS19" s="49" t="e">
        <f t="shared" si="9"/>
        <v>#DIV/0!</v>
      </c>
      <c r="AT19" s="49" t="n">
        <f t="shared" ref="AT19" si="10">IF(AT11="","",AT11/AT$12)</f>
        <v>8614760.5480446424</v>
      </c>
    </row>
    <row r="20" ht="12.75" customHeight="1">
      <c r="L20" s="48" t="s">
        <v>45</v>
      </c>
      <c r="M20" s="49" t="e">
        <f t="shared" ref="M20:AS20" si="11">SUM(M16:M19)=1</f>
        <v>#DIV/0!</v>
      </c>
      <c r="N20" s="49" t="e">
        <f t="shared" si="11"/>
        <v>#DIV/0!</v>
      </c>
      <c r="O20" s="49" t="e">
        <f t="shared" si="11"/>
        <v>#DIV/0!</v>
      </c>
      <c r="P20" s="49" t="e">
        <f t="shared" si="11"/>
        <v>#DIV/0!</v>
      </c>
      <c r="Q20" s="49" t="e">
        <f t="shared" si="11"/>
        <v>#DIV/0!</v>
      </c>
      <c r="R20" s="49" t="e">
        <f t="shared" si="11"/>
        <v>#DIV/0!</v>
      </c>
      <c r="S20" s="49" t="e">
        <f t="shared" si="11"/>
        <v>#DIV/0!</v>
      </c>
      <c r="T20" s="49" t="e">
        <f t="shared" si="11"/>
        <v>#DIV/0!</v>
      </c>
      <c r="U20" s="49" t="e">
        <f t="shared" si="11"/>
        <v>#DIV/0!</v>
      </c>
      <c r="V20" s="49" t="e">
        <f t="shared" si="11"/>
        <v>#DIV/0!</v>
      </c>
      <c r="W20" s="49" t="b">
        <f t="shared" si="11"/>
        <v>0</v>
      </c>
      <c r="X20" s="49" t="b">
        <f t="shared" si="11"/>
        <v>0</v>
      </c>
      <c r="Y20" s="49" t="b">
        <f t="shared" si="11"/>
        <v>0</v>
      </c>
      <c r="Z20" s="49" t="b">
        <f t="shared" si="11"/>
        <v>0</v>
      </c>
      <c r="AA20" s="49" t="b">
        <f t="shared" si="11"/>
        <v>0</v>
      </c>
      <c r="AB20" s="49" t="b">
        <f t="shared" si="11"/>
        <v>0</v>
      </c>
      <c r="AC20" s="49" t="b">
        <f t="shared" si="11"/>
        <v>0</v>
      </c>
      <c r="AD20" s="49" t="b">
        <f t="shared" si="11"/>
        <v>0</v>
      </c>
      <c r="AE20" s="49" t="b">
        <f t="shared" si="11"/>
        <v>0</v>
      </c>
      <c r="AF20" s="49" t="b">
        <f t="shared" si="11"/>
        <v>0</v>
      </c>
      <c r="AG20" s="49" t="b">
        <f t="shared" si="11"/>
        <v>0</v>
      </c>
      <c r="AH20" s="49" t="b">
        <f t="shared" si="11"/>
        <v>0</v>
      </c>
      <c r="AI20" s="49" t="b">
        <f t="shared" si="11"/>
        <v>0</v>
      </c>
      <c r="AJ20" s="49" t="b">
        <f t="shared" si="11"/>
        <v>0</v>
      </c>
      <c r="AK20" s="49" t="e">
        <f t="shared" si="11"/>
        <v>#DIV/0!</v>
      </c>
      <c r="AL20" s="49" t="b">
        <f t="shared" si="11"/>
        <v>0</v>
      </c>
      <c r="AM20" s="49" t="b">
        <f t="shared" si="11"/>
        <v>0</v>
      </c>
      <c r="AN20" s="49" t="b">
        <f t="shared" si="11"/>
        <v>0</v>
      </c>
      <c r="AO20" s="49" t="b">
        <f t="shared" si="11"/>
        <v>0</v>
      </c>
      <c r="AP20" s="49" t="b">
        <f t="shared" si="11"/>
        <v>0</v>
      </c>
      <c r="AQ20" s="49" t="b">
        <f t="shared" si="11"/>
        <v>0</v>
      </c>
      <c r="AR20" s="49" t="b">
        <f t="shared" si="11"/>
        <v>0</v>
      </c>
      <c r="AS20" s="49" t="e">
        <f t="shared" si="11"/>
        <v>#DIV/0!</v>
      </c>
      <c r="AT20" s="49" t="b">
        <f t="shared" ref="AT20" si="12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5" t="str">
        <f>L1</f>
      </c>
      <c r="B1" s="12" t="n">
        <f t="shared" ref="B1:I1" si="0">B17</f>
        <v>2015</v>
      </c>
      <c r="C1" s="12" t="n">
        <f t="shared" si="0"/>
        <v>2021</v>
      </c>
      <c r="D1" s="12" t="n">
        <f t="shared" si="0"/>
        <v>2022</v>
      </c>
      <c r="E1" s="12" t="n">
        <f t="shared" si="0"/>
        <v>2023</v>
      </c>
      <c r="F1" s="12" t="str">
        <f t="shared" si="0"/>
        <v>2021-2022</v>
      </c>
      <c r="G1" s="12" t="str">
        <f t="shared" si="0"/>
        <v>2015-2022</v>
      </c>
      <c r="H1" s="12" t="str">
        <f t="shared" si="0"/>
        <v>2023/2022</v>
      </c>
      <c r="I1" s="12" t="str">
        <f t="shared" si="0"/>
        <v>Share 2022</v>
      </c>
      <c r="J1" s="12" t="str">
        <f>J17</f>
        <v>Share 2023</v>
      </c>
      <c r="L1" s="3" t="s">
        <v>726</v>
      </c>
      <c r="M1" s="26" t="s">
        <v>678</v>
      </c>
      <c r="N1" s="26" t="s">
        <v>679</v>
      </c>
      <c r="O1" s="26" t="s">
        <v>680</v>
      </c>
      <c r="P1" s="26" t="s">
        <v>681</v>
      </c>
      <c r="Q1" s="26" t="s">
        <v>682</v>
      </c>
      <c r="R1" s="26" t="s">
        <v>683</v>
      </c>
      <c r="S1" s="26" t="s">
        <v>684</v>
      </c>
      <c r="T1" s="26" t="s">
        <v>685</v>
      </c>
      <c r="U1" s="26" t="s">
        <v>686</v>
      </c>
      <c r="V1" s="26" t="s">
        <v>687</v>
      </c>
      <c r="W1" s="26" t="s">
        <v>688</v>
      </c>
      <c r="X1" s="26" t="s">
        <v>689</v>
      </c>
      <c r="Y1" s="26" t="s">
        <v>690</v>
      </c>
      <c r="Z1" s="26" t="s">
        <v>691</v>
      </c>
      <c r="AA1" s="26" t="s">
        <v>692</v>
      </c>
      <c r="AB1" s="26" t="s">
        <v>693</v>
      </c>
      <c r="AC1" s="26" t="s">
        <v>694</v>
      </c>
      <c r="AD1" s="26" t="s">
        <v>695</v>
      </c>
      <c r="AE1" s="26" t="s">
        <v>696</v>
      </c>
      <c r="AF1" s="26" t="s">
        <v>697</v>
      </c>
      <c r="AG1" s="26" t="s">
        <v>698</v>
      </c>
      <c r="AH1" s="26" t="s">
        <v>699</v>
      </c>
      <c r="AI1" s="26" t="s">
        <v>700</v>
      </c>
      <c r="AJ1" s="26" t="s">
        <v>701</v>
      </c>
      <c r="AK1" s="26" t="s">
        <v>702</v>
      </c>
      <c r="AL1" s="26" t="s">
        <v>703</v>
      </c>
      <c r="AM1" s="26" t="s">
        <v>704</v>
      </c>
      <c r="AN1" s="26" t="s">
        <v>705</v>
      </c>
      <c r="AO1" s="26" t="s">
        <v>706</v>
      </c>
      <c r="AP1" s="26" t="s">
        <v>707</v>
      </c>
      <c r="AQ1" s="26" t="s">
        <v>708</v>
      </c>
      <c r="AR1" s="26" t="s">
        <v>709</v>
      </c>
      <c r="AS1" s="26" t="s">
        <v>710</v>
      </c>
      <c r="AT1" s="45" t="s">
        <v>711</v>
      </c>
    </row>
    <row r="2">
      <c r="A2" t="str">
        <f>L2</f>
      </c>
      <c r="L2" s="1" t="s">
        <v>727</v>
      </c>
      <c r="M2" s="53" t="n">
        <v>30980247148</v>
      </c>
      <c r="N2" s="53" t="n">
        <v>30513099255</v>
      </c>
      <c r="O2" s="53" t="n">
        <v>30337971567</v>
      </c>
      <c r="P2" s="53" t="n">
        <v>29918044865</v>
      </c>
      <c r="Q2" s="53" t="n">
        <v>30546960405</v>
      </c>
      <c r="R2" s="53" t="n">
        <v>26815505318</v>
      </c>
      <c r="S2" s="53" t="n">
        <v>28856006190</v>
      </c>
      <c r="T2" s="53" t="n">
        <v>24930833919</v>
      </c>
      <c r="U2" s="53" t="n">
        <v>26529770069</v>
      </c>
      <c r="V2" s="53" t="n">
        <v>27545374131</v>
      </c>
      <c r="W2" s="53" t="n">
        <v>35420338064.53</v>
      </c>
      <c r="X2" s="53" t="n">
        <v>36121846047.9394</v>
      </c>
      <c r="Y2" s="53" t="n">
        <v>39025889561.1662</v>
      </c>
      <c r="Z2" s="53" t="n">
        <v>49245020186.4567</v>
      </c>
      <c r="AA2" s="53" t="n">
        <v>47802126564.9781</v>
      </c>
      <c r="AB2" s="53" t="n">
        <v>47282598727.0835</v>
      </c>
      <c r="AC2" s="53" t="n">
        <v>53972977981.2808</v>
      </c>
      <c r="AD2" s="53" t="n">
        <v>60481930842.736</v>
      </c>
      <c r="AE2" s="53" t="n">
        <v>66726735469.8956</v>
      </c>
      <c r="AF2" s="53" t="n">
        <v>65849649816.5904</v>
      </c>
      <c r="AG2" s="53" t="n">
        <v>63602590938.9941</v>
      </c>
      <c r="AH2" s="53" t="n">
        <v>70302793893.225</v>
      </c>
      <c r="AI2" s="53" t="n">
        <v>78164108641.6892</v>
      </c>
      <c r="AJ2" s="53" t="n">
        <v>73258708289.3698</v>
      </c>
      <c r="AK2" s="53" t="n">
        <v>58222443277.1414</v>
      </c>
      <c r="AL2" s="53" t="n">
        <v>61693160072.2121</v>
      </c>
      <c r="AM2" s="53" t="n">
        <v>75346140622.7846</v>
      </c>
      <c r="AN2" s="53" t="n">
        <v>85822546369.7272</v>
      </c>
      <c r="AO2" s="53" t="n">
        <v>83338781174.4339</v>
      </c>
      <c r="AP2" s="53" t="n">
        <v>90087783379.4072</v>
      </c>
      <c r="AQ2" s="53" t="n">
        <v>105310437913.938</v>
      </c>
      <c r="AR2" s="53" t="n">
        <v>72494798525.6515</v>
      </c>
      <c r="AS2" s="53" t="n">
        <v>75130505806.2308</v>
      </c>
      <c r="AT2" s="53" t="n">
        <v>50248889108.5131</v>
      </c>
      <c r="AU2" s="53"/>
      <c r="AV2" s="53"/>
    </row>
    <row r="3">
      <c r="A3" t="str">
        <f>L3</f>
      </c>
      <c r="L3" s="1" t="s">
        <v>728</v>
      </c>
      <c r="M3" s="53" t="n">
        <v>19702439894</v>
      </c>
      <c r="N3" s="53" t="n">
        <v>19319595733</v>
      </c>
      <c r="O3" s="53" t="n">
        <v>19385047958</v>
      </c>
      <c r="P3" s="53" t="n">
        <v>18241613499</v>
      </c>
      <c r="Q3" s="53" t="n">
        <v>17643919462</v>
      </c>
      <c r="R3" s="53" t="n">
        <v>18690643667</v>
      </c>
      <c r="S3" s="53" t="n">
        <v>18181185718</v>
      </c>
      <c r="T3" s="53" t="n">
        <v>18425728076</v>
      </c>
      <c r="U3" s="53" t="n">
        <v>17479311563</v>
      </c>
      <c r="V3" s="53" t="n">
        <v>19571291342</v>
      </c>
      <c r="W3" s="53" t="n">
        <v>20750676264.8069</v>
      </c>
      <c r="X3" s="53" t="n">
        <v>22386721045.8908</v>
      </c>
      <c r="Y3" s="53" t="n">
        <v>25803292752.2514</v>
      </c>
      <c r="Z3" s="53" t="n">
        <v>31483687721.7978</v>
      </c>
      <c r="AA3" s="53" t="n">
        <v>37532046087.6752</v>
      </c>
      <c r="AB3" s="53" t="n">
        <v>42233245589.5978</v>
      </c>
      <c r="AC3" s="53" t="n">
        <v>45202505179.5401</v>
      </c>
      <c r="AD3" s="53" t="n">
        <v>52454272267.6177</v>
      </c>
      <c r="AE3" s="53" t="n">
        <v>56952456684.2993</v>
      </c>
      <c r="AF3" s="53" t="n">
        <v>55345684529.5728</v>
      </c>
      <c r="AG3" s="53" t="n">
        <v>56120936477.6944</v>
      </c>
      <c r="AH3" s="53" t="n">
        <v>52418075878.9569</v>
      </c>
      <c r="AI3" s="53" t="n">
        <v>49620215540.7029</v>
      </c>
      <c r="AJ3" s="53" t="n">
        <v>41112635436.1571</v>
      </c>
      <c r="AK3" s="53" t="n">
        <v>40854073127.2958</v>
      </c>
      <c r="AL3" s="53" t="n">
        <v>39614952795.5962</v>
      </c>
      <c r="AM3" s="53" t="n">
        <v>43304184712.7622</v>
      </c>
      <c r="AN3" s="53" t="n">
        <v>45708263092.2476</v>
      </c>
      <c r="AO3" s="53" t="n">
        <v>50983672754.9215</v>
      </c>
      <c r="AP3" s="53" t="n">
        <v>54925250315.2519</v>
      </c>
      <c r="AQ3" s="53" t="n">
        <v>55356680671.6794</v>
      </c>
      <c r="AR3" s="53" t="n">
        <v>49604484097.4151</v>
      </c>
      <c r="AS3" s="53" t="n">
        <v>53587823865.878</v>
      </c>
      <c r="AT3" s="53" t="n">
        <v>24894549220.5628</v>
      </c>
      <c r="AU3" s="53"/>
      <c r="AV3" s="53"/>
    </row>
    <row r="4">
      <c r="A4" t="str">
        <f>L4</f>
      </c>
      <c r="L4" s="1" t="s">
        <v>729</v>
      </c>
      <c r="M4" s="53" t="n">
        <v>12183236305</v>
      </c>
      <c r="N4" s="53" t="n">
        <v>18492829868</v>
      </c>
      <c r="O4" s="53" t="n">
        <v>17657715911</v>
      </c>
      <c r="P4" s="53" t="n">
        <v>17178015869</v>
      </c>
      <c r="Q4" s="53" t="n">
        <v>20332444544</v>
      </c>
      <c r="R4" s="53" t="n">
        <v>20137905407</v>
      </c>
      <c r="S4" s="53" t="n">
        <v>20282796585</v>
      </c>
      <c r="T4" s="53" t="n">
        <v>20228512717</v>
      </c>
      <c r="U4" s="53" t="n">
        <v>19564618261</v>
      </c>
      <c r="V4" s="53" t="n">
        <v>20604829391</v>
      </c>
      <c r="W4" s="53" t="n">
        <v>20799929809.0744</v>
      </c>
      <c r="X4" s="53" t="n">
        <v>23066281717.2593</v>
      </c>
      <c r="Y4" s="53" t="n">
        <v>26062764961.2005</v>
      </c>
      <c r="Z4" s="53" t="n">
        <v>34446873945.287</v>
      </c>
      <c r="AA4" s="53" t="n">
        <v>35702507848.97</v>
      </c>
      <c r="AB4" s="53" t="n">
        <v>39559010479.7103</v>
      </c>
      <c r="AC4" s="53" t="n">
        <v>45549460890.8259</v>
      </c>
      <c r="AD4" s="53" t="n">
        <v>46197078005.8206</v>
      </c>
      <c r="AE4" s="53" t="n">
        <v>57291064400.8953</v>
      </c>
      <c r="AF4" s="53" t="n">
        <v>66364153421.3992</v>
      </c>
      <c r="AG4" s="53" t="n">
        <v>61240165211.3601</v>
      </c>
      <c r="AH4" s="53" t="n">
        <v>54580627218.1194</v>
      </c>
      <c r="AI4" s="53" t="n">
        <v>49011661646.401</v>
      </c>
      <c r="AJ4" s="53" t="n">
        <v>39240744680.2693</v>
      </c>
      <c r="AK4" s="53" t="n">
        <v>42213355161.2693</v>
      </c>
      <c r="AL4" s="53" t="n">
        <v>38127789059.9686</v>
      </c>
      <c r="AM4" s="53" t="n">
        <v>38561474127.2722</v>
      </c>
      <c r="AN4" s="53" t="n">
        <v>38440437716.8954</v>
      </c>
      <c r="AO4" s="53" t="n">
        <v>46951590843.6215</v>
      </c>
      <c r="AP4" s="53" t="n">
        <v>52057227025.2781</v>
      </c>
      <c r="AQ4" s="53" t="n">
        <v>60173875767.7609</v>
      </c>
      <c r="AR4" s="53" t="n">
        <v>51155386577.3356</v>
      </c>
      <c r="AS4" s="53" t="n">
        <v>57287375671.2317</v>
      </c>
      <c r="AT4" s="53" t="n">
        <v>23062333034.6272</v>
      </c>
      <c r="AU4" s="53"/>
      <c r="AV4" s="53"/>
    </row>
    <row r="5">
      <c r="A5" t="str">
        <f>L5</f>
      </c>
      <c r="L5" s="1" t="s">
        <v>730</v>
      </c>
      <c r="M5" s="53" t="n">
        <v>4275032000</v>
      </c>
      <c r="N5" s="53" t="n">
        <v>6503975889</v>
      </c>
      <c r="O5" s="53" t="n">
        <v>4166812450</v>
      </c>
      <c r="P5" s="53" t="n">
        <v>4396364530</v>
      </c>
      <c r="Q5" s="53" t="n">
        <v>3619043411</v>
      </c>
      <c r="R5" s="53" t="n">
        <v>3098454659</v>
      </c>
      <c r="S5" s="53" t="n">
        <v>3678250068</v>
      </c>
      <c r="T5" s="53" t="n">
        <v>3652647546</v>
      </c>
      <c r="U5" s="53" t="n">
        <v>2804250415</v>
      </c>
      <c r="V5" s="53" t="n">
        <v>3507393596</v>
      </c>
      <c r="W5" s="53" t="n">
        <v>3396266974.419</v>
      </c>
      <c r="X5" s="53" t="n">
        <v>3297789666.2578</v>
      </c>
      <c r="Y5" s="53" t="n">
        <v>4784757839.3472</v>
      </c>
      <c r="Z5" s="53" t="n">
        <v>9641512630.434</v>
      </c>
      <c r="AA5" s="53" t="n">
        <v>8545490687.4358</v>
      </c>
      <c r="AB5" s="53" t="n">
        <v>15261772582.794</v>
      </c>
      <c r="AC5" s="53" t="n">
        <v>16131764921.2796</v>
      </c>
      <c r="AD5" s="53" t="n">
        <v>28198596874.2109</v>
      </c>
      <c r="AE5" s="53" t="n">
        <v>39757131604.9576</v>
      </c>
      <c r="AF5" s="53" t="n">
        <v>28835153697.7999</v>
      </c>
      <c r="AG5" s="53" t="n">
        <v>25336094910.7151</v>
      </c>
      <c r="AH5" s="53" t="n">
        <v>19578188100.5525</v>
      </c>
      <c r="AI5" s="53" t="n">
        <v>10836528628.4807</v>
      </c>
      <c r="AJ5" s="53" t="n">
        <v>7434900089.5787</v>
      </c>
      <c r="AK5" s="53" t="n">
        <v>5825586534.0528</v>
      </c>
      <c r="AL5" s="53" t="n">
        <v>7498132862.7277</v>
      </c>
      <c r="AM5" s="53" t="n">
        <v>7352597731.5422</v>
      </c>
      <c r="AN5" s="53" t="n">
        <v>8253304453.7592</v>
      </c>
      <c r="AO5" s="53" t="n">
        <v>12689109403.4351</v>
      </c>
      <c r="AP5" s="53" t="n">
        <v>12908739618.063</v>
      </c>
      <c r="AQ5" s="53" t="n">
        <v>11745752775.4429</v>
      </c>
      <c r="AR5" s="53" t="n">
        <v>9687806000.4624</v>
      </c>
      <c r="AS5" s="53" t="n">
        <v>10756367609.1086</v>
      </c>
      <c r="AT5" s="53" t="n">
        <v>6411145651.043</v>
      </c>
      <c r="AU5" s="53"/>
      <c r="AV5" s="53"/>
    </row>
    <row r="6">
      <c r="A6" t="str">
        <f>L6</f>
      </c>
      <c r="L6" s="1" t="s">
        <v>731</v>
      </c>
      <c r="M6" s="53" t="n">
        <v>3035334000</v>
      </c>
      <c r="N6" s="53" t="n">
        <v>5206015283</v>
      </c>
      <c r="O6" s="53" t="n">
        <v>3918554592</v>
      </c>
      <c r="P6" s="53" t="n">
        <v>4991418711</v>
      </c>
      <c r="Q6" s="53" t="n">
        <v>4289293657</v>
      </c>
      <c r="R6" s="53" t="n">
        <v>3486356407</v>
      </c>
      <c r="S6" s="53" t="n">
        <v>3715624896</v>
      </c>
      <c r="T6" s="53" t="n">
        <v>4012460461</v>
      </c>
      <c r="U6" s="53" t="n">
        <v>3602703203</v>
      </c>
      <c r="V6" s="53" t="n">
        <v>3665542951</v>
      </c>
      <c r="W6" s="53" t="n">
        <v>3001039117</v>
      </c>
      <c r="X6" s="53" t="n">
        <v>3364291516.3999</v>
      </c>
      <c r="Y6" s="53" t="n">
        <v>4726590944.8281</v>
      </c>
      <c r="Z6" s="53" t="n">
        <v>5036432124.0938</v>
      </c>
      <c r="AA6" s="53" t="n">
        <v>5992625448.586</v>
      </c>
      <c r="AB6" s="53" t="n">
        <v>6492707694.1563</v>
      </c>
      <c r="AC6" s="53" t="n">
        <v>6763227936.3287</v>
      </c>
      <c r="AD6" s="53" t="n">
        <v>8308217764.2319</v>
      </c>
      <c r="AE6" s="53" t="n">
        <v>8761740935.9038</v>
      </c>
      <c r="AF6" s="53" t="n">
        <v>10499669753.7796</v>
      </c>
      <c r="AG6" s="53" t="n">
        <v>10542656756.6485</v>
      </c>
      <c r="AH6" s="53" t="n">
        <v>10910330875.6452</v>
      </c>
      <c r="AI6" s="53" t="n">
        <v>11207421398.9962</v>
      </c>
      <c r="AJ6" s="53" t="n">
        <v>10807937186.4424</v>
      </c>
      <c r="AK6" s="53" t="n">
        <v>8516457737.3941</v>
      </c>
      <c r="AL6" s="53" t="n">
        <v>9379386451.573</v>
      </c>
      <c r="AM6" s="53" t="n">
        <v>9985841658.1002</v>
      </c>
      <c r="AN6" s="53" t="n">
        <v>8633210134.3361</v>
      </c>
      <c r="AO6" s="53" t="n">
        <v>13427043672.8815</v>
      </c>
      <c r="AP6" s="53" t="n">
        <v>14829080776.9239</v>
      </c>
      <c r="AQ6" s="53" t="n">
        <v>19369052617.4433</v>
      </c>
      <c r="AR6" s="53" t="n">
        <v>12097540404.8581</v>
      </c>
      <c r="AS6" s="53" t="n">
        <v>13817290529.7063</v>
      </c>
      <c r="AT6" s="53" t="n">
        <v>6410765720.8201</v>
      </c>
      <c r="AU6" s="53"/>
      <c r="AV6" s="53"/>
    </row>
    <row r="7">
      <c r="A7" t="str">
        <f>L7</f>
      </c>
      <c r="L7" s="1" t="s">
        <v>732</v>
      </c>
      <c r="M7" s="53" t="n">
        <v>11331278000</v>
      </c>
      <c r="N7" s="53" t="n">
        <v>14834080775</v>
      </c>
      <c r="O7" s="53" t="n">
        <v>13464555013</v>
      </c>
      <c r="P7" s="53" t="n">
        <v>11175370345</v>
      </c>
      <c r="Q7" s="53" t="n">
        <v>8533017359</v>
      </c>
      <c r="R7" s="53" t="n">
        <v>8543659793</v>
      </c>
      <c r="S7" s="53" t="n">
        <v>8817441132</v>
      </c>
      <c r="T7" s="53" t="n">
        <v>8032566815</v>
      </c>
      <c r="U7" s="53" t="n">
        <v>8630834203</v>
      </c>
      <c r="V7" s="53" t="n">
        <v>9161817835</v>
      </c>
      <c r="W7" s="53" t="n">
        <v>8681402236.275</v>
      </c>
      <c r="X7" s="53" t="n">
        <v>9120773484.3983</v>
      </c>
      <c r="Y7" s="53" t="n">
        <v>12359020180.3593</v>
      </c>
      <c r="Z7" s="53" t="n">
        <v>13567836178.0499</v>
      </c>
      <c r="AA7" s="53" t="n">
        <v>14093492589.1602</v>
      </c>
      <c r="AB7" s="53" t="n">
        <v>14838636218.1777</v>
      </c>
      <c r="AC7" s="53" t="n">
        <v>15025795459.2582</v>
      </c>
      <c r="AD7" s="53" t="n">
        <v>17946664180.3402</v>
      </c>
      <c r="AE7" s="53" t="n">
        <v>19206047801.9139</v>
      </c>
      <c r="AF7" s="53" t="n">
        <v>17915540940.8678</v>
      </c>
      <c r="AG7" s="53" t="n">
        <v>16686895593.123</v>
      </c>
      <c r="AH7" s="53" t="n">
        <v>15426122050.0091</v>
      </c>
      <c r="AI7" s="53" t="n">
        <v>15679934177.9548</v>
      </c>
      <c r="AJ7" s="53" t="n">
        <v>13040612597.5447</v>
      </c>
      <c r="AK7" s="53" t="n">
        <v>12578103270.4523</v>
      </c>
      <c r="AL7" s="53" t="n">
        <v>13250856730.3246</v>
      </c>
      <c r="AM7" s="53" t="n">
        <v>16476049112.8483</v>
      </c>
      <c r="AN7" s="53" t="n">
        <v>18044712601.5428</v>
      </c>
      <c r="AO7" s="53" t="n">
        <v>21672106381.5464</v>
      </c>
      <c r="AP7" s="53" t="n">
        <v>23144614800.3617</v>
      </c>
      <c r="AQ7" s="53" t="n">
        <v>23863635780.16</v>
      </c>
      <c r="AR7" s="53" t="n">
        <v>21970937097.7574</v>
      </c>
      <c r="AS7" s="53" t="n">
        <v>20479950490.3163</v>
      </c>
      <c r="AT7" s="53" t="n">
        <v>15158787176.4948</v>
      </c>
      <c r="AU7" s="53"/>
      <c r="AV7" s="53"/>
    </row>
    <row r="8">
      <c r="A8" t="str">
        <f>L8</f>
      </c>
      <c r="L8" s="1" t="s">
        <v>733</v>
      </c>
      <c r="M8" s="53" t="n">
        <v>10893531000</v>
      </c>
      <c r="N8" s="53" t="n">
        <v>13666534115</v>
      </c>
      <c r="O8" s="53" t="n">
        <v>9670953302</v>
      </c>
      <c r="P8" s="53" t="n">
        <v>10550468583</v>
      </c>
      <c r="Q8" s="53" t="n">
        <v>8625703645</v>
      </c>
      <c r="R8" s="53" t="n">
        <v>8564693193</v>
      </c>
      <c r="S8" s="53" t="n">
        <v>9626845429</v>
      </c>
      <c r="T8" s="53" t="n">
        <v>9689825022</v>
      </c>
      <c r="U8" s="53" t="n">
        <v>8560246161</v>
      </c>
      <c r="V8" s="53" t="n">
        <v>7673714576</v>
      </c>
      <c r="W8" s="53" t="n">
        <v>8636765200.09</v>
      </c>
      <c r="X8" s="53" t="n">
        <v>10224964697</v>
      </c>
      <c r="Y8" s="53" t="n">
        <v>13391908177.2415</v>
      </c>
      <c r="Z8" s="53" t="n">
        <v>15543175626.4262</v>
      </c>
      <c r="AA8" s="53" t="n">
        <v>18316590305.8947</v>
      </c>
      <c r="AB8" s="53" t="n">
        <v>31788501740.2196</v>
      </c>
      <c r="AC8" s="53" t="n">
        <v>34619998281.3475</v>
      </c>
      <c r="AD8" s="53" t="n">
        <v>34291731706.9222</v>
      </c>
      <c r="AE8" s="53" t="n">
        <v>39100137503.6043</v>
      </c>
      <c r="AF8" s="53" t="n">
        <v>35618893844.7182</v>
      </c>
      <c r="AG8" s="53" t="n">
        <v>29121536359.5554</v>
      </c>
      <c r="AH8" s="53" t="n">
        <v>30007007163.88</v>
      </c>
      <c r="AI8" s="53" t="n">
        <v>35357832226.4521</v>
      </c>
      <c r="AJ8" s="53" t="n">
        <v>26464056854.4453</v>
      </c>
      <c r="AK8" s="53" t="n">
        <v>24267856901.2681</v>
      </c>
      <c r="AL8" s="53" t="n">
        <v>21069110791.9282</v>
      </c>
      <c r="AM8" s="53" t="n">
        <v>19406249663.8794</v>
      </c>
      <c r="AN8" s="53" t="n">
        <v>21576572063.2504</v>
      </c>
      <c r="AO8" s="53" t="n">
        <v>25383398093.2805</v>
      </c>
      <c r="AP8" s="53" t="n">
        <v>23212631381.3324</v>
      </c>
      <c r="AQ8" s="53" t="n">
        <v>25509452203.1722</v>
      </c>
      <c r="AR8" s="53" t="n">
        <v>53500803265.6315</v>
      </c>
      <c r="AS8" s="53" t="n">
        <v>58510847251.7136</v>
      </c>
      <c r="AT8" s="53" t="n">
        <v>15202995501.5959</v>
      </c>
      <c r="AU8" s="53"/>
      <c r="AV8" s="53"/>
    </row>
    <row r="9">
      <c r="A9" t="str">
        <f>L9</f>
      </c>
      <c r="L9" s="1" t="s">
        <v>734</v>
      </c>
      <c r="M9" s="53" t="n">
        <v>7773865381</v>
      </c>
      <c r="N9" s="53" t="n">
        <v>7927436229</v>
      </c>
      <c r="O9" s="53" t="n">
        <v>8786567450</v>
      </c>
      <c r="P9" s="53" t="n">
        <v>8567595442</v>
      </c>
      <c r="Q9" s="53" t="n">
        <v>8463162454</v>
      </c>
      <c r="R9" s="53" t="n">
        <v>8878189431</v>
      </c>
      <c r="S9" s="53" t="n">
        <v>9287693638</v>
      </c>
      <c r="T9" s="53" t="n">
        <v>9695769466</v>
      </c>
      <c r="U9" s="53" t="n">
        <v>10804672536</v>
      </c>
      <c r="V9" s="53" t="n">
        <v>11285682035</v>
      </c>
      <c r="W9" s="53" t="n">
        <v>12417095330.0637</v>
      </c>
      <c r="X9" s="53" t="n">
        <v>12422083503.9022</v>
      </c>
      <c r="Y9" s="53" t="n">
        <v>15837779609.1511</v>
      </c>
      <c r="Z9" s="53" t="n">
        <v>18425337213.2682</v>
      </c>
      <c r="AA9" s="53" t="n">
        <v>20538698308.9484</v>
      </c>
      <c r="AB9" s="53" t="n">
        <v>25425408587.2697</v>
      </c>
      <c r="AC9" s="53" t="n">
        <v>28721179681.8572</v>
      </c>
      <c r="AD9" s="53" t="n">
        <v>30296153205.4112</v>
      </c>
      <c r="AE9" s="53" t="n">
        <v>33793862112.9685</v>
      </c>
      <c r="AF9" s="53" t="n">
        <v>38519468114.3583</v>
      </c>
      <c r="AG9" s="53" t="n">
        <v>40073864580.8397</v>
      </c>
      <c r="AH9" s="53" t="n">
        <v>39862268290.4983</v>
      </c>
      <c r="AI9" s="53" t="n">
        <v>40121733965.4144</v>
      </c>
      <c r="AJ9" s="53" t="n">
        <v>33944150887.7485</v>
      </c>
      <c r="AK9" s="53" t="n">
        <v>33472011888.3599</v>
      </c>
      <c r="AL9" s="53" t="n">
        <v>33145726977.1681</v>
      </c>
      <c r="AM9" s="53" t="n">
        <v>33368023633.9218</v>
      </c>
      <c r="AN9" s="53" t="n">
        <v>34659189321.5545</v>
      </c>
      <c r="AO9" s="53" t="n">
        <v>38652404390.0555</v>
      </c>
      <c r="AP9" s="53" t="n">
        <v>42550530059.373</v>
      </c>
      <c r="AQ9" s="53" t="n">
        <v>44247295871.1573</v>
      </c>
      <c r="AR9" s="53" t="n">
        <v>52152574526.2086</v>
      </c>
      <c r="AS9" s="53" t="n">
        <v>54980395765.3921</v>
      </c>
      <c r="AT9" s="53" t="n">
        <v>31451140892.1566</v>
      </c>
      <c r="AU9" s="53"/>
      <c r="AV9" s="53"/>
    </row>
    <row r="10">
      <c r="A10" t="str">
        <f>L10</f>
      </c>
      <c r="L10" s="1" t="s">
        <v>735</v>
      </c>
      <c r="M10" s="53" t="n">
        <v>4385190184</v>
      </c>
      <c r="N10" s="53" t="n">
        <v>5641814985</v>
      </c>
      <c r="O10" s="53" t="n">
        <v>4211344274</v>
      </c>
      <c r="P10" s="53" t="n">
        <v>3075823560</v>
      </c>
      <c r="Q10" s="53" t="n">
        <v>4014703413</v>
      </c>
      <c r="R10" s="53" t="n">
        <v>5272937433</v>
      </c>
      <c r="S10" s="53" t="n">
        <v>5083168952</v>
      </c>
      <c r="T10" s="53" t="n">
        <v>5793220616</v>
      </c>
      <c r="U10" s="53" t="n">
        <v>6068760797</v>
      </c>
      <c r="V10" s="53" t="n">
        <v>7339018466</v>
      </c>
      <c r="W10" s="53" t="n">
        <v>6506896271.1198</v>
      </c>
      <c r="X10" s="53" t="n">
        <v>7420418624.8457</v>
      </c>
      <c r="Y10" s="53" t="n">
        <v>10545115932.4787</v>
      </c>
      <c r="Z10" s="53" t="n">
        <v>16105347740.6387</v>
      </c>
      <c r="AA10" s="53" t="n">
        <v>20109780788.0342</v>
      </c>
      <c r="AB10" s="53" t="n">
        <v>22213036937.3628</v>
      </c>
      <c r="AC10" s="53" t="n">
        <v>24238830666.2697</v>
      </c>
      <c r="AD10" s="53" t="n">
        <v>24497884764.2254</v>
      </c>
      <c r="AE10" s="53" t="n">
        <v>27467961626.4708</v>
      </c>
      <c r="AF10" s="53" t="n">
        <v>30723649229.7204</v>
      </c>
      <c r="AG10" s="53" t="n">
        <v>33027824591.2976</v>
      </c>
      <c r="AH10" s="53" t="n">
        <v>36792670341.8412</v>
      </c>
      <c r="AI10" s="53" t="n">
        <v>33864152994.884</v>
      </c>
      <c r="AJ10" s="53" t="n">
        <v>30654947847.6359</v>
      </c>
      <c r="AK10" s="53" t="n">
        <v>25657560820.3307</v>
      </c>
      <c r="AL10" s="53" t="n">
        <v>22964024432.7188</v>
      </c>
      <c r="AM10" s="53" t="n">
        <v>23829117897.8035</v>
      </c>
      <c r="AN10" s="53" t="n">
        <v>26217769701.1504</v>
      </c>
      <c r="AO10" s="53" t="n">
        <v>28602670918.8726</v>
      </c>
      <c r="AP10" s="53" t="n">
        <v>29616835971.6814</v>
      </c>
      <c r="AQ10" s="53" t="n">
        <v>29594940839.4544</v>
      </c>
      <c r="AR10" s="53" t="n">
        <v>28812959763.3457</v>
      </c>
      <c r="AS10" s="53" t="n">
        <v>30742623503.0379</v>
      </c>
      <c r="AT10" s="53" t="n">
        <v>19864995980.9904</v>
      </c>
      <c r="AU10" s="53"/>
      <c r="AV10" s="53"/>
    </row>
    <row r="11">
      <c r="A11" t="str">
        <f>L11</f>
      </c>
      <c r="L11" s="1" t="s">
        <v>736</v>
      </c>
      <c r="M11" s="53" t="n">
        <v>10680657493</v>
      </c>
      <c r="N11" s="53" t="n">
        <v>9512770712</v>
      </c>
      <c r="O11" s="53" t="n">
        <v>8600082026</v>
      </c>
      <c r="P11" s="53" t="n">
        <v>9502770472</v>
      </c>
      <c r="Q11" s="53" t="n">
        <v>7389026646</v>
      </c>
      <c r="R11" s="53" t="n">
        <v>9654356740</v>
      </c>
      <c r="S11" s="53" t="n">
        <v>7969628348</v>
      </c>
      <c r="T11" s="53" t="n">
        <v>8340521642</v>
      </c>
      <c r="U11" s="53" t="n">
        <v>9369233233</v>
      </c>
      <c r="V11" s="53" t="n">
        <v>8320132027</v>
      </c>
      <c r="W11" s="53" t="n">
        <v>9355821763</v>
      </c>
      <c r="X11" s="53" t="n">
        <v>12404327293</v>
      </c>
      <c r="Y11" s="53" t="n">
        <v>12695551388.9302</v>
      </c>
      <c r="Z11" s="53" t="n">
        <v>12672639008.0506</v>
      </c>
      <c r="AA11" s="53" t="n">
        <v>14842821707.1636</v>
      </c>
      <c r="AB11" s="53" t="n">
        <v>14042343961.1306</v>
      </c>
      <c r="AC11" s="53" t="n">
        <v>16819203881.4898</v>
      </c>
      <c r="AD11" s="53" t="n">
        <v>17252494957.1091</v>
      </c>
      <c r="AE11" s="53" t="n">
        <v>19353085493.7093</v>
      </c>
      <c r="AF11" s="53" t="n">
        <v>21501494515.3924</v>
      </c>
      <c r="AG11" s="53" t="n">
        <v>17562189933.0446</v>
      </c>
      <c r="AH11" s="53" t="n">
        <v>28389571263.5333</v>
      </c>
      <c r="AI11" s="53" t="n">
        <v>23823517535.9178</v>
      </c>
      <c r="AJ11" s="53" t="n">
        <v>23051278527.2609</v>
      </c>
      <c r="AK11" s="53" t="n">
        <v>23827426373.0695</v>
      </c>
      <c r="AL11" s="53" t="n">
        <v>21478209072.9086</v>
      </c>
      <c r="AM11" s="53" t="n">
        <v>24652659223.7647</v>
      </c>
      <c r="AN11" s="53" t="n">
        <v>27207917365.1003</v>
      </c>
      <c r="AO11" s="53" t="n">
        <v>31309731305.6179</v>
      </c>
      <c r="AP11" s="53" t="n">
        <v>33305801657.137</v>
      </c>
      <c r="AQ11" s="53" t="n">
        <v>40083302706.3067</v>
      </c>
      <c r="AR11" s="53" t="n">
        <v>31961144241.6137</v>
      </c>
      <c r="AS11" s="53" t="n">
        <v>34383474501.1196</v>
      </c>
      <c r="AT11" s="53" t="n">
        <v>20712573267.0628</v>
      </c>
      <c r="AU11" s="53"/>
      <c r="AV11" s="53"/>
    </row>
    <row r="12">
      <c r="A12" t="str">
        <f>L12</f>
      </c>
      <c r="L12" s="1" t="s">
        <v>737</v>
      </c>
      <c r="M12" s="53" t="n">
        <v>5109318000</v>
      </c>
      <c r="N12" s="53" t="n">
        <v>4536041000</v>
      </c>
      <c r="O12" s="53" t="n">
        <v>3207056007</v>
      </c>
      <c r="P12" s="53" t="n">
        <v>3775896266</v>
      </c>
      <c r="Q12" s="53" t="n">
        <v>3704627729</v>
      </c>
      <c r="R12" s="53" t="n">
        <v>3449312820</v>
      </c>
      <c r="S12" s="53" t="n">
        <v>2950138142</v>
      </c>
      <c r="T12" s="53" t="n">
        <v>3180065599</v>
      </c>
      <c r="U12" s="53" t="n">
        <v>3551481726</v>
      </c>
      <c r="V12" s="53" t="n">
        <v>3510240138</v>
      </c>
      <c r="W12" s="53" t="n">
        <v>3182752124</v>
      </c>
      <c r="X12" s="53" t="n">
        <v>4154315713</v>
      </c>
      <c r="Y12" s="53" t="n">
        <v>4493775528</v>
      </c>
      <c r="Z12" s="53" t="n">
        <v>5289484137.6601</v>
      </c>
      <c r="AA12" s="53" t="n">
        <v>6278698516.1602</v>
      </c>
      <c r="AB12" s="53" t="n">
        <v>6522295872.2656</v>
      </c>
      <c r="AC12" s="53" t="n">
        <v>8010484936.5679</v>
      </c>
      <c r="AD12" s="53" t="n">
        <v>8210408427.2337</v>
      </c>
      <c r="AE12" s="53" t="n">
        <v>9577508069.5668</v>
      </c>
      <c r="AF12" s="53" t="n">
        <v>10381036754.6529</v>
      </c>
      <c r="AG12" s="53" t="n">
        <v>9089367407.3932</v>
      </c>
      <c r="AH12" s="53" t="n">
        <v>10298401710.0025</v>
      </c>
      <c r="AI12" s="53" t="n">
        <v>9949330376.4938</v>
      </c>
      <c r="AJ12" s="53" t="n">
        <v>7571179669.3494</v>
      </c>
      <c r="AK12" s="53" t="n">
        <v>7849485533.8651</v>
      </c>
      <c r="AL12" s="53" t="n">
        <v>5963062519.4985</v>
      </c>
      <c r="AM12" s="53" t="n">
        <v>6075865714.2822</v>
      </c>
      <c r="AN12" s="53" t="n">
        <v>6050578378.7743</v>
      </c>
      <c r="AO12" s="53" t="n">
        <v>5945524610.1526</v>
      </c>
      <c r="AP12" s="53" t="n">
        <v>7216445280.1359</v>
      </c>
      <c r="AQ12" s="53" t="n">
        <v>7346757401.448</v>
      </c>
      <c r="AR12" s="53" t="n">
        <v>3625067781.3776</v>
      </c>
      <c r="AS12" s="53" t="n">
        <v>4643056135.7002</v>
      </c>
      <c r="AT12" s="53" t="n">
        <v>2582035679.6171</v>
      </c>
      <c r="AU12" s="53"/>
      <c r="AV12" s="53"/>
    </row>
    <row r="13">
      <c r="A13" t="str">
        <f>L13</f>
      </c>
      <c r="L13" s="1" t="s">
        <v>724</v>
      </c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 t="n">
        <v>29503352.0086</v>
      </c>
      <c r="X13" s="53" t="n">
        <v>9825233.9429</v>
      </c>
      <c r="Y13" s="53" t="n">
        <v>84074351.1742</v>
      </c>
      <c r="Z13" s="53" t="n">
        <v>75741000.174</v>
      </c>
      <c r="AA13" s="53" t="n">
        <v>7078195.7826</v>
      </c>
      <c r="AB13" s="53" t="n">
        <v>3802636.1223</v>
      </c>
      <c r="AC13" s="53" t="n">
        <v>109748294.8077</v>
      </c>
      <c r="AD13" s="53" t="n">
        <v>18047585.0499</v>
      </c>
      <c r="AE13" s="53" t="n">
        <v>368043.2192</v>
      </c>
      <c r="AF13" s="53" t="n">
        <v>986168.1333</v>
      </c>
      <c r="AG13" s="53" t="n">
        <v>-253919.658</v>
      </c>
      <c r="AH13" s="53" t="n">
        <v>-140825.1013</v>
      </c>
      <c r="AI13" s="53" t="n">
        <v>-6477.8001</v>
      </c>
      <c r="AJ13" s="53" t="n">
        <v>-99723.1206</v>
      </c>
      <c r="AK13" s="53"/>
      <c r="AL13" s="53" t="n">
        <v>30000</v>
      </c>
      <c r="AM13" s="53" t="n">
        <v>3581529.4308</v>
      </c>
      <c r="AN13" s="53" t="n">
        <v>1345607</v>
      </c>
      <c r="AO13" s="53" t="n">
        <v>-212795.3672</v>
      </c>
      <c r="AP13" s="53" t="n">
        <v>465885</v>
      </c>
      <c r="AQ13" s="53" t="n">
        <v>314555.625</v>
      </c>
      <c r="AR13" s="53" t="n">
        <v>386316</v>
      </c>
      <c r="AS13" s="53" t="n">
        <v>980919.7685</v>
      </c>
      <c r="AT13" s="53" t="n">
        <v>335137.2418</v>
      </c>
      <c r="AU13" s="53"/>
      <c r="AV13" s="53"/>
    </row>
    <row r="14">
      <c r="A14" t="str">
        <f>L14</f>
      </c>
      <c r="L14" s="37" t="s">
        <v>718</v>
      </c>
      <c r="M14" s="53" t="str">
        <f>Sum(M2:M13)</f>
      </c>
      <c r="N14" s="53" t="str">
        <f>Sum(N2:N13)</f>
      </c>
      <c r="O14" s="53" t="str">
        <f>Sum(O2:O13)</f>
      </c>
      <c r="P14" s="53" t="str">
        <f>Sum(P2:P13)</f>
      </c>
      <c r="Q14" s="53" t="str">
        <f>Sum(Q2:Q13)</f>
      </c>
      <c r="R14" s="53" t="str">
        <f>Sum(R2:R13)</f>
      </c>
      <c r="S14" s="53" t="str">
        <f>Sum(S2:S13)</f>
      </c>
      <c r="T14" s="53" t="str">
        <f>Sum(T2:T13)</f>
      </c>
      <c r="U14" s="53" t="str">
        <f>Sum(U2:U13)</f>
      </c>
      <c r="V14" s="53" t="str">
        <f>Sum(V2:V13)</f>
      </c>
      <c r="W14" s="53" t="str">
        <f>Sum(W2:W13)</f>
      </c>
      <c r="X14" s="53" t="str">
        <f>Sum(X2:X13)</f>
      </c>
      <c r="Y14" s="53" t="str">
        <f>Sum(Y2:Y13)</f>
      </c>
      <c r="Z14" s="53" t="str">
        <f>Sum(Z2:Z13)</f>
      </c>
      <c r="AA14" s="53" t="str">
        <f>Sum(AA2:AA13)</f>
      </c>
      <c r="AB14" s="53" t="str">
        <f>Sum(AB2:AB13)</f>
      </c>
      <c r="AC14" s="53" t="str">
        <f>Sum(AC2:AC13)</f>
      </c>
      <c r="AD14" s="53" t="str">
        <f>Sum(AD2:AD13)</f>
      </c>
      <c r="AE14" s="53" t="str">
        <f>Sum(AE2:AE13)</f>
      </c>
      <c r="AF14" s="53" t="str">
        <f>Sum(AF2:AF13)</f>
      </c>
      <c r="AG14" s="53" t="str">
        <f>Sum(AG2:AG13)</f>
      </c>
      <c r="AH14" s="53" t="str">
        <f>Sum(AH2:AH13)</f>
      </c>
      <c r="AI14" s="53" t="str">
        <f>Sum(AI2:AI13)</f>
      </c>
      <c r="AJ14" s="53" t="str">
        <f>Sum(AJ2:AJ13)</f>
      </c>
      <c r="AK14" s="53" t="str">
        <f>Sum(AK2:AK13)</f>
      </c>
      <c r="AL14" s="53" t="str">
        <f>Sum(AL2:AL13)</f>
      </c>
      <c r="AM14" s="53" t="str">
        <f>Sum(AM2:AM13)</f>
      </c>
      <c r="AN14" s="53" t="str">
        <f>Sum(AN2:AN13)</f>
      </c>
      <c r="AO14" s="53" t="str">
        <f>Sum(AO2:AO13)</f>
      </c>
      <c r="AP14" s="53" t="str">
        <f>Sum(AP2:AP13)</f>
      </c>
      <c r="AQ14" s="53" t="str">
        <f>Sum(AQ2:AQ13)</f>
      </c>
      <c r="AR14" s="53" t="str">
        <f>Sum(AR2:AR13)</f>
      </c>
      <c r="AS14" s="53" t="str">
        <f>Sum(AS2:AS13)</f>
      </c>
      <c r="AT14" s="53" t="str">
        <f>Sum(AT2:AT13)</f>
      </c>
      <c r="AU14" s="53"/>
      <c r="AV14" s="53"/>
    </row>
    <row r="15"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</row>
    <row r="17" ht="30" customHeight="1">
      <c r="A17" s="33" t="str">
        <f t="shared" ref="A17:A22" si="3">L17</f>
        <v>PlatformPortfolio</v>
      </c>
      <c r="B17" s="26" t="n">
        <f>AL17</f>
        <v>2015</v>
      </c>
      <c r="C17" s="12" t="n">
        <f t="shared" ref="C17:E22" si="4">AR17</f>
        <v>2021</v>
      </c>
      <c r="D17" s="12" t="n">
        <f t="shared" si="4"/>
        <v>2022</v>
      </c>
      <c r="E17" s="12" t="n">
        <f t="shared" si="4"/>
        <v>2023</v>
      </c>
      <c r="F17" s="12" t="str">
        <f>C17&amp;"-"&amp;$D17</f>
        <v>2021-2022</v>
      </c>
      <c r="G17" s="12" t="str">
        <f>B17&amp;"-"&amp;$D17</f>
        <v>2015-2022</v>
      </c>
      <c r="H17" s="12" t="str">
        <f>$E17&amp;"/"&amp;D17</f>
        <v>2023/2022</v>
      </c>
      <c r="I17" s="12" t="str">
        <f>"Share "&amp;AS17</f>
        <v>Share 2022</v>
      </c>
      <c r="J17" s="12" t="str">
        <f>"Share "&amp;AT17</f>
        <v>Share 2023</v>
      </c>
      <c r="K17" s="1"/>
      <c r="L17" s="10" t="str">
        <f>L1</f>
        <v>PlatformPortfolio</v>
      </c>
      <c r="M17" s="10" t="n">
        <f>M1+0</f>
        <v>1990</v>
      </c>
      <c r="N17" s="10" t="n">
        <f t="shared" ref="N17:AT17" si="5">N1+0</f>
        <v>1991</v>
      </c>
      <c r="O17" s="10" t="n">
        <f t="shared" si="5"/>
        <v>1992</v>
      </c>
      <c r="P17" s="10" t="n">
        <f t="shared" si="5"/>
        <v>1993</v>
      </c>
      <c r="Q17" s="10" t="n">
        <f t="shared" si="5"/>
        <v>1994</v>
      </c>
      <c r="R17" s="10" t="n">
        <f t="shared" si="5"/>
        <v>1995</v>
      </c>
      <c r="S17" s="10" t="n">
        <f t="shared" si="5"/>
        <v>1996</v>
      </c>
      <c r="T17" s="10" t="n">
        <f t="shared" si="5"/>
        <v>1997</v>
      </c>
      <c r="U17" s="10" t="n">
        <f t="shared" si="5"/>
        <v>1998</v>
      </c>
      <c r="V17" s="10" t="n">
        <f t="shared" si="5"/>
        <v>1999</v>
      </c>
      <c r="W17" s="10" t="n">
        <f t="shared" si="5"/>
        <v>2000</v>
      </c>
      <c r="X17" s="10" t="n">
        <f t="shared" si="5"/>
        <v>2001</v>
      </c>
      <c r="Y17" s="10" t="n">
        <f t="shared" si="5"/>
        <v>2002</v>
      </c>
      <c r="Z17" s="10" t="n">
        <f t="shared" si="5"/>
        <v>2003</v>
      </c>
      <c r="AA17" s="10" t="n">
        <f t="shared" si="5"/>
        <v>2004</v>
      </c>
      <c r="AB17" s="10" t="n">
        <f t="shared" si="5"/>
        <v>2005</v>
      </c>
      <c r="AC17" s="10" t="n">
        <f t="shared" si="5"/>
        <v>2006</v>
      </c>
      <c r="AD17" s="10" t="n">
        <f t="shared" si="5"/>
        <v>2007</v>
      </c>
      <c r="AE17" s="10" t="n">
        <f t="shared" si="5"/>
        <v>2008</v>
      </c>
      <c r="AF17" s="10" t="n">
        <f t="shared" si="5"/>
        <v>2009</v>
      </c>
      <c r="AG17" s="10" t="n">
        <f t="shared" si="5"/>
        <v>2010</v>
      </c>
      <c r="AH17" s="10" t="n">
        <f t="shared" si="5"/>
        <v>2011</v>
      </c>
      <c r="AI17" s="10" t="n">
        <f t="shared" si="5"/>
        <v>2012</v>
      </c>
      <c r="AJ17" s="10" t="n">
        <f t="shared" si="5"/>
        <v>2013</v>
      </c>
      <c r="AK17" s="10" t="n">
        <f t="shared" si="5"/>
        <v>2014</v>
      </c>
      <c r="AL17" s="10" t="n">
        <f t="shared" si="5"/>
        <v>2015</v>
      </c>
      <c r="AM17" s="10" t="n">
        <f t="shared" si="5"/>
        <v>2016</v>
      </c>
      <c r="AN17" s="10" t="n">
        <f t="shared" si="5"/>
        <v>2017</v>
      </c>
      <c r="AO17" s="10" t="n">
        <f t="shared" si="5"/>
        <v>2018</v>
      </c>
      <c r="AP17" s="10" t="n">
        <f t="shared" si="5"/>
        <v>2019</v>
      </c>
      <c r="AQ17" s="10" t="n">
        <f t="shared" si="5"/>
        <v>2020</v>
      </c>
      <c r="AR17" s="10" t="n">
        <f t="shared" si="5"/>
        <v>2021</v>
      </c>
      <c r="AS17" s="10" t="n">
        <f t="shared" si="5"/>
        <v>2022</v>
      </c>
      <c r="AT17" s="10" t="n">
        <f t="shared" si="5"/>
        <v>2023</v>
      </c>
    </row>
    <row r="18">
      <c r="A18" s="5" t="str">
        <f t="shared" si="3"/>
        <v>Aircraft</v>
      </c>
      <c r="B18" s="54" t="n">
        <f>AL18</f>
        <v>73997710753.819046</v>
      </c>
      <c r="C18" s="54" t="n">
        <f t="shared" si="4"/>
        <v>77517788760.015244</v>
      </c>
      <c r="D18" s="54" t="n">
        <f t="shared" si="4"/>
        <v>75130505806.230804</v>
      </c>
      <c r="E18" s="54" t="n">
        <f t="shared" si="4"/>
        <v>47927309000.124863</v>
      </c>
      <c r="F18" s="7" t="n">
        <f>(D18/C18)-1</f>
        <v>-3.0796582203539757E-2</v>
      </c>
      <c r="G18" s="16" t="n">
        <f>(D18/B18)-1</f>
        <v>1.5308514829336151E-2</v>
      </c>
      <c r="H18" s="7" t="n">
        <f>E18/D18</f>
        <v>0.63792075516880264</v>
      </c>
      <c r="I18" s="29" t="n">
        <f>AS34</f>
        <v>0.18133418689431161</v>
      </c>
      <c r="J18" s="29" t="n">
        <f t="shared" ref="J18:J30" si="6">AT34</f>
        <v>0.23263315742854668</v>
      </c>
      <c r="K18" s="16"/>
      <c r="L18" s="3" t="str">
        <f>L2</f>
        <v>Aircraft</v>
      </c>
      <c r="M18" s="40" t="n">
        <f t="shared" ref="M18:AT18" si="7">IF(M2="","",M2/VLOOKUP(M$17,deflator,2,FALSE))</f>
        <v>61574219146.101059</v>
      </c>
      <c r="N18" s="40" t="n">
        <f t="shared" si="7"/>
        <v>58557064802.447716</v>
      </c>
      <c r="O18" s="40" t="n">
        <f t="shared" si="7"/>
        <v>56801379064.558784</v>
      </c>
      <c r="P18" s="40" t="n">
        <f t="shared" si="7"/>
        <v>54729508899.597862</v>
      </c>
      <c r="Q18" s="40" t="n">
        <f t="shared" si="7"/>
        <v>54688352602.180893</v>
      </c>
      <c r="R18" s="40" t="n">
        <f t="shared" si="7"/>
        <v>47012064374.504341</v>
      </c>
      <c r="S18" s="40" t="n">
        <f t="shared" si="7"/>
        <v>49656147326.040527</v>
      </c>
      <c r="T18" s="40" t="n">
        <f t="shared" si="7"/>
        <v>42152791540.170044</v>
      </c>
      <c r="U18" s="40" t="n">
        <f t="shared" si="7"/>
        <v>44303062515.065346</v>
      </c>
      <c r="V18" s="40" t="n">
        <f t="shared" si="7"/>
        <v>45432730399.185997</v>
      </c>
      <c r="W18" s="40" t="n">
        <f t="shared" si="7"/>
        <v>57229704583.843918</v>
      </c>
      <c r="X18" s="40" t="n">
        <f t="shared" si="7"/>
        <v>56981386388.025795</v>
      </c>
      <c r="Y18" s="40" t="n">
        <f t="shared" si="7"/>
        <v>60605873380.427567</v>
      </c>
      <c r="Z18" s="40" t="n">
        <f t="shared" si="7"/>
        <v>75041449601.163208</v>
      </c>
      <c r="AA18" s="40" t="n">
        <f t="shared" si="7"/>
        <v>71104675132.622696</v>
      </c>
      <c r="AB18" s="40" t="n">
        <f t="shared" si="7"/>
        <v>68259746170.42691</v>
      </c>
      <c r="AC18" s="40" t="n">
        <f t="shared" si="7"/>
        <v>75461497876.014175</v>
      </c>
      <c r="AD18" s="40" t="n">
        <f t="shared" si="7"/>
        <v>82304836291.620544</v>
      </c>
      <c r="AE18" s="40" t="n">
        <f t="shared" si="7"/>
        <v>88947790772.227371</v>
      </c>
      <c r="AF18" s="40" t="n">
        <f t="shared" si="7"/>
        <v>86895592649.113174</v>
      </c>
      <c r="AG18" s="40" t="n">
        <f t="shared" si="7"/>
        <v>83206672281.336823</v>
      </c>
      <c r="AH18" s="40" t="n">
        <f t="shared" si="7"/>
        <v>90155100111.233765</v>
      </c>
      <c r="AI18" s="40" t="n">
        <f t="shared" si="7"/>
        <v>98432061993.698364</v>
      </c>
      <c r="AJ18" s="40" t="n">
        <f t="shared" si="7"/>
        <v>90596770409.300034</v>
      </c>
      <c r="AK18" s="40" t="n">
        <f t="shared" si="7"/>
        <v>70635378452.881287</v>
      </c>
      <c r="AL18" s="40" t="n">
        <f t="shared" si="7"/>
        <v>73997710753.819046</v>
      </c>
      <c r="AM18" s="40" t="n">
        <f t="shared" si="7"/>
        <v>89631017323.19133</v>
      </c>
      <c r="AN18" s="40" t="n">
        <f t="shared" si="7"/>
        <v>100302860971.97237</v>
      </c>
      <c r="AO18" s="40" t="n">
        <f t="shared" si="7"/>
        <v>95165512443.003525</v>
      </c>
      <c r="AP18" s="40" t="n">
        <f t="shared" si="7"/>
        <v>100896074021.26785</v>
      </c>
      <c r="AQ18" s="40" t="n">
        <f t="shared" si="7"/>
        <v>116392342054.93671</v>
      </c>
      <c r="AR18" s="40" t="n">
        <f t="shared" si="7"/>
        <v>77517788760.015244</v>
      </c>
      <c r="AS18" s="40" t="n">
        <f t="shared" si="7"/>
        <v>75130505806.230804</v>
      </c>
      <c r="AT18" s="40" t="n">
        <f t="shared" si="7"/>
        <v>47927309000.124863</v>
      </c>
    </row>
    <row r="19">
      <c r="A19" s="5" t="str">
        <f t="shared" si="3"/>
        <v>Electronics, Comms, &amp; Sensors</v>
      </c>
      <c r="B19" s="54" t="n">
        <f t="shared" ref="B19:B22" si="8">AL19</f>
        <v>47516058750.49176</v>
      </c>
      <c r="C19" s="54" t="n">
        <f t="shared" si="4"/>
        <v>53041459497.985451</v>
      </c>
      <c r="D19" s="54" t="n">
        <f t="shared" si="4"/>
        <v>53587823865.877998</v>
      </c>
      <c r="E19" s="54" t="n">
        <f t="shared" si="4"/>
        <v>23744380703.345592</v>
      </c>
      <c r="F19" s="7" t="n">
        <f t="shared" ref="F19:F22" si="9">(D19/C19)-1</f>
        <v>1.0300703884539519E-2</v>
      </c>
      <c r="G19" s="16" t="n">
        <f t="shared" ref="G19:G22" si="10">(D19/B19)-1</f>
        <v>0.12778343311824858</v>
      </c>
      <c r="H19" s="7" t="n">
        <f t="shared" ref="H19:H22" si="11">E19/D19</f>
        <v>0.44309283322969206</v>
      </c>
      <c r="I19" s="29" t="n">
        <f t="shared" ref="I19:I30" si="12">AS35</f>
        <v>0.12933899970295004</v>
      </c>
      <c r="J19" s="29" t="n">
        <f t="shared" si="6"/>
        <v>0.11525225115790146</v>
      </c>
      <c r="K19" s="16"/>
      <c r="L19" s="3" t="str">
        <f t="shared" ref="L19:L30" si="13">L3</f>
        <v>Electronics, Comms, &amp; Sensors</v>
      </c>
      <c r="M19" s="40" t="n">
        <f t="shared" ref="M19:AT19" si="14">IF(M3="","",M3/VLOOKUP(M$17,deflator,2,FALSE))</f>
        <v>39159221227.334808</v>
      </c>
      <c r="N19" s="40" t="n">
        <f t="shared" si="14"/>
        <v>37075841095.000999</v>
      </c>
      <c r="O19" s="40" t="n">
        <f t="shared" si="14"/>
        <v>36294366444.878708</v>
      </c>
      <c r="P19" s="40" t="n">
        <f t="shared" si="14"/>
        <v>33369645404.352024</v>
      </c>
      <c r="Q19" s="40" t="n">
        <f t="shared" si="14"/>
        <v>31587983747.947567</v>
      </c>
      <c r="R19" s="40" t="n">
        <f t="shared" si="14"/>
        <v>32767823423.566254</v>
      </c>
      <c r="S19" s="40" t="n">
        <f t="shared" si="14"/>
        <v>31286645512.571953</v>
      </c>
      <c r="T19" s="40" t="n">
        <f t="shared" si="14"/>
        <v>31154027060.906292</v>
      </c>
      <c r="U19" s="40" t="n">
        <f t="shared" si="14"/>
        <v>29189360890.871941</v>
      </c>
      <c r="V19" s="40" t="n">
        <f t="shared" si="14"/>
        <v>32280454746.276798</v>
      </c>
      <c r="W19" s="40" t="n">
        <f t="shared" si="14"/>
        <v>33527491194.08041</v>
      </c>
      <c r="X19" s="40" t="n">
        <f t="shared" si="14"/>
        <v>35314540684.988655</v>
      </c>
      <c r="Y19" s="40" t="n">
        <f t="shared" si="14"/>
        <v>40071632214.55909</v>
      </c>
      <c r="Z19" s="40" t="n">
        <f t="shared" si="14"/>
        <v>47976050298.864624</v>
      </c>
      <c r="AA19" s="40" t="n">
        <f t="shared" si="14"/>
        <v>55828142718.696022</v>
      </c>
      <c r="AB19" s="40" t="n">
        <f t="shared" si="14"/>
        <v>60970223750.581635</v>
      </c>
      <c r="AC19" s="40" t="n">
        <f t="shared" si="14"/>
        <v>63199194785.572578</v>
      </c>
      <c r="AD19" s="40" t="n">
        <f t="shared" si="14"/>
        <v>71380662482.617737</v>
      </c>
      <c r="AE19" s="40" t="n">
        <f t="shared" si="14"/>
        <v>75918522994.503128</v>
      </c>
      <c r="AF19" s="40" t="n">
        <f t="shared" si="14"/>
        <v>73034497087.885971</v>
      </c>
      <c r="AG19" s="40" t="n">
        <f t="shared" si="14"/>
        <v>73418964552.878494</v>
      </c>
      <c r="AH19" s="40" t="n">
        <f t="shared" si="14"/>
        <v>67220043710.965843</v>
      </c>
      <c r="AI19" s="40" t="n">
        <f t="shared" si="14"/>
        <v>62486737418.484695</v>
      </c>
      <c r="AJ19" s="40" t="n">
        <f t="shared" si="14"/>
        <v>50842720005.633049</v>
      </c>
      <c r="AK19" s="40" t="n">
        <f t="shared" si="14"/>
        <v>49564098554.778305</v>
      </c>
      <c r="AL19" s="40" t="n">
        <f t="shared" si="14"/>
        <v>47516058750.49176</v>
      </c>
      <c r="AM19" s="40" t="n">
        <f t="shared" si="14"/>
        <v>51514226184.300865</v>
      </c>
      <c r="AN19" s="40" t="n">
        <f t="shared" si="14"/>
        <v>53420339434.594421</v>
      </c>
      <c r="AO19" s="40" t="n">
        <f t="shared" si="14"/>
        <v>58218842123.370659</v>
      </c>
      <c r="AP19" s="40" t="n">
        <f t="shared" si="14"/>
        <v>61514912605.909286</v>
      </c>
      <c r="AQ19" s="40" t="n">
        <f t="shared" si="14"/>
        <v>61181909783.999275</v>
      </c>
      <c r="AR19" s="40" t="n">
        <f t="shared" si="14"/>
        <v>53041459497.985451</v>
      </c>
      <c r="AS19" s="40" t="n">
        <f t="shared" si="14"/>
        <v>53587823865.877998</v>
      </c>
      <c r="AT19" s="40" t="n">
        <f t="shared" si="14"/>
        <v>23744380703.345592</v>
      </c>
    </row>
    <row r="20">
      <c r="A20" s="5" t="str">
        <f t="shared" si="3"/>
        <v>Facilities and Construction</v>
      </c>
      <c r="B20" s="54" t="n">
        <f t="shared" si="8"/>
        <v>45732283825.950203</v>
      </c>
      <c r="C20" s="54" t="n">
        <f t="shared" si="4"/>
        <v>54699820280.701767</v>
      </c>
      <c r="D20" s="54" t="n">
        <f t="shared" si="4"/>
        <v>57287375671.231697</v>
      </c>
      <c r="E20" s="54" t="n">
        <f t="shared" si="4"/>
        <v>21996815874.425056</v>
      </c>
      <c r="F20" s="7" t="n">
        <f t="shared" si="9"/>
        <v>4.730464153723779E-2</v>
      </c>
      <c r="G20" s="16" t="n">
        <f t="shared" si="10"/>
        <v>0.2526681564659734</v>
      </c>
      <c r="H20" s="7" t="n">
        <f t="shared" si="11"/>
        <v>0.38397318111870349</v>
      </c>
      <c r="I20" s="29" t="n">
        <f t="shared" si="12"/>
        <v>0.13826819845248861</v>
      </c>
      <c r="J20" s="29" t="n">
        <f t="shared" si="6"/>
        <v>0.10676979027194178</v>
      </c>
      <c r="K20" s="16"/>
      <c r="L20" s="3" t="str">
        <f t="shared" si="13"/>
        <v>Facilities and Construction</v>
      </c>
      <c r="M20" s="40" t="n">
        <f t="shared" ref="M20:AT20" si="15">IF(M4="","",M4/VLOOKUP(M$17,deflator,2,FALSE))</f>
        <v>24214566738.898132</v>
      </c>
      <c r="N20" s="40" t="n">
        <f t="shared" si="15"/>
        <v>35489211630.433464</v>
      </c>
      <c r="O20" s="40" t="n">
        <f t="shared" si="15"/>
        <v>33060305718.197456</v>
      </c>
      <c r="P20" s="40" t="n">
        <f t="shared" si="15"/>
        <v>31423990993.4659</v>
      </c>
      <c r="Q20" s="40" t="n">
        <f t="shared" si="15"/>
        <v>36401261590.156601</v>
      </c>
      <c r="R20" s="40" t="n">
        <f t="shared" si="15"/>
        <v>35305115235.925499</v>
      </c>
      <c r="S20" s="40" t="n">
        <f t="shared" si="15"/>
        <v>34903150795.61853</v>
      </c>
      <c r="T20" s="40" t="n">
        <f t="shared" si="15"/>
        <v>34202156353.764755</v>
      </c>
      <c r="U20" s="40" t="n">
        <f t="shared" si="15"/>
        <v>32671693107.257439</v>
      </c>
      <c r="V20" s="40" t="n">
        <f t="shared" si="15"/>
        <v>33985149527.847115</v>
      </c>
      <c r="W20" s="40" t="n">
        <f t="shared" si="15"/>
        <v>33607071625.61105</v>
      </c>
      <c r="X20" s="40" t="n">
        <f t="shared" si="15"/>
        <v>36386532109.180099</v>
      </c>
      <c r="Y20" s="40" t="n">
        <f t="shared" si="15"/>
        <v>40474583691.594917</v>
      </c>
      <c r="Z20" s="40" t="n">
        <f t="shared" si="15"/>
        <v>52491467061.958565</v>
      </c>
      <c r="AA20" s="40" t="n">
        <f t="shared" si="15"/>
        <v>53106742407.581985</v>
      </c>
      <c r="AB20" s="40" t="n">
        <f t="shared" si="15"/>
        <v>57109551648.893532</v>
      </c>
      <c r="AC20" s="40" t="n">
        <f t="shared" si="15"/>
        <v>63684285633.799347</v>
      </c>
      <c r="AD20" s="40" t="n">
        <f t="shared" si="15"/>
        <v>62865766509.783073</v>
      </c>
      <c r="AE20" s="40" t="n">
        <f t="shared" si="15"/>
        <v>76369892421.128693</v>
      </c>
      <c r="AF20" s="40" t="n">
        <f t="shared" si="15"/>
        <v>87574534690.331161</v>
      </c>
      <c r="AG20" s="40" t="n">
        <f t="shared" si="15"/>
        <v>80116081467.248993</v>
      </c>
      <c r="AH20" s="40" t="n">
        <f t="shared" si="15"/>
        <v>69993262550.233994</v>
      </c>
      <c r="AI20" s="40" t="n">
        <f t="shared" si="15"/>
        <v>61720385499.53653</v>
      </c>
      <c r="AJ20" s="40" t="n">
        <f t="shared" si="15"/>
        <v>48527810815.962479</v>
      </c>
      <c r="AK20" s="40" t="n">
        <f t="shared" si="15"/>
        <v>51213177423.504112</v>
      </c>
      <c r="AL20" s="40" t="n">
        <f t="shared" si="15"/>
        <v>45732283825.950203</v>
      </c>
      <c r="AM20" s="40" t="n">
        <f t="shared" si="15"/>
        <v>45872344979.327927</v>
      </c>
      <c r="AN20" s="40" t="n">
        <f t="shared" si="15"/>
        <v>44926258228.33387</v>
      </c>
      <c r="AO20" s="40" t="n">
        <f t="shared" si="15"/>
        <v>53614561428.433601</v>
      </c>
      <c r="AP20" s="40" t="n">
        <f t="shared" si="15"/>
        <v>58302797940.580948</v>
      </c>
      <c r="AQ20" s="40" t="n">
        <f t="shared" si="15"/>
        <v>66506022288.65609</v>
      </c>
      <c r="AR20" s="40" t="n">
        <f t="shared" si="15"/>
        <v>54699820280.701767</v>
      </c>
      <c r="AS20" s="40" t="n">
        <f t="shared" si="15"/>
        <v>57287375671.231697</v>
      </c>
      <c r="AT20" s="40" t="n">
        <f t="shared" si="15"/>
        <v>21996815874.425056</v>
      </c>
    </row>
    <row r="21">
      <c r="A21" s="5" t="str">
        <f t="shared" si="3"/>
        <v>Land Vehicles</v>
      </c>
      <c r="B21" s="54" t="n">
        <f t="shared" si="8"/>
        <v>8993617219.8081856</v>
      </c>
      <c r="C21" s="54" t="n">
        <f t="shared" si="4"/>
        <v>10359050778.327597</v>
      </c>
      <c r="D21" s="54" t="n">
        <f t="shared" si="4"/>
        <v>10756367609.108601</v>
      </c>
      <c r="E21" s="54" t="n">
        <f t="shared" si="4"/>
        <v>6114940332.2886095</v>
      </c>
      <c r="F21" s="7" t="n">
        <f t="shared" si="9"/>
        <v>3.8354559629366847E-2</v>
      </c>
      <c r="G21" s="16" t="n">
        <f t="shared" si="10"/>
        <v>0.19600015724685371</v>
      </c>
      <c r="H21" s="7" t="n">
        <f t="shared" si="11"/>
        <v>0.56849491896413218</v>
      </c>
      <c r="I21" s="29" t="n">
        <f t="shared" si="12"/>
        <v>2.5961454051228523E-2</v>
      </c>
      <c r="J21" s="29" t="n">
        <f t="shared" si="6"/>
        <v>2.9681154787633907E-2</v>
      </c>
      <c r="K21" s="16"/>
      <c r="L21" s="3" t="str">
        <f t="shared" si="13"/>
        <v>Land Vehicles</v>
      </c>
      <c r="M21" s="40" t="n">
        <f t="shared" ref="M21:AT21" si="16">IF(M5="","",M5/VLOOKUP(M$17,deflator,2,FALSE))</f>
        <v>8496761048.0017824</v>
      </c>
      <c r="N21" s="40" t="n">
        <f t="shared" si="16"/>
        <v>12481647125.48242</v>
      </c>
      <c r="O21" s="40" t="n">
        <f t="shared" si="16"/>
        <v>7801467311.0453205</v>
      </c>
      <c r="P21" s="40" t="n">
        <f t="shared" si="16"/>
        <v>8042332737.8585825</v>
      </c>
      <c r="Q21" s="40" t="n">
        <f t="shared" si="16"/>
        <v>6479188748.0553226</v>
      </c>
      <c r="R21" s="40" t="n">
        <f t="shared" si="16"/>
        <v>5432109078.7952795</v>
      </c>
      <c r="S21" s="40" t="n">
        <f t="shared" si="16"/>
        <v>6329626008.3948431</v>
      </c>
      <c r="T21" s="40" t="n">
        <f t="shared" si="16"/>
        <v>6175858018.889226</v>
      </c>
      <c r="U21" s="40" t="n">
        <f t="shared" si="16"/>
        <v>4682923414.7345123</v>
      </c>
      <c r="V21" s="40" t="n">
        <f t="shared" si="16"/>
        <v>5785017364.1883469</v>
      </c>
      <c r="W21" s="40" t="n">
        <f t="shared" si="16"/>
        <v>5487450607.6074028</v>
      </c>
      <c r="X21" s="40" t="n">
        <f t="shared" si="16"/>
        <v>5202187810.3927622</v>
      </c>
      <c r="Y21" s="40" t="n">
        <f t="shared" si="16"/>
        <v>7430565479.1797934</v>
      </c>
      <c r="Z21" s="40" t="n">
        <f t="shared" si="16"/>
        <v>14692106560.140493</v>
      </c>
      <c r="AA21" s="40" t="n">
        <f t="shared" si="16"/>
        <v>12711240751.03694</v>
      </c>
      <c r="AB21" s="40" t="n">
        <f t="shared" si="16"/>
        <v>22032729813.041679</v>
      </c>
      <c r="AC21" s="40" t="n">
        <f t="shared" si="16"/>
        <v>22554381653.087597</v>
      </c>
      <c r="AD21" s="40" t="n">
        <f t="shared" si="16"/>
        <v>38373128421.115433</v>
      </c>
      <c r="AE21" s="40" t="n">
        <f t="shared" si="16"/>
        <v>52996883465.056023</v>
      </c>
      <c r="AF21" s="40" t="n">
        <f t="shared" si="16"/>
        <v>38051041678.695572</v>
      </c>
      <c r="AG21" s="40" t="n">
        <f t="shared" si="16"/>
        <v>33145381579.60862</v>
      </c>
      <c r="AH21" s="40" t="n">
        <f t="shared" si="16"/>
        <v>25106733466.135754</v>
      </c>
      <c r="AI21" s="40" t="n">
        <f t="shared" si="16"/>
        <v>13646440499.242002</v>
      </c>
      <c r="AJ21" s="40" t="n">
        <f t="shared" si="16"/>
        <v>9194510143.0267124</v>
      </c>
      <c r="AK21" s="40" t="n">
        <f t="shared" si="16"/>
        <v>7067592604.8672676</v>
      </c>
      <c r="AL21" s="40" t="n">
        <f t="shared" si="16"/>
        <v>8993617219.8081856</v>
      </c>
      <c r="AM21" s="40" t="n">
        <f t="shared" si="16"/>
        <v>8746576920.8493328</v>
      </c>
      <c r="AN21" s="40" t="n">
        <f t="shared" si="16"/>
        <v>9645834156.661375</v>
      </c>
      <c r="AO21" s="40" t="n">
        <f t="shared" si="16"/>
        <v>14489839925.732977</v>
      </c>
      <c r="AP21" s="40" t="n">
        <f t="shared" si="16"/>
        <v>14457466919.128094</v>
      </c>
      <c r="AQ21" s="40" t="n">
        <f t="shared" si="16"/>
        <v>12981768016.664303</v>
      </c>
      <c r="AR21" s="40" t="n">
        <f t="shared" si="16"/>
        <v>10359050778.327597</v>
      </c>
      <c r="AS21" s="40" t="n">
        <f t="shared" si="16"/>
        <v>10756367609.108601</v>
      </c>
      <c r="AT21" s="40" t="n">
        <f t="shared" si="16"/>
        <v>6114940332.2886095</v>
      </c>
    </row>
    <row r="22">
      <c r="A22" s="5" t="str">
        <f t="shared" si="3"/>
        <v>Missile Defense</v>
      </c>
      <c r="B22" s="54" t="n">
        <f t="shared" si="8"/>
        <v>11250082260.000881</v>
      </c>
      <c r="C22" s="54" t="n">
        <f t="shared" si="4"/>
        <v>12935749884.010204</v>
      </c>
      <c r="D22" s="47" t="n">
        <f t="shared" si="4"/>
        <v>13817290529.706301</v>
      </c>
      <c r="E22" s="54" t="n">
        <f t="shared" si="4"/>
        <v>6114577955.4577084</v>
      </c>
      <c r="F22" s="18" t="n">
        <f t="shared" si="9"/>
        <v>6.814762604414315E-2</v>
      </c>
      <c r="G22" s="16" t="n">
        <f t="shared" si="10"/>
        <v>0.2281946220813873</v>
      </c>
      <c r="H22" s="7" t="n">
        <f t="shared" si="11"/>
        <v>0.44253089578682248</v>
      </c>
      <c r="I22" s="29" t="n">
        <f t="shared" si="12"/>
        <v>3.334926494104571E-2</v>
      </c>
      <c r="J22" s="29" t="n">
        <f t="shared" si="6"/>
        <v>2.967939585586598E-2</v>
      </c>
      <c r="K22" s="16"/>
      <c r="L22" s="3" t="str">
        <f t="shared" si="13"/>
        <v>Missile Defense</v>
      </c>
      <c r="M22" s="40" t="n">
        <f t="shared" ref="M22:AT22" si="17">IF(M6="","",M6/VLOOKUP(M$17,deflator,2,FALSE))</f>
        <v>6032822140.0156631</v>
      </c>
      <c r="N22" s="40" t="n">
        <f t="shared" si="17"/>
        <v>9990757469.1617203</v>
      </c>
      <c r="O22" s="40" t="n">
        <f t="shared" si="17"/>
        <v>7336657438.4778309</v>
      </c>
      <c r="P22" s="40" t="n">
        <f t="shared" si="17"/>
        <v>9130873892.2600651</v>
      </c>
      <c r="Q22" s="40" t="n">
        <f t="shared" si="17"/>
        <v>7679140602.4776936</v>
      </c>
      <c r="R22" s="40" t="n">
        <f t="shared" si="17"/>
        <v>6112165700.2051973</v>
      </c>
      <c r="S22" s="40" t="n">
        <f t="shared" si="17"/>
        <v>6393941560.3542337</v>
      </c>
      <c r="T22" s="40" t="n">
        <f t="shared" si="17"/>
        <v>6784225907.7746811</v>
      </c>
      <c r="U22" s="40" t="n">
        <f t="shared" si="17"/>
        <v>6016289806.1540356</v>
      </c>
      <c r="V22" s="40" t="n">
        <f t="shared" si="17"/>
        <v>6045865409.8292971</v>
      </c>
      <c r="W22" s="40" t="n">
        <f t="shared" si="17"/>
        <v>4848869081.8696394</v>
      </c>
      <c r="X22" s="40" t="n">
        <f t="shared" si="17"/>
        <v>5307092958.7463789</v>
      </c>
      <c r="Y22" s="40" t="n">
        <f t="shared" si="17"/>
        <v>7340234278.9484177</v>
      </c>
      <c r="Z22" s="40" t="n">
        <f t="shared" si="17"/>
        <v>7674708345.7142143</v>
      </c>
      <c r="AA22" s="40" t="n">
        <f t="shared" si="17"/>
        <v>8913906479.3275719</v>
      </c>
      <c r="AB22" s="40" t="n">
        <f t="shared" si="17"/>
        <v>9373228018.197464</v>
      </c>
      <c r="AC22" s="40" t="n">
        <f t="shared" si="17"/>
        <v>9455904225.4306393</v>
      </c>
      <c r="AD22" s="40" t="n">
        <f t="shared" si="17"/>
        <v>11305963507.320248</v>
      </c>
      <c r="AE22" s="40" t="n">
        <f t="shared" si="17"/>
        <v>11679538854.689457</v>
      </c>
      <c r="AF22" s="40" t="n">
        <f t="shared" si="17"/>
        <v>13855427149.815752</v>
      </c>
      <c r="AG22" s="40" t="n">
        <f t="shared" si="17"/>
        <v>13792195770.239588</v>
      </c>
      <c r="AH22" s="40" t="n">
        <f t="shared" si="17"/>
        <v>13991221655.207479</v>
      </c>
      <c r="AI22" s="40" t="n">
        <f t="shared" si="17"/>
        <v>14113505765.063057</v>
      </c>
      <c r="AJ22" s="40" t="n">
        <f t="shared" si="17"/>
        <v>13365840413.273296</v>
      </c>
      <c r="AK22" s="40" t="n">
        <f t="shared" si="17"/>
        <v>10332153401.65877</v>
      </c>
      <c r="AL22" s="40" t="n">
        <f t="shared" si="17"/>
        <v>11250082260.000881</v>
      </c>
      <c r="AM22" s="40" t="n">
        <f t="shared" si="17"/>
        <v>11879057629.836519</v>
      </c>
      <c r="AN22" s="40" t="n">
        <f t="shared" si="17"/>
        <v>10089839004.725504</v>
      </c>
      <c r="AO22" s="40" t="n">
        <f t="shared" si="17"/>
        <v>15332495552.698919</v>
      </c>
      <c r="AP22" s="40" t="n">
        <f t="shared" si="17"/>
        <v>16608201196.766081</v>
      </c>
      <c r="AQ22" s="55" t="n">
        <f t="shared" si="17"/>
        <v>21407273981.444084</v>
      </c>
      <c r="AR22" s="40" t="n">
        <f t="shared" si="17"/>
        <v>12935749884.010204</v>
      </c>
      <c r="AS22" s="40" t="n">
        <f t="shared" si="17"/>
        <v>13817290529.706301</v>
      </c>
      <c r="AT22" s="40" t="n">
        <f t="shared" si="17"/>
        <v>6114577955.4577084</v>
      </c>
    </row>
    <row r="23">
      <c r="A23" s="5" t="str">
        <f t="shared" ref="A23:A30" si="18">L23</f>
        <v>Ordnance and Missiles</v>
      </c>
      <c r="B23" s="54" t="n">
        <f t="shared" ref="B23:B30" si="19">AL23</f>
        <v>15893707866.854902</v>
      </c>
      <c r="C23" s="54" t="n">
        <f t="shared" ref="C23:C30" si="20">AR23</f>
        <v>23493250487.493988</v>
      </c>
      <c r="D23" s="47" t="n">
        <f t="shared" ref="D23:D30" si="21">AS23</f>
        <v>20479950490.316299</v>
      </c>
      <c r="E23" s="47" t="n">
        <f t="shared" ref="E23:E30" si="22">AT23</f>
        <v>14458426643.145641</v>
      </c>
      <c r="F23" s="18" t="n">
        <f t="shared" ref="F23:F30" si="23">(D23/C23)-1</f>
        <v>-0.12826237045323885</v>
      </c>
      <c r="G23" s="16" t="n">
        <f t="shared" ref="G23:G30" si="24">(D23/B23)-1</f>
        <v>0.28855712347813123</v>
      </c>
      <c r="H23" s="18" t="n">
        <f t="shared" ref="H23:H30" si="25">E23/D23</f>
        <v>0.70597957011576451</v>
      </c>
      <c r="I23" s="29" t="n">
        <f>E23/C23</f>
        <v>0.61542895696115796</v>
      </c>
      <c r="J23" s="29" t="n">
        <f t="shared" si="6"/>
        <v>7.0179392743190128E-2</v>
      </c>
      <c r="K23" s="16"/>
      <c r="L23" s="3" t="str">
        <f t="shared" si="13"/>
        <v>Ordnance and Missiles</v>
      </c>
      <c r="M23" s="40" t="n">
        <f t="shared" ref="M23:AT23" si="26">IF(M7="","",M7/VLOOKUP(M$17,deflator,2,FALSE))</f>
        <v>22521272714.328114</v>
      </c>
      <c r="N23" s="40" t="n">
        <f t="shared" si="26"/>
        <v>28467781065.670673</v>
      </c>
      <c r="O23" s="40" t="n">
        <f t="shared" si="26"/>
        <v>25209506559.790302</v>
      </c>
      <c r="P23" s="40" t="n">
        <f t="shared" si="26"/>
        <v>20443265377.561279</v>
      </c>
      <c r="Q23" s="40" t="n">
        <f t="shared" si="26"/>
        <v>15276697121.496216</v>
      </c>
      <c r="R23" s="40" t="n">
        <f t="shared" si="26"/>
        <v>14978464116.906574</v>
      </c>
      <c r="S23" s="40" t="n">
        <f t="shared" si="26"/>
        <v>15173276336.52277</v>
      </c>
      <c r="T23" s="40" t="n">
        <f t="shared" si="26"/>
        <v>13581379410.944469</v>
      </c>
      <c r="U23" s="40" t="n">
        <f t="shared" si="26"/>
        <v>14412955191.778114</v>
      </c>
      <c r="V23" s="40" t="n">
        <f t="shared" si="26"/>
        <v>15111299548.317213</v>
      </c>
      <c r="W23" s="40" t="n">
        <f t="shared" si="26"/>
        <v>14026802467.282799</v>
      </c>
      <c r="X23" s="40" t="n">
        <f t="shared" si="26"/>
        <v>14387811668.93898</v>
      </c>
      <c r="Y23" s="40" t="n">
        <f t="shared" si="26"/>
        <v>19193136161.138203</v>
      </c>
      <c r="Z23" s="40" t="n">
        <f t="shared" si="26"/>
        <v>20675188900.257179</v>
      </c>
      <c r="AA23" s="40" t="n">
        <f t="shared" si="26"/>
        <v>20963778895.360962</v>
      </c>
      <c r="AB23" s="40" t="n">
        <f t="shared" si="26"/>
        <v>21421867008.928471</v>
      </c>
      <c r="AC23" s="40" t="n">
        <f t="shared" si="26"/>
        <v>21008087278.924847</v>
      </c>
      <c r="AD23" s="40" t="n">
        <f t="shared" si="26"/>
        <v>24422124703.397968</v>
      </c>
      <c r="AE23" s="40" t="n">
        <f t="shared" si="26"/>
        <v>25601964631.055069</v>
      </c>
      <c r="AF23" s="40" t="n">
        <f t="shared" si="26"/>
        <v>23641455224.473145</v>
      </c>
      <c r="AG23" s="40" t="n">
        <f t="shared" si="26"/>
        <v>21830259310.373749</v>
      </c>
      <c r="AH23" s="40" t="n">
        <f t="shared" si="26"/>
        <v>19782194998.664276</v>
      </c>
      <c r="AI23" s="40" t="n">
        <f t="shared" si="26"/>
        <v>19745741106.530991</v>
      </c>
      <c r="AJ23" s="40" t="n">
        <f t="shared" si="26"/>
        <v>16126920786.396332</v>
      </c>
      <c r="AK23" s="40" t="n">
        <f t="shared" si="26"/>
        <v>15259735502.66033</v>
      </c>
      <c r="AL23" s="40" t="n">
        <f t="shared" si="26"/>
        <v>15893707866.854902</v>
      </c>
      <c r="AM23" s="40" t="n">
        <f t="shared" si="26"/>
        <v>19599743679.57056</v>
      </c>
      <c r="AN23" s="40" t="n">
        <f t="shared" si="26"/>
        <v>21089286858.892094</v>
      </c>
      <c r="AO23" s="40" t="n">
        <f t="shared" si="26"/>
        <v>24747627460.525547</v>
      </c>
      <c r="AP23" s="40" t="n">
        <f t="shared" si="26"/>
        <v>25921392229.801708</v>
      </c>
      <c r="AQ23" s="40" t="n">
        <f t="shared" si="26"/>
        <v>26374825833.206383</v>
      </c>
      <c r="AR23" s="40" t="n">
        <f t="shared" si="26"/>
        <v>23493250487.493988</v>
      </c>
      <c r="AS23" s="40" t="n">
        <f t="shared" si="26"/>
        <v>20479950490.316299</v>
      </c>
      <c r="AT23" s="40" t="n">
        <f t="shared" si="26"/>
        <v>14458426643.145641</v>
      </c>
    </row>
    <row r="24">
      <c r="A24" s="5" t="str">
        <f t="shared" si="18"/>
        <v>Other Products</v>
      </c>
      <c r="B24" s="54" t="n">
        <f t="shared" si="19"/>
        <v>25271293679.8241</v>
      </c>
      <c r="C24" s="54" t="n">
        <f t="shared" si="20"/>
        <v>57207745250.424995</v>
      </c>
      <c r="D24" s="54" t="n">
        <f t="shared" si="21"/>
        <v>58510847251.7136</v>
      </c>
      <c r="E24" s="54" t="n">
        <f t="shared" si="22"/>
        <v>14500592471.984619</v>
      </c>
      <c r="F24" s="7" t="n">
        <f t="shared" si="23"/>
        <v>2.277841917356338E-2</v>
      </c>
      <c r="G24" s="16" t="n">
        <f t="shared" si="24"/>
        <v>1.3153087448952814</v>
      </c>
      <c r="H24" s="7" t="n">
        <f t="shared" si="25"/>
        <v>0.2478274226589659</v>
      </c>
      <c r="I24" s="29" t="n">
        <f t="shared" si="12"/>
        <v>0.14122115640018534</v>
      </c>
      <c r="J24" s="29" t="n">
        <f t="shared" si="6"/>
        <v>7.0384060397248857E-2</v>
      </c>
      <c r="K24" s="16"/>
      <c r="L24" s="3" t="str">
        <f t="shared" si="13"/>
        <v>Other Products</v>
      </c>
      <c r="M24" s="40" t="n">
        <f t="shared" ref="M24:AT24" si="27">IF(M8="","",M8/VLOOKUP(M$17,deflator,2,FALSE))</f>
        <v>21651236733.666534</v>
      </c>
      <c r="N24" s="40" t="n">
        <f t="shared" si="27"/>
        <v>26227166146.217731</v>
      </c>
      <c r="O24" s="40" t="n">
        <f t="shared" si="27"/>
        <v>18106796731.923656</v>
      </c>
      <c r="P24" s="40" t="n">
        <f t="shared" si="27"/>
        <v>19300123614.819847</v>
      </c>
      <c r="Q24" s="40" t="n">
        <f t="shared" si="27"/>
        <v>15442633771.917412</v>
      </c>
      <c r="R24" s="40" t="n">
        <f t="shared" si="27"/>
        <v>15015339183.890711</v>
      </c>
      <c r="S24" s="40" t="n">
        <f t="shared" si="27"/>
        <v>16566119779.704824</v>
      </c>
      <c r="T24" s="40" t="n">
        <f t="shared" si="27"/>
        <v>16383454141.171104</v>
      </c>
      <c r="U24" s="40" t="n">
        <f t="shared" si="27"/>
        <v>14295077561.123627</v>
      </c>
      <c r="V24" s="40" t="n">
        <f t="shared" si="27"/>
        <v>12656854970.771639</v>
      </c>
      <c r="W24" s="40" t="n">
        <f t="shared" si="27"/>
        <v>13954681066.586061</v>
      </c>
      <c r="X24" s="40" t="n">
        <f t="shared" si="27"/>
        <v>16129648064.78701</v>
      </c>
      <c r="Y24" s="40" t="n">
        <f t="shared" si="27"/>
        <v>20797175937.274326</v>
      </c>
      <c r="Z24" s="40" t="n">
        <f t="shared" si="27"/>
        <v>23685286877.66214</v>
      </c>
      <c r="AA24" s="40" t="n">
        <f t="shared" si="27"/>
        <v>27245549452.023327</v>
      </c>
      <c r="AB24" s="40" t="n">
        <f t="shared" si="27"/>
        <v>45891620138.100792</v>
      </c>
      <c r="AC24" s="40" t="n">
        <f t="shared" si="27"/>
        <v>48403423796.285477</v>
      </c>
      <c r="AD24" s="40" t="n">
        <f t="shared" si="27"/>
        <v>46664769543.040771</v>
      </c>
      <c r="AE24" s="40" t="n">
        <f t="shared" si="27"/>
        <v>52121099966.069687</v>
      </c>
      <c r="AF24" s="40" t="n">
        <f t="shared" si="27"/>
        <v>47002905843.28727</v>
      </c>
      <c r="AG24" s="40" t="n">
        <f t="shared" si="27"/>
        <v>38097601000.606079</v>
      </c>
      <c r="AH24" s="40" t="n">
        <f t="shared" si="27"/>
        <v>38480472611.186157</v>
      </c>
      <c r="AI24" s="40" t="n">
        <f t="shared" si="27"/>
        <v>44526118114.275551</v>
      </c>
      <c r="AJ24" s="40" t="n">
        <f t="shared" si="27"/>
        <v>32727277601.873051</v>
      </c>
      <c r="AK24" s="40" t="n">
        <f t="shared" si="27"/>
        <v>29441726591.615501</v>
      </c>
      <c r="AL24" s="40" t="n">
        <f t="shared" si="27"/>
        <v>25271293679.8241</v>
      </c>
      <c r="AM24" s="40" t="n">
        <f t="shared" si="27"/>
        <v>23085481026.951988</v>
      </c>
      <c r="AN24" s="40" t="n">
        <f t="shared" si="27"/>
        <v>25217055417.914501</v>
      </c>
      <c r="AO24" s="40" t="n">
        <f t="shared" si="27"/>
        <v>28985594138.168724</v>
      </c>
      <c r="AP24" s="40" t="n">
        <f t="shared" si="27"/>
        <v>25997569106.741745</v>
      </c>
      <c r="AQ24" s="40" t="n">
        <f t="shared" si="27"/>
        <v>28193832874.307247</v>
      </c>
      <c r="AR24" s="40" t="n">
        <f t="shared" si="27"/>
        <v>57207745250.424995</v>
      </c>
      <c r="AS24" s="40" t="n">
        <f t="shared" si="27"/>
        <v>58510847251.7136</v>
      </c>
      <c r="AT24" s="40" t="n">
        <f t="shared" si="27"/>
        <v>14500592471.984619</v>
      </c>
    </row>
    <row r="25" ht="30" customHeight="1">
      <c r="A25" s="5" t="str">
        <f t="shared" si="18"/>
        <v>Other R&amp;D and Knowledge Based</v>
      </c>
      <c r="B25" s="54" t="n">
        <f t="shared" si="19"/>
        <v>39756561581.71566</v>
      </c>
      <c r="C25" s="47" t="n">
        <f t="shared" si="20"/>
        <v>55766100984.23967</v>
      </c>
      <c r="D25" s="54" t="n">
        <f t="shared" si="21"/>
        <v>54980395765.392097</v>
      </c>
      <c r="E25" s="54" t="n">
        <f t="shared" si="22"/>
        <v>29998047214.330872</v>
      </c>
      <c r="F25" s="7" t="n">
        <f t="shared" si="23"/>
        <v>-1.4089298067828437E-2</v>
      </c>
      <c r="G25" s="16" t="n">
        <f t="shared" si="24"/>
        <v>0.38292632908873059</v>
      </c>
      <c r="H25" s="7" t="n">
        <f t="shared" si="25"/>
        <v>0.54561351908662348</v>
      </c>
      <c r="I25" s="29" t="n">
        <f t="shared" si="12"/>
        <v>0.13270009637573876</v>
      </c>
      <c r="J25" s="29" t="n">
        <f t="shared" si="6"/>
        <v>0.14560676544853018</v>
      </c>
      <c r="K25" s="16"/>
      <c r="L25" s="3" t="str">
        <f t="shared" si="13"/>
        <v>Other R&amp;D and Knowledge Based</v>
      </c>
      <c r="M25" s="40" t="n">
        <f t="shared" ref="M25:AT25" si="28">IF(M9="","",M9/VLOOKUP(M$17,deflator,2,FALSE))</f>
        <v>15450802838.830292</v>
      </c>
      <c r="N25" s="40" t="n">
        <f t="shared" si="28"/>
        <v>15213380754.914886</v>
      </c>
      <c r="O25" s="40" t="n">
        <f t="shared" si="28"/>
        <v>16450972910.352575</v>
      </c>
      <c r="P25" s="40" t="n">
        <f t="shared" si="28"/>
        <v>15672825316.858921</v>
      </c>
      <c r="Q25" s="40" t="n">
        <f t="shared" si="28"/>
        <v>15151635589.18721</v>
      </c>
      <c r="R25" s="40" t="n">
        <f t="shared" si="28"/>
        <v>15564950505.670574</v>
      </c>
      <c r="S25" s="40" t="n">
        <f t="shared" si="28"/>
        <v>15982498775.85216</v>
      </c>
      <c r="T25" s="40" t="n">
        <f t="shared" si="28"/>
        <v>16393504944.508383</v>
      </c>
      <c r="U25" s="40" t="n">
        <f t="shared" si="28"/>
        <v>18043129720.771862</v>
      </c>
      <c r="V25" s="40" t="n">
        <f t="shared" si="28"/>
        <v>18614354149.942249</v>
      </c>
      <c r="W25" s="40" t="n">
        <f t="shared" si="28"/>
        <v>20062674055.632362</v>
      </c>
      <c r="X25" s="40" t="n">
        <f t="shared" si="28"/>
        <v>19595552756.10149</v>
      </c>
      <c r="Y25" s="40" t="n">
        <f t="shared" si="28"/>
        <v>24595530721.084885</v>
      </c>
      <c r="Z25" s="40" t="n">
        <f t="shared" si="28"/>
        <v>28077235193.299015</v>
      </c>
      <c r="AA25" s="40" t="n">
        <f t="shared" si="28"/>
        <v>30550889172.672771</v>
      </c>
      <c r="AB25" s="40" t="n">
        <f t="shared" si="28"/>
        <v>36705510762.298866</v>
      </c>
      <c r="AC25" s="40" t="n">
        <f t="shared" si="28"/>
        <v>40156080331.731522</v>
      </c>
      <c r="AD25" s="40" t="n">
        <f t="shared" si="28"/>
        <v>41227518617.433502</v>
      </c>
      <c r="AE25" s="40" t="n">
        <f t="shared" si="28"/>
        <v>45047751181.622833</v>
      </c>
      <c r="AF25" s="40" t="n">
        <f t="shared" si="28"/>
        <v>50830521037.675789</v>
      </c>
      <c r="AG25" s="40" t="n">
        <f t="shared" si="28"/>
        <v>52425740335.372177</v>
      </c>
      <c r="AH25" s="40" t="n">
        <f t="shared" si="28"/>
        <v>51118690870.933685</v>
      </c>
      <c r="AI25" s="40" t="n">
        <f t="shared" si="28"/>
        <v>50525299573.006119</v>
      </c>
      <c r="AJ25" s="40" t="n">
        <f t="shared" si="28"/>
        <v>41977677692.171654</v>
      </c>
      <c r="AK25" s="40" t="n">
        <f t="shared" si="28"/>
        <v>40608193236.746033</v>
      </c>
      <c r="AL25" s="40" t="n">
        <f t="shared" si="28"/>
        <v>39756561581.71566</v>
      </c>
      <c r="AM25" s="40" t="n">
        <f t="shared" si="28"/>
        <v>39694268075.998634</v>
      </c>
      <c r="AN25" s="40" t="n">
        <f t="shared" si="28"/>
        <v>40507022862.554108</v>
      </c>
      <c r="AO25" s="40" t="n">
        <f t="shared" si="28"/>
        <v>44137624993.995682</v>
      </c>
      <c r="AP25" s="40" t="n">
        <f t="shared" si="28"/>
        <v>47655534074.290939</v>
      </c>
      <c r="AQ25" s="47" t="n">
        <f t="shared" si="28"/>
        <v>48903475268.524284</v>
      </c>
      <c r="AR25" s="47" t="n">
        <f t="shared" si="28"/>
        <v>55766100984.23967</v>
      </c>
      <c r="AS25" s="40" t="n">
        <f t="shared" si="28"/>
        <v>54980395765.392097</v>
      </c>
      <c r="AT25" s="40" t="n">
        <f t="shared" si="28"/>
        <v>29998047214.330872</v>
      </c>
    </row>
    <row r="26">
      <c r="A26" s="5" t="str">
        <f t="shared" si="18"/>
        <v>Other Services</v>
      </c>
      <c r="B26" s="54" t="n">
        <f t="shared" si="19"/>
        <v>27544143236.088715</v>
      </c>
      <c r="C26" s="54" t="n">
        <f t="shared" si="20"/>
        <v>30809340447.998417</v>
      </c>
      <c r="D26" s="54" t="n">
        <f t="shared" si="21"/>
        <v>30742623503.037899</v>
      </c>
      <c r="E26" s="54" t="e">
        <f>#REF!</f>
        <v>#REF!</v>
      </c>
      <c r="F26" s="7" t="n">
        <f t="shared" si="23"/>
        <v>-2.1654778710088474E-3</v>
      </c>
      <c r="G26" s="16" t="n">
        <f t="shared" si="24"/>
        <v>0.11612197335506491</v>
      </c>
      <c r="H26" s="7" t="e">
        <f t="shared" si="25"/>
        <v>#REF!</v>
      </c>
      <c r="I26" s="29" t="n">
        <f t="shared" si="12"/>
        <v>7.4200067949748913E-2</v>
      </c>
      <c r="J26" s="29" t="n">
        <f t="shared" si="6"/>
        <v>9.1967341355219334E-2</v>
      </c>
      <c r="K26" s="16"/>
      <c r="L26" s="3" t="str">
        <f t="shared" si="13"/>
        <v>Other Services</v>
      </c>
      <c r="M26" s="40" t="n">
        <f t="shared" ref="M26:AT26" si="29">IF(M10="","",M10/VLOOKUP(M$17,deflator,2,FALSE))</f>
        <v>8715703916.015358</v>
      </c>
      <c r="N26" s="40" t="n">
        <f t="shared" si="29"/>
        <v>10827091765.381065</v>
      </c>
      <c r="O26" s="40" t="n">
        <f t="shared" si="29"/>
        <v>7884843650.4908905</v>
      </c>
      <c r="P26" s="40" t="n">
        <f t="shared" si="29"/>
        <v>5626648187.0794125</v>
      </c>
      <c r="Q26" s="40" t="n">
        <f t="shared" si="29"/>
        <v>7187540525.5504684</v>
      </c>
      <c r="R26" s="40" t="n">
        <f t="shared" si="29"/>
        <v>9244340955.1015072</v>
      </c>
      <c r="S26" s="40" t="n">
        <f t="shared" si="29"/>
        <v>8747246056.9106579</v>
      </c>
      <c r="T26" s="40" t="n">
        <f t="shared" si="29"/>
        <v>9795116431.5589237</v>
      </c>
      <c r="U26" s="40" t="n">
        <f t="shared" si="29"/>
        <v>10134452288.097168</v>
      </c>
      <c r="V26" s="40" t="n">
        <f t="shared" si="29"/>
        <v>12104814615.13991</v>
      </c>
      <c r="W26" s="40" t="n">
        <f t="shared" si="29"/>
        <v>10513387835.979227</v>
      </c>
      <c r="X26" s="40" t="n">
        <f t="shared" si="29"/>
        <v>11705540748.445671</v>
      </c>
      <c r="Y26" s="40" t="n">
        <f t="shared" si="29"/>
        <v>16376204826.390013</v>
      </c>
      <c r="Z26" s="40" t="n">
        <f t="shared" si="29"/>
        <v>24541946296.546055</v>
      </c>
      <c r="AA26" s="40" t="n">
        <f t="shared" si="29"/>
        <v>29912883226.601784</v>
      </c>
      <c r="AB26" s="40" t="n">
        <f t="shared" si="29"/>
        <v>32067955312.071064</v>
      </c>
      <c r="AC26" s="40" t="n">
        <f t="shared" si="29"/>
        <v>33889152261.973686</v>
      </c>
      <c r="AD26" s="40" t="n">
        <f t="shared" si="29"/>
        <v>33337136677.287769</v>
      </c>
      <c r="AE26" s="40" t="n">
        <f t="shared" si="29"/>
        <v>36615226063.21981</v>
      </c>
      <c r="AF26" s="40" t="n">
        <f t="shared" si="29"/>
        <v>40543111703.646408</v>
      </c>
      <c r="AG26" s="40" t="n">
        <f t="shared" si="29"/>
        <v>43207915532.395752</v>
      </c>
      <c r="AH26" s="40" t="n">
        <f t="shared" si="29"/>
        <v>47182290977.883522</v>
      </c>
      <c r="AI26" s="40" t="n">
        <f t="shared" si="29"/>
        <v>42645127858.320724</v>
      </c>
      <c r="AJ26" s="40" t="n">
        <f t="shared" si="29"/>
        <v>37910022397.49192</v>
      </c>
      <c r="AK26" s="40" t="n">
        <f t="shared" si="29"/>
        <v>31127713244.445961</v>
      </c>
      <c r="AL26" s="40" t="n">
        <f t="shared" si="29"/>
        <v>27544143236.088715</v>
      </c>
      <c r="AM26" s="40" t="n">
        <f t="shared" si="29"/>
        <v>28346880960.861343</v>
      </c>
      <c r="AN26" s="40" t="n">
        <f t="shared" si="29"/>
        <v>30641334014.965523</v>
      </c>
      <c r="AO26" s="40" t="n">
        <f t="shared" si="29"/>
        <v>32661718792.548626</v>
      </c>
      <c r="AP26" s="40" t="n">
        <f t="shared" si="29"/>
        <v>33170118770.594376</v>
      </c>
      <c r="AQ26" s="40" t="n">
        <f t="shared" si="29"/>
        <v>32709240845.588493</v>
      </c>
      <c r="AR26" s="40" t="n">
        <f t="shared" si="29"/>
        <v>30809340447.998417</v>
      </c>
      <c r="AS26" s="40" t="n">
        <f t="shared" si="29"/>
        <v>30742623503.037899</v>
      </c>
      <c r="AT26" s="40" t="n">
        <f t="shared" si="29"/>
        <v>18947200974.157776</v>
      </c>
    </row>
    <row r="27">
      <c r="A27" s="5" t="str">
        <f t="shared" si="18"/>
        <v>Ships &amp; Submarines</v>
      </c>
      <c r="B27" s="54" t="n">
        <f t="shared" si="19"/>
        <v>25761985617.640842</v>
      </c>
      <c r="C27" s="54" t="n">
        <f t="shared" si="20"/>
        <v>34175655057.143604</v>
      </c>
      <c r="D27" s="54" t="n">
        <f t="shared" si="21"/>
        <v>34383474501.119598</v>
      </c>
      <c r="E27" s="54" t="n">
        <f t="shared" si="22"/>
        <v>19755618816.059818</v>
      </c>
      <c r="F27" s="7" t="n">
        <f t="shared" si="23"/>
        <v>6.0809205742657912E-3</v>
      </c>
      <c r="G27" s="16" t="n">
        <f t="shared" si="24"/>
        <v>0.33465933144435422</v>
      </c>
      <c r="H27" s="7" t="n">
        <f t="shared" si="25"/>
        <v>0.57456726240440115</v>
      </c>
      <c r="I27" s="29" t="n">
        <f t="shared" si="12"/>
        <v>8.2987587057409898E-2</v>
      </c>
      <c r="J27" s="29" t="n">
        <f t="shared" si="6"/>
        <v>9.5891300346590075E-2</v>
      </c>
      <c r="K27" s="16"/>
      <c r="L27" s="3" t="str">
        <f t="shared" si="13"/>
        <v>Ships &amp; Submarines</v>
      </c>
      <c r="M27" s="40" t="n">
        <f t="shared" ref="M27:AT27" si="30">IF(M11="","",M11/VLOOKUP(M$17,deflator,2,FALSE))</f>
        <v>21228143918.822308</v>
      </c>
      <c r="N27" s="40" t="n">
        <f t="shared" si="30"/>
        <v>18255763741.932308</v>
      </c>
      <c r="O27" s="40" t="n">
        <f t="shared" si="30"/>
        <v>16101818741.121265</v>
      </c>
      <c r="P27" s="40" t="n">
        <f t="shared" si="30"/>
        <v>17383554422.253849</v>
      </c>
      <c r="Q27" s="40" t="n">
        <f t="shared" si="30"/>
        <v>13228605702.360325</v>
      </c>
      <c r="R27" s="40" t="n">
        <f t="shared" si="30"/>
        <v>16925701573.508938</v>
      </c>
      <c r="S27" s="40" t="n">
        <f t="shared" si="30"/>
        <v>13714338594.757454</v>
      </c>
      <c r="T27" s="40" t="n">
        <f t="shared" si="30"/>
        <v>14102066190.556244</v>
      </c>
      <c r="U27" s="40" t="n">
        <f t="shared" si="30"/>
        <v>15646035550.261097</v>
      </c>
      <c r="V27" s="40" t="n">
        <f t="shared" si="30"/>
        <v>13723041606.572685</v>
      </c>
      <c r="W27" s="40" t="n">
        <f t="shared" si="30"/>
        <v>15116482362.763485</v>
      </c>
      <c r="X27" s="40" t="n">
        <f t="shared" si="30"/>
        <v>19567542739.313786</v>
      </c>
      <c r="Y27" s="40" t="n">
        <f t="shared" si="30"/>
        <v>19715757632.283489</v>
      </c>
      <c r="Z27" s="40" t="n">
        <f t="shared" si="30"/>
        <v>19311053134.625362</v>
      </c>
      <c r="AA27" s="40" t="n">
        <f t="shared" si="30"/>
        <v>22078390468.773312</v>
      </c>
      <c r="AB27" s="40" t="n">
        <f t="shared" si="30"/>
        <v>20272295944.587265</v>
      </c>
      <c r="AC27" s="40" t="n">
        <f t="shared" si="30"/>
        <v>23515513974.779816</v>
      </c>
      <c r="AD27" s="40" t="n">
        <f t="shared" si="30"/>
        <v>23477487462.479282</v>
      </c>
      <c r="AE27" s="40" t="n">
        <f t="shared" si="30"/>
        <v>25797968193.245659</v>
      </c>
      <c r="AF27" s="40" t="n">
        <f t="shared" si="30"/>
        <v>28373501058.253937</v>
      </c>
      <c r="AG27" s="40" t="n">
        <f t="shared" si="30"/>
        <v>22975343625.593277</v>
      </c>
      <c r="AH27" s="40" t="n">
        <f t="shared" si="30"/>
        <v>36406300484.5317</v>
      </c>
      <c r="AI27" s="40" t="n">
        <f t="shared" si="30"/>
        <v>30000955627.257103</v>
      </c>
      <c r="AJ27" s="40" t="n">
        <f t="shared" si="30"/>
        <v>28506800585.755299</v>
      </c>
      <c r="AK27" s="40" t="n">
        <f t="shared" si="30"/>
        <v>28907396953.58527</v>
      </c>
      <c r="AL27" s="40" t="n">
        <f t="shared" si="30"/>
        <v>25761985617.640842</v>
      </c>
      <c r="AM27" s="40" t="n">
        <f t="shared" si="30"/>
        <v>29326557507.575809</v>
      </c>
      <c r="AN27" s="40" t="n">
        <f t="shared" si="30"/>
        <v>31798543252.862499</v>
      </c>
      <c r="AO27" s="40" t="n">
        <f t="shared" si="30"/>
        <v>35752942173.648453</v>
      </c>
      <c r="AP27" s="40" t="n">
        <f t="shared" si="30"/>
        <v>37301668475.775887</v>
      </c>
      <c r="AQ27" s="40" t="n">
        <f t="shared" si="30"/>
        <v>44301301672.457939</v>
      </c>
      <c r="AR27" s="40" t="n">
        <f t="shared" si="30"/>
        <v>34175655057.143604</v>
      </c>
      <c r="AS27" s="40" t="n">
        <f t="shared" si="30"/>
        <v>34383474501.119598</v>
      </c>
      <c r="AT27" s="40" t="n">
        <f t="shared" si="30"/>
        <v>19755618816.059818</v>
      </c>
    </row>
    <row r="28">
      <c r="A28" s="5" t="str">
        <f t="shared" si="18"/>
        <v>Space Systems</v>
      </c>
      <c r="B28" s="54" t="n">
        <f t="shared" si="19"/>
        <v>7152380831.3320475</v>
      </c>
      <c r="C28" s="54" t="n">
        <f t="shared" si="20"/>
        <v>3876240009.3868055</v>
      </c>
      <c r="D28" s="54" t="n">
        <f t="shared" si="21"/>
        <v>4643056135.7002001</v>
      </c>
      <c r="E28" s="54" t="n">
        <f t="shared" si="22"/>
        <v>2462741446.8629632</v>
      </c>
      <c r="F28" s="18" t="n">
        <f t="shared" si="23"/>
        <v>0.19782472820476871</v>
      </c>
      <c r="G28" s="16" t="n">
        <f t="shared" si="24"/>
        <v>-0.3508376797610363</v>
      </c>
      <c r="H28" s="7" t="n">
        <f t="shared" si="25"/>
        <v>0.53041388578679494</v>
      </c>
      <c r="I28" s="29" t="n">
        <f t="shared" si="12"/>
        <v>1.1206430730591663E-2</v>
      </c>
      <c r="J28" s="29" t="n">
        <f t="shared" si="6"/>
        <v>1.1953838649951868E-2</v>
      </c>
      <c r="K28" s="16"/>
      <c r="L28" s="3" t="str">
        <f t="shared" si="13"/>
        <v>Space Systems</v>
      </c>
      <c r="M28" s="40" t="n">
        <f t="shared" ref="M28:AT28" si="31">IF(M12="","",M12/VLOOKUP(M$17,deflator,2,FALSE))</f>
        <v>10154930808.530643</v>
      </c>
      <c r="N28" s="40" t="n">
        <f t="shared" si="31"/>
        <v>8705023523.2999039</v>
      </c>
      <c r="O28" s="40" t="n">
        <f t="shared" si="31"/>
        <v>6004528138.3619833</v>
      </c>
      <c r="P28" s="40" t="n">
        <f t="shared" si="31"/>
        <v>6907301236.6446733</v>
      </c>
      <c r="Q28" s="40" t="n">
        <f t="shared" si="31"/>
        <v>6632410715.0839987</v>
      </c>
      <c r="R28" s="40" t="n">
        <f t="shared" si="31"/>
        <v>6047222098.5070572</v>
      </c>
      <c r="S28" s="40" t="n">
        <f t="shared" si="31"/>
        <v>5076672539.0463142</v>
      </c>
      <c r="T28" s="40" t="n">
        <f t="shared" si="31"/>
        <v>5376821437.8321848</v>
      </c>
      <c r="U28" s="40" t="n">
        <f t="shared" si="31"/>
        <v>5930753132.0048466</v>
      </c>
      <c r="V28" s="40" t="n">
        <f t="shared" si="31"/>
        <v>5789712387.5574579</v>
      </c>
      <c r="W28" s="40" t="n">
        <f t="shared" si="31"/>
        <v>5142468247.7134552</v>
      </c>
      <c r="X28" s="40" t="n">
        <f t="shared" si="31"/>
        <v>6553338068.7724752</v>
      </c>
      <c r="Y28" s="40" t="n">
        <f t="shared" si="31"/>
        <v>6978679889.4916334</v>
      </c>
      <c r="Z28" s="40" t="n">
        <f t="shared" si="31"/>
        <v>8060318704.9060431</v>
      </c>
      <c r="AA28" s="40" t="n">
        <f t="shared" si="31"/>
        <v>9339434253.8379021</v>
      </c>
      <c r="AB28" s="40" t="n">
        <f t="shared" si="31"/>
        <v>9415943130.7707787</v>
      </c>
      <c r="AC28" s="40" t="n">
        <f t="shared" si="31"/>
        <v>11199737621.22802</v>
      </c>
      <c r="AD28" s="40" t="n">
        <f t="shared" si="31"/>
        <v>11172862904.259794</v>
      </c>
      <c r="AE28" s="40" t="n">
        <f t="shared" si="31"/>
        <v>12766969309.857649</v>
      </c>
      <c r="AF28" s="40" t="n">
        <f t="shared" si="31"/>
        <v>13698878332.994875</v>
      </c>
      <c r="AG28" s="40" t="n">
        <f t="shared" si="31"/>
        <v>11890962364.049744</v>
      </c>
      <c r="AH28" s="40" t="n">
        <f t="shared" si="31"/>
        <v>13206494162.395592</v>
      </c>
      <c r="AI28" s="40" t="n">
        <f t="shared" si="31"/>
        <v>12529191740.728071</v>
      </c>
      <c r="AJ28" s="40" t="n">
        <f t="shared" si="31"/>
        <v>9363042868.8726788</v>
      </c>
      <c r="AK28" s="40" t="n">
        <f t="shared" si="31"/>
        <v>9522983752.2579594</v>
      </c>
      <c r="AL28" s="40" t="n">
        <f t="shared" si="31"/>
        <v>7152380831.3320475</v>
      </c>
      <c r="AM28" s="40" t="n">
        <f t="shared" si="31"/>
        <v>7227789248.2462444</v>
      </c>
      <c r="AN28" s="40" t="n">
        <f t="shared" si="31"/>
        <v>7071455550.9890261</v>
      </c>
      <c r="AO28" s="40" t="n">
        <f t="shared" si="31"/>
        <v>6789262913.3054314</v>
      </c>
      <c r="AP28" s="40" t="n">
        <f t="shared" si="31"/>
        <v>8082239010.0171633</v>
      </c>
      <c r="AQ28" s="40" t="n">
        <f t="shared" si="31"/>
        <v>8119862735.380373</v>
      </c>
      <c r="AR28" s="40" t="n">
        <f t="shared" si="31"/>
        <v>3876240009.3868055</v>
      </c>
      <c r="AS28" s="40" t="n">
        <f t="shared" si="31"/>
        <v>4643056135.7002001</v>
      </c>
      <c r="AT28" s="40" t="n">
        <f t="shared" si="31"/>
        <v>2462741446.8629632</v>
      </c>
    </row>
    <row r="29">
      <c r="A29" s="5" t="str">
        <f t="shared" si="18"/>
        <v>Unlabeled</v>
      </c>
      <c r="B29" s="54" t="n">
        <f t="shared" si="19"/>
        <v>35983.427012267362</v>
      </c>
      <c r="C29" s="54" t="n">
        <f t="shared" si="20"/>
        <v>413082.90652077406</v>
      </c>
      <c r="D29" s="54" t="n">
        <f t="shared" si="21"/>
        <v>980919.76850000001</v>
      </c>
      <c r="E29" s="54" t="n">
        <f t="shared" si="22"/>
        <v>319653.35811726277</v>
      </c>
      <c r="F29" s="7" t="n">
        <f t="shared" si="23"/>
        <v>1.3746317095565157</v>
      </c>
      <c r="G29" s="16" t="n">
        <f t="shared" si="24"/>
        <v>26.260320929565374</v>
      </c>
      <c r="H29" s="7" t="n">
        <f t="shared" si="25"/>
        <v>0.32587105325246868</v>
      </c>
      <c r="I29" s="29" t="n">
        <f t="shared" si="12"/>
        <v>0.18133418689431161</v>
      </c>
      <c r="J29" s="29" t="n">
        <f t="shared" si="6"/>
        <v>0.23263315742854668</v>
      </c>
      <c r="K29" s="16"/>
      <c r="L29" s="3" t="str">
        <f t="shared" si="13"/>
        <v>Unlabeled</v>
      </c>
      <c r="M29" s="40" t="str">
        <f t="shared" ref="M29:AT29" si="32">IF(M13="","",M13/VLOOKUP(M$17,deflator,2,FALSE))</f>
      </c>
      <c r="N29" s="40" t="str">
        <f t="shared" si="32"/>
      </c>
      <c r="O29" s="40" t="str">
        <f t="shared" si="32"/>
      </c>
      <c r="P29" s="40" t="str">
        <f t="shared" si="32"/>
      </c>
      <c r="Q29" s="40" t="str">
        <f t="shared" si="32"/>
      </c>
      <c r="R29" s="40" t="str">
        <f t="shared" si="32"/>
      </c>
      <c r="S29" s="40" t="str">
        <f t="shared" si="32"/>
      </c>
      <c r="T29" s="40" t="str">
        <f t="shared" si="32"/>
      </c>
      <c r="U29" s="40" t="str">
        <f t="shared" si="32"/>
      </c>
      <c r="V29" s="40" t="str">
        <f t="shared" si="32"/>
      </c>
      <c r="W29" s="40" t="n">
        <f t="shared" si="32"/>
        <v>47669452.409212656</v>
      </c>
      <c r="X29" s="40" t="n">
        <f t="shared" si="32"/>
        <v>15499081.938118953</v>
      </c>
      <c r="Y29" s="40" t="n">
        <f t="shared" si="32"/>
        <v>130564595.42886336</v>
      </c>
      <c r="Z29" s="40" t="n">
        <f t="shared" si="32"/>
        <v>115417039.64743306</v>
      </c>
      <c r="AA29" s="40" t="n">
        <f t="shared" si="32"/>
        <v>10528669.911007831</v>
      </c>
      <c r="AB29" s="40" t="n">
        <f t="shared" si="32"/>
        <v>5489693.5336596528</v>
      </c>
      <c r="AC29" s="40" t="n">
        <f t="shared" si="32"/>
        <v>153442908.38277924</v>
      </c>
      <c r="AD29" s="40" t="n">
        <f t="shared" si="32"/>
        <v>24559459.532689799</v>
      </c>
      <c r="AE29" s="40" t="n">
        <f t="shared" si="32"/>
        <v>490607.41584320518</v>
      </c>
      <c r="AF29" s="40" t="n">
        <f t="shared" si="32"/>
        <v>1301353.3805184057</v>
      </c>
      <c r="AG29" s="40" t="n">
        <f t="shared" si="32"/>
        <v>-332184.73425493552</v>
      </c>
      <c r="AH29" s="40" t="n">
        <f t="shared" si="32"/>
        <v>-180591.70059669059</v>
      </c>
      <c r="AI29" s="40" t="n">
        <f t="shared" si="32"/>
        <v>-8157.49366437355</v>
      </c>
      <c r="AJ29" s="40" t="n">
        <f t="shared" si="32"/>
        <v>-123324.4875928027</v>
      </c>
      <c r="AK29" s="40" t="str">
        <f t="shared" si="32"/>
      </c>
      <c r="AL29" s="40" t="n">
        <f t="shared" si="32"/>
        <v>35983.427012267362</v>
      </c>
      <c r="AM29" s="40" t="n">
        <f t="shared" si="32"/>
        <v>4260551.6858879356</v>
      </c>
      <c r="AN29" s="40" t="n">
        <f t="shared" si="32"/>
        <v>1572643.058881799</v>
      </c>
      <c r="AO29" s="40" t="n">
        <f t="shared" si="32"/>
        <v>-242993.47650283971</v>
      </c>
      <c r="AP29" s="40" t="n">
        <f t="shared" si="32"/>
        <v>521779.59854369418</v>
      </c>
      <c r="AQ29" s="40" t="n">
        <f t="shared" si="32"/>
        <v>347656.57256334287</v>
      </c>
      <c r="AR29" s="40" t="n">
        <f t="shared" si="32"/>
        <v>413082.90652077406</v>
      </c>
      <c r="AS29" s="40" t="n">
        <f t="shared" si="32"/>
        <v>980919.76850000001</v>
      </c>
      <c r="AT29" s="40" t="n">
        <f t="shared" si="32"/>
        <v>319653.35811726277</v>
      </c>
    </row>
    <row r="30">
      <c r="A30" s="5" t="str">
        <f t="shared" si="18"/>
        <v>Grand Total</v>
      </c>
      <c r="B30" s="40" t="n">
        <f t="shared" si="19"/>
        <v>328869861606.95331</v>
      </c>
      <c r="C30" s="40" t="n">
        <f t="shared" si="20"/>
        <v>413882614520.63428</v>
      </c>
      <c r="D30" s="40" t="n">
        <f t="shared" si="21"/>
        <v>414320692049.20355</v>
      </c>
      <c r="E30" s="40" t="n">
        <f t="shared" si="22"/>
        <v>206020971085.5416</v>
      </c>
      <c r="F30" s="7" t="n">
        <f t="shared" si="23"/>
        <v>1.0584583966559702E-3</v>
      </c>
      <c r="G30" s="16" t="n">
        <f t="shared" si="24"/>
        <v>0.2598317462862445</v>
      </c>
      <c r="H30" s="7" t="n">
        <f t="shared" si="25"/>
        <v>0.49725001680841741</v>
      </c>
      <c r="I30" s="29" t="b">
        <f t="shared" si="12"/>
        <v>0</v>
      </c>
      <c r="J30" s="29" t="b">
        <f t="shared" si="6"/>
        <v>0</v>
      </c>
      <c r="K30" s="16"/>
      <c r="L30" s="3" t="str">
        <f t="shared" si="13"/>
        <v>Grand Total</v>
      </c>
      <c r="M30" s="40" t="n">
        <f t="shared" ref="M30:AT30" si="33">IF(M14="","",M14/VLOOKUP(M$17,deflator,2,FALSE))</f>
        <v>239199681230.54471</v>
      </c>
      <c r="N30" s="40" t="n">
        <f t="shared" si="33"/>
        <v>261290729119.9429</v>
      </c>
      <c r="O30" s="40" t="n">
        <f t="shared" si="33"/>
        <v>231052642709.19879</v>
      </c>
      <c r="P30" s="40" t="n">
        <f t="shared" si="33"/>
        <v>222030070082.75241</v>
      </c>
      <c r="Q30" s="40" t="n">
        <f t="shared" si="33"/>
        <v>209755450716.4137</v>
      </c>
      <c r="R30" s="40" t="n">
        <f t="shared" si="33"/>
        <v>204405296246.58194</v>
      </c>
      <c r="S30" s="40" t="n">
        <f t="shared" si="33"/>
        <v>203829663285.77426</v>
      </c>
      <c r="T30" s="40" t="n">
        <f t="shared" si="33"/>
        <v>196101401438.07629</v>
      </c>
      <c r="U30" s="40" t="n">
        <f t="shared" si="33"/>
        <v>195325733178.12</v>
      </c>
      <c r="V30" s="40" t="n">
        <f t="shared" si="33"/>
        <v>201529294725.62869</v>
      </c>
      <c r="W30" s="40" t="n">
        <f t="shared" si="33"/>
        <v>213564752581.37903</v>
      </c>
      <c r="X30" s="40" t="n">
        <f t="shared" si="33"/>
        <v>227146673079.63129</v>
      </c>
      <c r="Y30" s="40" t="n">
        <f t="shared" si="33"/>
        <v>263709938807.80118</v>
      </c>
      <c r="Z30" s="40" t="n">
        <f t="shared" si="33"/>
        <v>322342228014.78436</v>
      </c>
      <c r="AA30" s="40" t="n">
        <f t="shared" si="33"/>
        <v>341766161628.44629</v>
      </c>
      <c r="AB30" s="40" t="n">
        <f t="shared" si="33"/>
        <v>383526161391.43213</v>
      </c>
      <c r="AC30" s="40" t="n">
        <f t="shared" si="33"/>
        <v>412680702347.21045</v>
      </c>
      <c r="AD30" s="40" t="n">
        <f t="shared" si="33"/>
        <v>446556816579.88892</v>
      </c>
      <c r="AE30" s="40" t="n">
        <f t="shared" si="33"/>
        <v>503864098460.09125</v>
      </c>
      <c r="AF30" s="40" t="n">
        <f t="shared" si="33"/>
        <v>503502767809.55353</v>
      </c>
      <c r="AG30" s="40" t="n">
        <f t="shared" si="33"/>
        <v>474106785634.96906</v>
      </c>
      <c r="AH30" s="40" t="n">
        <f t="shared" si="33"/>
        <v>472642625007.6712</v>
      </c>
      <c r="AI30" s="40" t="n">
        <f t="shared" si="33"/>
        <v>450371557038.64948</v>
      </c>
      <c r="AJ30" s="40" t="n">
        <f t="shared" si="33"/>
        <v>379139270395.26904</v>
      </c>
      <c r="AK30" s="40" t="n">
        <f t="shared" si="33"/>
        <v>343680149719.00073</v>
      </c>
      <c r="AL30" s="40" t="n">
        <f t="shared" si="33"/>
        <v>328869861606.95331</v>
      </c>
      <c r="AM30" s="40" t="n">
        <f t="shared" si="33"/>
        <v>354928204088.39642</v>
      </c>
      <c r="AN30" s="40" t="n">
        <f t="shared" si="33"/>
        <v>374711402397.52411</v>
      </c>
      <c r="AO30" s="40" t="n">
        <f t="shared" si="33"/>
        <v>409895778951.95563</v>
      </c>
      <c r="AP30" s="40" t="n">
        <f t="shared" si="33"/>
        <v>429908496130.4726</v>
      </c>
      <c r="AQ30" s="40" t="n">
        <f t="shared" si="33"/>
        <v>467072203011.73773</v>
      </c>
      <c r="AR30" s="40" t="n">
        <f t="shared" si="33"/>
        <v>413882614520.63428</v>
      </c>
      <c r="AS30" s="40" t="n">
        <f t="shared" si="33"/>
        <v>414320692049.20355</v>
      </c>
      <c r="AT30" s="40" t="n">
        <f t="shared" si="33"/>
        <v>206020971085.5416</v>
      </c>
    </row>
    <row r="31">
      <c r="L31" s="3" t="s">
        <v>45</v>
      </c>
      <c r="M31" s="3" t="b">
        <f>M30=SUM(M18:M28)</f>
        <v>1</v>
      </c>
      <c r="N31" s="3" t="b">
        <f t="shared" ref="N31:AS31" si="34">N30=SUM(N18:N29)</f>
        <v>1</v>
      </c>
      <c r="O31" s="3" t="b">
        <f t="shared" si="34"/>
        <v>1</v>
      </c>
      <c r="P31" s="3" t="b">
        <f t="shared" si="34"/>
        <v>1</v>
      </c>
      <c r="Q31" s="3" t="b">
        <f t="shared" si="34"/>
        <v>1</v>
      </c>
      <c r="R31" s="3" t="b">
        <f t="shared" si="34"/>
        <v>1</v>
      </c>
      <c r="S31" s="3" t="b">
        <f t="shared" si="34"/>
        <v>1</v>
      </c>
      <c r="T31" s="3" t="b">
        <f t="shared" si="34"/>
        <v>1</v>
      </c>
      <c r="U31" s="3" t="b">
        <f t="shared" si="34"/>
        <v>1</v>
      </c>
      <c r="V31" s="3" t="b">
        <f t="shared" si="34"/>
        <v>1</v>
      </c>
      <c r="W31" s="3" t="b">
        <f t="shared" si="34"/>
        <v>1</v>
      </c>
      <c r="X31" s="3" t="b">
        <f t="shared" si="34"/>
        <v>1</v>
      </c>
      <c r="Y31" s="3" t="b">
        <f t="shared" si="34"/>
        <v>1</v>
      </c>
      <c r="Z31" s="3" t="b">
        <f t="shared" si="34"/>
        <v>1</v>
      </c>
      <c r="AA31" s="3" t="b">
        <f t="shared" si="34"/>
        <v>1</v>
      </c>
      <c r="AB31" s="3" t="b">
        <f t="shared" si="34"/>
        <v>1</v>
      </c>
      <c r="AC31" s="3" t="b">
        <f t="shared" si="34"/>
        <v>1</v>
      </c>
      <c r="AD31" s="3" t="b">
        <f t="shared" si="34"/>
        <v>1</v>
      </c>
      <c r="AE31" s="3" t="b">
        <f t="shared" si="34"/>
        <v>1</v>
      </c>
      <c r="AF31" s="3" t="b">
        <f t="shared" si="34"/>
        <v>1</v>
      </c>
      <c r="AG31" s="3" t="b">
        <f t="shared" si="34"/>
        <v>1</v>
      </c>
      <c r="AH31" s="3" t="b">
        <f t="shared" si="34"/>
        <v>1</v>
      </c>
      <c r="AI31" s="3" t="b">
        <f t="shared" si="34"/>
        <v>0</v>
      </c>
      <c r="AJ31" s="3" t="b">
        <f t="shared" si="34"/>
        <v>1</v>
      </c>
      <c r="AK31" s="3" t="b">
        <f t="shared" si="34"/>
        <v>1</v>
      </c>
      <c r="AL31" s="3" t="b">
        <f t="shared" si="34"/>
        <v>1</v>
      </c>
      <c r="AM31" s="3" t="b">
        <f t="shared" si="34"/>
        <v>1</v>
      </c>
      <c r="AN31" s="3" t="b">
        <f t="shared" si="34"/>
        <v>1</v>
      </c>
      <c r="AO31" s="3" t="b">
        <f t="shared" si="34"/>
        <v>1</v>
      </c>
      <c r="AP31" s="3" t="b">
        <f t="shared" si="34"/>
        <v>1</v>
      </c>
      <c r="AQ31" s="3" t="b">
        <f t="shared" si="34"/>
        <v>1</v>
      </c>
      <c r="AR31" s="3" t="b">
        <f t="shared" si="34"/>
        <v>1</v>
      </c>
      <c r="AS31" s="3" t="b">
        <f t="shared" si="34"/>
        <v>1</v>
      </c>
      <c r="AT31" s="3" t="b">
        <f t="shared" ref="AT31" si="35">AT30=SUM(AT18:AT29)</f>
        <v>1</v>
      </c>
    </row>
    <row r="32">
      <c r="L32" s="3"/>
      <c r="M32" s="3"/>
      <c r="W32" s="9"/>
      <c r="AN32" s="5"/>
      <c r="AO32" s="5"/>
      <c r="AP32" s="5"/>
      <c r="AQ32" s="5"/>
      <c r="AR32" s="5"/>
    </row>
    <row r="33">
      <c r="L33" s="3"/>
      <c r="M33" s="3"/>
      <c r="W33" s="9"/>
      <c r="AN33" s="5"/>
      <c r="AO33" s="5"/>
      <c r="AP33" s="5"/>
      <c r="AQ33" s="5"/>
      <c r="AR33" s="5"/>
    </row>
    <row r="34">
      <c r="L34" s="34" t="str">
        <f t="shared" ref="L34:L45" si="36">L18</f>
        <v>Aircraft</v>
      </c>
      <c r="M34" s="7" t="str">
        <f>IFERROR(#REF!/M$30,"")</f>
      </c>
      <c r="N34" s="7" t="n">
        <f t="shared" ref="N34:AT34" si="37">IFERROR(N18/N$30,"")</f>
        <v>0.22410693636040827</v>
      </c>
      <c r="O34" s="7" t="n">
        <f t="shared" si="37"/>
        <v>0.24583739185380621</v>
      </c>
      <c r="P34" s="7" t="n">
        <f t="shared" si="37"/>
        <v>0.24649593129074693</v>
      </c>
      <c r="Q34" s="7" t="n">
        <f t="shared" si="37"/>
        <v>0.26072434549564455</v>
      </c>
      <c r="R34" s="7" t="n">
        <f t="shared" si="37"/>
        <v>0.22999435551705025</v>
      </c>
      <c r="S34" s="7" t="n">
        <f t="shared" si="37"/>
        <v>0.24361590224687452</v>
      </c>
      <c r="T34" s="7" t="n">
        <f t="shared" si="37"/>
        <v>0.21495405556028521</v>
      </c>
      <c r="U34" s="7" t="n">
        <f t="shared" si="37"/>
        <v>0.22681631239374295</v>
      </c>
      <c r="V34" s="7" t="n">
        <f t="shared" si="37"/>
        <v>0.22543983226379183</v>
      </c>
      <c r="W34" s="7" t="n">
        <f t="shared" si="37"/>
        <v>0.2679735485004085</v>
      </c>
      <c r="X34" s="7" t="n">
        <f t="shared" si="37"/>
        <v>0.25085723517530767</v>
      </c>
      <c r="Y34" s="7" t="n">
        <f t="shared" si="37"/>
        <v>0.22982020948629753</v>
      </c>
      <c r="Z34" s="7" t="n">
        <f t="shared" si="37"/>
        <v>0.23280055506013753</v>
      </c>
      <c r="AA34" s="7" t="n">
        <f t="shared" si="37"/>
        <v>0.20805065894710983</v>
      </c>
      <c r="AB34" s="7" t="n">
        <f t="shared" si="37"/>
        <v>0.17797937413912179</v>
      </c>
      <c r="AC34" s="7" t="n">
        <f t="shared" si="37"/>
        <v>0.18285686112001517</v>
      </c>
      <c r="AD34" s="7" t="n">
        <f t="shared" si="37"/>
        <v>0.18430988675076293</v>
      </c>
      <c r="AE34" s="7" t="n">
        <f t="shared" si="37"/>
        <v>0.17653131279658441</v>
      </c>
      <c r="AF34" s="7" t="n">
        <f t="shared" si="37"/>
        <v>0.17258215486509668</v>
      </c>
      <c r="AG34" s="7" t="n">
        <f t="shared" si="37"/>
        <v>0.17550196454138176</v>
      </c>
      <c r="AH34" s="7" t="n">
        <f t="shared" si="37"/>
        <v>0.1907468673816089</v>
      </c>
      <c r="AI34" s="7" t="n">
        <f t="shared" si="37"/>
        <v>0.21855745651640082</v>
      </c>
      <c r="AJ34" s="7" t="n">
        <f t="shared" si="37"/>
        <v>0.23895380268799113</v>
      </c>
      <c r="AK34" s="7" t="n">
        <f t="shared" si="37"/>
        <v>0.20552650047037654</v>
      </c>
      <c r="AL34" s="7" t="n">
        <f t="shared" si="37"/>
        <v>0.22500605677955657</v>
      </c>
      <c r="AM34" s="7" t="n">
        <f t="shared" si="37"/>
        <v>0.25253281168060776</v>
      </c>
      <c r="AN34" s="7" t="n">
        <f t="shared" si="37"/>
        <v>0.26768030097350226</v>
      </c>
      <c r="AO34" s="7" t="n">
        <f t="shared" si="37"/>
        <v>0.23217002303933945</v>
      </c>
      <c r="AP34" s="7" t="n">
        <f t="shared" si="37"/>
        <v>0.23469197498866592</v>
      </c>
      <c r="AQ34" s="7" t="n">
        <f t="shared" si="37"/>
        <v>0.24919560895387241</v>
      </c>
      <c r="AR34" s="7" t="n">
        <f t="shared" si="37"/>
        <v>0.18729414099646982</v>
      </c>
      <c r="AS34" s="7" t="n">
        <f t="shared" si="37"/>
        <v>0.18133418689431161</v>
      </c>
      <c r="AT34" s="7" t="n">
        <f t="shared" si="37"/>
        <v>0.23263315742854668</v>
      </c>
    </row>
    <row r="35">
      <c r="L35" s="34" t="str">
        <f t="shared" si="36"/>
        <v>Electronics, Comms, &amp; Sensors</v>
      </c>
      <c r="M35" s="7" t="n">
        <f t="shared" ref="M35:AS35" si="38">IFERROR(M19/M$30,"")</f>
        <v>0.16370933701033025</v>
      </c>
      <c r="N35" s="7" t="n">
        <f t="shared" ref="N35:AT35" si="39">IFERROR(N19/N$30,"")</f>
        <v>0.14189497354106928</v>
      </c>
      <c r="O35" s="7" t="n">
        <f t="shared" si="39"/>
        <v>0.15708267180721469</v>
      </c>
      <c r="P35" s="7" t="n">
        <f t="shared" si="39"/>
        <v>0.15029336067819501</v>
      </c>
      <c r="Q35" s="7" t="n">
        <f t="shared" si="39"/>
        <v>0.15059434040955655</v>
      </c>
      <c r="R35" s="7" t="n">
        <f t="shared" si="39"/>
        <v>0.16030809389614431</v>
      </c>
      <c r="S35" s="7" t="n">
        <f t="shared" si="39"/>
        <v>0.15349407445523422</v>
      </c>
      <c r="T35" s="7" t="n">
        <f t="shared" si="39"/>
        <v>0.15886692717361289</v>
      </c>
      <c r="U35" s="7" t="n">
        <f t="shared" si="39"/>
        <v>0.14943940266310837</v>
      </c>
      <c r="V35" s="7" t="n">
        <f t="shared" si="39"/>
        <v>0.16017748084825537</v>
      </c>
      <c r="W35" s="7" t="n">
        <f t="shared" si="39"/>
        <v>0.15698981591685984</v>
      </c>
      <c r="X35" s="7" t="n">
        <f t="shared" si="39"/>
        <v>0.15547020876950446</v>
      </c>
      <c r="Y35" s="7" t="n">
        <f t="shared" si="39"/>
        <v>0.15195343943318101</v>
      </c>
      <c r="Z35" s="7" t="n">
        <f t="shared" si="39"/>
        <v>0.14883575941736119</v>
      </c>
      <c r="AA35" s="7" t="n">
        <f t="shared" si="39"/>
        <v>0.16335187325944228</v>
      </c>
      <c r="AB35" s="7" t="n">
        <f t="shared" si="39"/>
        <v>0.15897278957289845</v>
      </c>
      <c r="AC35" s="7" t="n">
        <f t="shared" si="39"/>
        <v>0.15314308235425969</v>
      </c>
      <c r="AD35" s="7" t="n">
        <f t="shared" si="39"/>
        <v>0.15984676491854144</v>
      </c>
      <c r="AE35" s="7" t="n">
        <f t="shared" si="39"/>
        <v>0.15067261832411796</v>
      </c>
      <c r="AF35" s="7" t="n">
        <f t="shared" si="39"/>
        <v>0.14505282146832363</v>
      </c>
      <c r="AG35" s="7" t="n">
        <f t="shared" si="39"/>
        <v>0.15485744304323509</v>
      </c>
      <c r="AH35" s="7" t="n">
        <f t="shared" si="39"/>
        <v>0.14222171288481406</v>
      </c>
      <c r="AI35" s="7" t="n">
        <f t="shared" si="39"/>
        <v>0.13874485731149822</v>
      </c>
      <c r="AJ35" s="7" t="n">
        <f t="shared" si="39"/>
        <v>0.1341003794004966</v>
      </c>
      <c r="AK35" s="7" t="n">
        <f t="shared" si="39"/>
        <v>0.14421577328601268</v>
      </c>
      <c r="AL35" s="7" t="n">
        <f t="shared" si="39"/>
        <v>0.14448286175666736</v>
      </c>
      <c r="AM35" s="7" t="n">
        <f t="shared" si="39"/>
        <v>0.14513984966793742</v>
      </c>
      <c r="AN35" s="7" t="n">
        <f t="shared" si="39"/>
        <v>0.14256395480039813</v>
      </c>
      <c r="AO35" s="7" t="n">
        <f t="shared" si="39"/>
        <v>0.14203328044076921</v>
      </c>
      <c r="AP35" s="7" t="n">
        <f t="shared" si="39"/>
        <v>0.14308838545782118</v>
      </c>
      <c r="AQ35" s="7" t="n">
        <f t="shared" si="39"/>
        <v>0.13099026101208971</v>
      </c>
      <c r="AR35" s="7" t="n">
        <f t="shared" si="39"/>
        <v>0.12815580465833035</v>
      </c>
      <c r="AS35" s="7" t="n">
        <f t="shared" si="39"/>
        <v>0.12933899970295004</v>
      </c>
      <c r="AT35" s="7" t="n">
        <f t="shared" si="39"/>
        <v>0.11525225115790146</v>
      </c>
    </row>
    <row r="36">
      <c r="L36" s="34" t="str">
        <f t="shared" si="36"/>
        <v>Facilities and Construction</v>
      </c>
      <c r="M36" s="7" t="n">
        <f t="shared" ref="M36:AT36" si="40">IFERROR(M20/M$30,"")</f>
        <v>0.10123160120585496</v>
      </c>
      <c r="N36" s="7" t="n">
        <f t="shared" ref="N36:AT36" si="41">IFERROR(N20/N$30,"")</f>
        <v>0.13582269738373495</v>
      </c>
      <c r="O36" s="7" t="n">
        <f t="shared" si="41"/>
        <v>0.14308559872135684</v>
      </c>
      <c r="P36" s="7" t="n">
        <f t="shared" si="41"/>
        <v>0.14153033857870659</v>
      </c>
      <c r="Q36" s="7" t="n">
        <f t="shared" si="41"/>
        <v>0.17354143344465731</v>
      </c>
      <c r="R36" s="7" t="n">
        <f t="shared" si="41"/>
        <v>0.17272113729056993</v>
      </c>
      <c r="S36" s="7" t="n">
        <f t="shared" si="41"/>
        <v>0.17123685646619277</v>
      </c>
      <c r="T36" s="7" t="n">
        <f t="shared" si="41"/>
        <v>0.17441056567137744</v>
      </c>
      <c r="U36" s="7" t="n">
        <f t="shared" si="41"/>
        <v>0.16726773567240991</v>
      </c>
      <c r="V36" s="7" t="n">
        <f t="shared" si="41"/>
        <v>0.16863627481114382</v>
      </c>
      <c r="W36" s="7" t="n">
        <f t="shared" si="41"/>
        <v>0.15736244496996313</v>
      </c>
      <c r="X36" s="7" t="n">
        <f t="shared" si="41"/>
        <v>0.16018958858545113</v>
      </c>
      <c r="Y36" s="7" t="n">
        <f t="shared" si="41"/>
        <v>0.15348144963582078</v>
      </c>
      <c r="Z36" s="7" t="n">
        <f t="shared" si="41"/>
        <v>0.16284390470723872</v>
      </c>
      <c r="AA36" s="7" t="n">
        <f t="shared" si="41"/>
        <v>0.15538911797042501</v>
      </c>
      <c r="AB36" s="7" t="n">
        <f t="shared" si="41"/>
        <v>0.14890653467210735</v>
      </c>
      <c r="AC36" s="7" t="n">
        <f t="shared" si="41"/>
        <v>0.1543185452374711</v>
      </c>
      <c r="AD36" s="7" t="n">
        <f t="shared" si="41"/>
        <v>0.14077887555555071</v>
      </c>
      <c r="AE36" s="7" t="n">
        <f t="shared" si="41"/>
        <v>0.15156843413636784</v>
      </c>
      <c r="AF36" s="7" t="n">
        <f t="shared" si="41"/>
        <v>0.17393059242021014</v>
      </c>
      <c r="AG36" s="7" t="n">
        <f t="shared" si="41"/>
        <v>0.16898319934389863</v>
      </c>
      <c r="AH36" s="7" t="n">
        <f t="shared" si="41"/>
        <v>0.14808918799716375</v>
      </c>
      <c r="AI36" s="7" t="n">
        <f t="shared" si="41"/>
        <v>0.13704325802759315</v>
      </c>
      <c r="AJ36" s="7" t="n">
        <f t="shared" si="41"/>
        <v>0.127994683234396</v>
      </c>
      <c r="AK36" s="7" t="n">
        <f t="shared" si="41"/>
        <v>0.14901406864893699</v>
      </c>
      <c r="AL36" s="7" t="n">
        <f t="shared" si="41"/>
        <v>0.13905890799019718</v>
      </c>
      <c r="AM36" s="7" t="n">
        <f t="shared" si="41"/>
        <v>0.12924401174921343</v>
      </c>
      <c r="AN36" s="7" t="n">
        <f t="shared" si="41"/>
        <v>0.11989562618292696</v>
      </c>
      <c r="AO36" s="7" t="n">
        <f t="shared" si="41"/>
        <v>0.13080047217250762</v>
      </c>
      <c r="AP36" s="7" t="n">
        <f t="shared" si="41"/>
        <v>0.13561676139307252</v>
      </c>
      <c r="AQ36" s="7" t="n">
        <f t="shared" si="41"/>
        <v>0.1423891677985058</v>
      </c>
      <c r="AR36" s="7" t="n">
        <f t="shared" si="41"/>
        <v>0.13216264313024118</v>
      </c>
      <c r="AS36" s="7" t="n">
        <f t="shared" si="41"/>
        <v>0.13826819845248861</v>
      </c>
      <c r="AT36" s="7" t="n">
        <f t="shared" si="41"/>
        <v>0.10676979027194178</v>
      </c>
    </row>
    <row r="37">
      <c r="L37" s="34" t="str">
        <f t="shared" si="36"/>
        <v>Land Vehicles</v>
      </c>
      <c r="M37" s="7" t="n">
        <f t="shared" ref="M37:AT37" si="42">IFERROR(M21/M$30,"")</f>
        <v>3.5521623625461525E-2</v>
      </c>
      <c r="N37" s="7" t="n">
        <f t="shared" ref="N37:AT37" si="43">IFERROR(N21/N$30,"")</f>
        <v>4.7769192452874379E-2</v>
      </c>
      <c r="O37" s="7" t="n">
        <f t="shared" si="43"/>
        <v>3.3764891063653366E-2</v>
      </c>
      <c r="P37" s="7" t="n">
        <f t="shared" si="43"/>
        <v>3.6221817769373041E-2</v>
      </c>
      <c r="Q37" s="7" t="n">
        <f t="shared" si="43"/>
        <v>3.0889250915415261E-2</v>
      </c>
      <c r="R37" s="7" t="n">
        <f t="shared" si="43"/>
        <v>2.6575187524702483E-2</v>
      </c>
      <c r="S37" s="7" t="n">
        <f t="shared" si="43"/>
        <v>3.105350765124186E-2</v>
      </c>
      <c r="T37" s="7" t="n">
        <f t="shared" si="43"/>
        <v>3.1493186553485195E-2</v>
      </c>
      <c r="U37" s="7" t="n">
        <f t="shared" si="43"/>
        <v>2.3974943488189012E-2</v>
      </c>
      <c r="V37" s="7" t="n">
        <f t="shared" si="43"/>
        <v>2.8705590281871116E-2</v>
      </c>
      <c r="W37" s="7" t="n">
        <f t="shared" si="43"/>
        <v>2.5694551845658168E-2</v>
      </c>
      <c r="X37" s="7" t="n">
        <f t="shared" si="43"/>
        <v>2.2902328877909738E-2</v>
      </c>
      <c r="Y37" s="7" t="n">
        <f t="shared" si="43"/>
        <v>2.8177039943099707E-2</v>
      </c>
      <c r="Z37" s="7" t="n">
        <f t="shared" si="43"/>
        <v>4.5579217624153893E-2</v>
      </c>
      <c r="AA37" s="7" t="n">
        <f t="shared" si="43"/>
        <v>3.7192800745604715E-2</v>
      </c>
      <c r="AB37" s="7" t="n">
        <f t="shared" si="43"/>
        <v>5.7447788524013541E-2</v>
      </c>
      <c r="AC37" s="7" t="n">
        <f t="shared" si="43"/>
        <v>5.4653347066641815E-2</v>
      </c>
      <c r="AD37" s="7" t="n">
        <f t="shared" si="43"/>
        <v>8.593112230378526E-2</v>
      </c>
      <c r="AE37" s="7" t="n">
        <f t="shared" si="43"/>
        <v>0.10518090815961094</v>
      </c>
      <c r="AF37" s="7" t="n">
        <f t="shared" si="43"/>
        <v>7.5572656421003262E-2</v>
      </c>
      <c r="AG37" s="7" t="n">
        <f t="shared" si="43"/>
        <v>6.9911215329300044E-2</v>
      </c>
      <c r="AH37" s="7" t="n">
        <f t="shared" si="43"/>
        <v>5.3119909499758429E-2</v>
      </c>
      <c r="AI37" s="7" t="n">
        <f t="shared" si="43"/>
        <v>3.0300404823457597E-2</v>
      </c>
      <c r="AJ37" s="7" t="n">
        <f t="shared" si="43"/>
        <v>2.4251009750166579E-2</v>
      </c>
      <c r="AK37" s="7" t="n">
        <f t="shared" si="43"/>
        <v>2.0564448108643638E-2</v>
      </c>
      <c r="AL37" s="7" t="n">
        <f t="shared" si="43"/>
        <v>2.7347039877302134E-2</v>
      </c>
      <c r="AM37" s="7" t="n">
        <f t="shared" si="43"/>
        <v>2.4643228743441756E-2</v>
      </c>
      <c r="AN37" s="7" t="n">
        <f t="shared" si="43"/>
        <v>2.5742035323569619E-2</v>
      </c>
      <c r="AO37" s="7" t="n">
        <f t="shared" si="43"/>
        <v>3.5350058892485811E-2</v>
      </c>
      <c r="AP37" s="7" t="n">
        <f t="shared" si="43"/>
        <v>3.3629172368671703E-2</v>
      </c>
      <c r="AQ37" s="7" t="n">
        <f t="shared" si="43"/>
        <v>2.7793921224505122E-2</v>
      </c>
      <c r="AR37" s="7" t="n">
        <f t="shared" si="43"/>
        <v>2.5028958489415221E-2</v>
      </c>
      <c r="AS37" s="7" t="n">
        <f t="shared" si="43"/>
        <v>2.5961454051228523E-2</v>
      </c>
      <c r="AT37" s="7" t="n">
        <f t="shared" si="43"/>
        <v>2.9681154787633907E-2</v>
      </c>
    </row>
    <row r="38">
      <c r="L38" s="34" t="str">
        <f t="shared" si="36"/>
        <v>Missile Defense</v>
      </c>
      <c r="M38" s="7" t="n">
        <f t="shared" ref="M38:AT38" si="44">IFERROR(M22/M$30,"")</f>
        <v>2.5220861955083992E-2</v>
      </c>
      <c r="N38" s="7" t="n">
        <f t="shared" ref="N38:AT38" si="45">IFERROR(N22/N$30,"")</f>
        <v>3.82361727980619E-2</v>
      </c>
      <c r="O38" s="7" t="n">
        <f t="shared" si="45"/>
        <v>3.175318556174965E-2</v>
      </c>
      <c r="P38" s="7" t="n">
        <f t="shared" si="45"/>
        <v>4.1124492231421242E-2</v>
      </c>
      <c r="Q38" s="7" t="n">
        <f t="shared" si="45"/>
        <v>3.6609969258247214E-2</v>
      </c>
      <c r="R38" s="7" t="n">
        <f t="shared" si="45"/>
        <v>2.9902188507052469E-2</v>
      </c>
      <c r="S38" s="7" t="n">
        <f t="shared" si="45"/>
        <v>3.1369043432063017E-2</v>
      </c>
      <c r="T38" s="7" t="n">
        <f t="shared" si="45"/>
        <v>3.4595499359126008E-2</v>
      </c>
      <c r="U38" s="7" t="n">
        <f t="shared" si="45"/>
        <v>3.0801316899026845E-2</v>
      </c>
      <c r="V38" s="7" t="n">
        <f t="shared" si="45"/>
        <v>2.9999933349940108E-2</v>
      </c>
      <c r="W38" s="7" t="n">
        <f t="shared" si="45"/>
        <v>2.2704444545557551E-2</v>
      </c>
      <c r="X38" s="7" t="n">
        <f t="shared" si="45"/>
        <v>2.3364167684225161E-2</v>
      </c>
      <c r="Y38" s="7" t="n">
        <f t="shared" si="45"/>
        <v>2.7834499951471969E-2</v>
      </c>
      <c r="Z38" s="7" t="n">
        <f t="shared" si="45"/>
        <v>2.3809193083328229E-2</v>
      </c>
      <c r="AA38" s="7" t="n">
        <f t="shared" si="45"/>
        <v>2.6081887208653481E-2</v>
      </c>
      <c r="AB38" s="7" t="n">
        <f t="shared" si="45"/>
        <v>2.4439605330158997E-2</v>
      </c>
      <c r="AC38" s="7" t="n">
        <f t="shared" si="45"/>
        <v>2.291336660921663E-2</v>
      </c>
      <c r="AD38" s="7" t="n">
        <f t="shared" si="45"/>
        <v>2.5318085151875884E-2</v>
      </c>
      <c r="AE38" s="7" t="n">
        <f t="shared" si="45"/>
        <v>2.3179938579439271E-2</v>
      </c>
      <c r="AF38" s="7" t="n">
        <f t="shared" si="45"/>
        <v>2.7518075441953622E-2</v>
      </c>
      <c r="AG38" s="7" t="n">
        <f t="shared" si="45"/>
        <v>2.9090905652758719E-2</v>
      </c>
      <c r="AH38" s="7" t="n">
        <f t="shared" si="45"/>
        <v>2.9602115668218448E-2</v>
      </c>
      <c r="AI38" s="7" t="n">
        <f t="shared" si="45"/>
        <v>3.1337471348910871E-2</v>
      </c>
      <c r="AJ38" s="7" t="n">
        <f t="shared" si="45"/>
        <v>3.5253115298077224E-2</v>
      </c>
      <c r="AK38" s="7" t="n">
        <f t="shared" si="45"/>
        <v>3.0063282415660402E-2</v>
      </c>
      <c r="AL38" s="7" t="n">
        <f t="shared" si="45"/>
        <v>3.420831025691963E-2</v>
      </c>
      <c r="AM38" s="7" t="n">
        <f t="shared" si="45"/>
        <v>3.3468902986582567E-2</v>
      </c>
      <c r="AN38" s="7" t="n">
        <f t="shared" si="45"/>
        <v>2.6926960162320837E-2</v>
      </c>
      <c r="AO38" s="7" t="n">
        <f t="shared" si="45"/>
        <v>3.7405839093785982E-2</v>
      </c>
      <c r="AP38" s="7" t="n">
        <f t="shared" si="45"/>
        <v>3.8631944579494121E-2</v>
      </c>
      <c r="AQ38" s="7" t="n">
        <f t="shared" si="45"/>
        <v>4.5832900873585297E-2</v>
      </c>
      <c r="AR38" s="7" t="n">
        <f t="shared" si="45"/>
        <v>3.1254634599698287E-2</v>
      </c>
      <c r="AS38" s="7" t="n">
        <f t="shared" si="45"/>
        <v>3.334926494104571E-2</v>
      </c>
      <c r="AT38" s="7" t="n">
        <f t="shared" si="45"/>
        <v>2.967939585586598E-2</v>
      </c>
    </row>
    <row r="39">
      <c r="L39" s="34" t="str">
        <f t="shared" si="36"/>
        <v>Ordnance and Missiles</v>
      </c>
      <c r="M39" s="7" t="n">
        <f t="shared" ref="M39:AT39" si="46">IFERROR(M23/M$30,"")</f>
        <v>9.4152603375009219E-2</v>
      </c>
      <c r="N39" s="7" t="n">
        <f t="shared" ref="N39:AT39" si="47">IFERROR(N23/N$30,"")</f>
        <v>0.10895059752618633</v>
      </c>
      <c r="O39" s="7" t="n">
        <f t="shared" si="47"/>
        <v>0.10910719853362079</v>
      </c>
      <c r="P39" s="7" t="n">
        <f t="shared" si="47"/>
        <v>9.2074309438995847E-2</v>
      </c>
      <c r="Q39" s="7" t="n">
        <f t="shared" si="47"/>
        <v>7.2830989942426275E-2</v>
      </c>
      <c r="R39" s="7" t="n">
        <f t="shared" si="47"/>
        <v>7.3278258401081153E-2</v>
      </c>
      <c r="S39" s="7" t="n">
        <f t="shared" si="47"/>
        <v>7.444096257593999E-2</v>
      </c>
      <c r="T39" s="7" t="n">
        <f t="shared" si="47"/>
        <v>6.9256921732061744E-2</v>
      </c>
      <c r="U39" s="7" t="n">
        <f t="shared" si="47"/>
        <v>7.3789331069013614E-2</v>
      </c>
      <c r="V39" s="7" t="n">
        <f t="shared" si="47"/>
        <v>7.4983141130377282E-2</v>
      </c>
      <c r="W39" s="7" t="n">
        <f t="shared" si="47"/>
        <v>6.5679389027165774E-2</v>
      </c>
      <c r="X39" s="7" t="n">
        <f t="shared" si="47"/>
        <v>6.3341502976339059E-2</v>
      </c>
      <c r="Y39" s="7" t="n">
        <f t="shared" si="47"/>
        <v>7.2781239296129341E-2</v>
      </c>
      <c r="Z39" s="7" t="n">
        <f t="shared" si="47"/>
        <v>6.4140491388887791E-2</v>
      </c>
      <c r="AA39" s="7" t="n">
        <f t="shared" si="47"/>
        <v>6.1339539278765391E-2</v>
      </c>
      <c r="AB39" s="7" t="n">
        <f t="shared" si="47"/>
        <v>5.585503458541128E-2</v>
      </c>
      <c r="AC39" s="7" t="n">
        <f t="shared" si="47"/>
        <v>5.090639605738001E-2</v>
      </c>
      <c r="AD39" s="7" t="n">
        <f t="shared" si="47"/>
        <v>5.468984862988617E-2</v>
      </c>
      <c r="AE39" s="7" t="n">
        <f t="shared" si="47"/>
        <v>5.0811249916991028E-2</v>
      </c>
      <c r="AF39" s="7" t="n">
        <f t="shared" si="47"/>
        <v>4.6953972720593588E-2</v>
      </c>
      <c r="AG39" s="7" t="n">
        <f t="shared" si="47"/>
        <v>4.6045026082334135E-2</v>
      </c>
      <c r="AH39" s="7" t="n">
        <f t="shared" si="47"/>
        <v>4.1854445519684563E-2</v>
      </c>
      <c r="AI39" s="7" t="n">
        <f t="shared" si="47"/>
        <v>4.3843224106704576E-2</v>
      </c>
      <c r="AJ39" s="7" t="n">
        <f t="shared" si="47"/>
        <v>4.2535611701692948E-2</v>
      </c>
      <c r="AK39" s="7" t="n">
        <f t="shared" si="47"/>
        <v>4.4400980141381378E-2</v>
      </c>
      <c r="AL39" s="7" t="n">
        <f t="shared" si="47"/>
        <v>4.8328259054185287E-2</v>
      </c>
      <c r="AM39" s="7" t="n">
        <f t="shared" si="47"/>
        <v>5.5221713726331986E-2</v>
      </c>
      <c r="AN39" s="7" t="n">
        <f t="shared" si="47"/>
        <v>5.6281412105305711E-2</v>
      </c>
      <c r="AO39" s="7" t="n">
        <f t="shared" si="47"/>
        <v>6.0375414267016023E-2</v>
      </c>
      <c r="AP39" s="7" t="n">
        <f t="shared" si="47"/>
        <v>6.0295138298301611E-2</v>
      </c>
      <c r="AQ39" s="7" t="n">
        <f t="shared" si="47"/>
        <v>5.6468412513393719E-2</v>
      </c>
      <c r="AR39" s="7" t="n">
        <f t="shared" si="47"/>
        <v>5.6763076445489891E-2</v>
      </c>
      <c r="AS39" s="7" t="n">
        <f t="shared" si="47"/>
        <v>4.943018990681778E-2</v>
      </c>
      <c r="AT39" s="7" t="n">
        <f t="shared" si="47"/>
        <v>7.0179392743190128E-2</v>
      </c>
    </row>
    <row r="40">
      <c r="L40" s="34" t="str">
        <f t="shared" si="36"/>
        <v>Other Products</v>
      </c>
      <c r="M40" s="7" t="n">
        <f t="shared" ref="M40:AT40" si="48">IFERROR(M24/M$30,"")</f>
        <v>9.0515324361150409E-2</v>
      </c>
      <c r="N40" s="7" t="n">
        <f t="shared" ref="N40:AT40" si="49">IFERROR(N24/N$30,"")</f>
        <v>0.10037541796662221</v>
      </c>
      <c r="O40" s="7" t="n">
        <f t="shared" si="49"/>
        <v>7.8366542445103049E-2</v>
      </c>
      <c r="P40" s="7" t="n">
        <f t="shared" si="49"/>
        <v>8.6925719600171883E-2</v>
      </c>
      <c r="Q40" s="7" t="n">
        <f t="shared" si="49"/>
        <v>7.3622085715405919E-2</v>
      </c>
      <c r="R40" s="7" t="n">
        <f t="shared" si="49"/>
        <v>7.3458660120905739E-2</v>
      </c>
      <c r="S40" s="7" t="n">
        <f t="shared" si="49"/>
        <v>8.1274332266735444E-2</v>
      </c>
      <c r="T40" s="7" t="n">
        <f t="shared" si="49"/>
        <v>8.3545828948828657E-2</v>
      </c>
      <c r="U40" s="7" t="n">
        <f t="shared" si="49"/>
        <v>7.3185838489021646E-2</v>
      </c>
      <c r="V40" s="7" t="n">
        <f t="shared" si="49"/>
        <v>6.2804045377141154E-2</v>
      </c>
      <c r="W40" s="7" t="n">
        <f t="shared" si="49"/>
        <v>6.5341686293802714E-2</v>
      </c>
      <c r="X40" s="7" t="n">
        <f t="shared" si="49"/>
        <v>7.1009836270559887E-2</v>
      </c>
      <c r="Y40" s="7" t="n">
        <f t="shared" si="49"/>
        <v>7.8863830583313213E-2</v>
      </c>
      <c r="Z40" s="7" t="n">
        <f t="shared" si="49"/>
        <v>7.3478696922625361E-2</v>
      </c>
      <c r="AA40" s="7" t="n">
        <f t="shared" si="49"/>
        <v>7.9719856764648156E-2</v>
      </c>
      <c r="AB40" s="7" t="n">
        <f t="shared" si="49"/>
        <v>0.11965707885899123</v>
      </c>
      <c r="AC40" s="7" t="n">
        <f t="shared" si="49"/>
        <v>0.11729025253902248</v>
      </c>
      <c r="AD40" s="7" t="n">
        <f t="shared" si="49"/>
        <v>0.10449906442015415</v>
      </c>
      <c r="AE40" s="7" t="n">
        <f t="shared" si="49"/>
        <v>0.1034427738061952</v>
      </c>
      <c r="AF40" s="7" t="n">
        <f t="shared" si="49"/>
        <v>9.3351832101677343E-2</v>
      </c>
      <c r="AG40" s="7" t="n">
        <f t="shared" si="49"/>
        <v>8.035658243022642E-2</v>
      </c>
      <c r="AH40" s="7" t="n">
        <f t="shared" si="49"/>
        <v>8.1415578230087909E-2</v>
      </c>
      <c r="AI40" s="7" t="n">
        <f t="shared" si="49"/>
        <v>9.886529781554225E-2</v>
      </c>
      <c r="AJ40" s="7" t="n">
        <f t="shared" si="49"/>
        <v>8.6319936122030969E-2</v>
      </c>
      <c r="AK40" s="7" t="n">
        <f t="shared" si="49"/>
        <v>8.5666066590367823E-2</v>
      </c>
      <c r="AL40" s="7" t="n">
        <f t="shared" si="49"/>
        <v>7.6842838551216722E-2</v>
      </c>
      <c r="AM40" s="7" t="n">
        <f t="shared" si="49"/>
        <v>6.5042678381238048E-2</v>
      </c>
      <c r="AN40" s="7" t="n">
        <f t="shared" si="49"/>
        <v>6.7297272665223604E-2</v>
      </c>
      <c r="AO40" s="7" t="n">
        <f t="shared" si="49"/>
        <v>7.0714546542247167E-2</v>
      </c>
      <c r="AP40" s="7" t="n">
        <f t="shared" si="49"/>
        <v>6.0472331532735658E-2</v>
      </c>
      <c r="AQ40" s="7" t="n">
        <f t="shared" si="49"/>
        <v>6.0362900409208733E-2</v>
      </c>
      <c r="AR40" s="7" t="n">
        <f t="shared" si="49"/>
        <v>0.13822215102386931</v>
      </c>
      <c r="AS40" s="7" t="n">
        <f t="shared" si="49"/>
        <v>0.14122115640018534</v>
      </c>
      <c r="AT40" s="7" t="n">
        <f t="shared" si="49"/>
        <v>7.0384060397248857E-2</v>
      </c>
    </row>
    <row r="41">
      <c r="L41" s="34" t="str">
        <f t="shared" si="36"/>
        <v>Other R&amp;D and Knowledge Based</v>
      </c>
      <c r="M41" s="7" t="n">
        <f t="shared" ref="M41:AT41" si="50">IFERROR(M25/M$30,"")</f>
        <v>6.459374343370694E-2</v>
      </c>
      <c r="N41" s="7" t="n">
        <f t="shared" ref="N41:AT41" si="51">IFERROR(N25/N$30,"")</f>
        <v>5.8223959212618429E-2</v>
      </c>
      <c r="O41" s="7" t="n">
        <f t="shared" si="51"/>
        <v>7.1200107116098435E-2</v>
      </c>
      <c r="P41" s="7" t="n">
        <f t="shared" si="51"/>
        <v>7.0588750933679986E-2</v>
      </c>
      <c r="Q41" s="7" t="n">
        <f t="shared" si="51"/>
        <v>7.2234764519526123E-2</v>
      </c>
      <c r="R41" s="7" t="n">
        <f t="shared" si="51"/>
        <v>7.6147491241586901E-2</v>
      </c>
      <c r="S41" s="7" t="n">
        <f t="shared" si="51"/>
        <v>7.8411054201881783E-2</v>
      </c>
      <c r="T41" s="7" t="n">
        <f t="shared" si="51"/>
        <v>8.3597082041685575E-2</v>
      </c>
      <c r="U41" s="7" t="n">
        <f t="shared" si="51"/>
        <v>9.2374565435871706E-2</v>
      </c>
      <c r="V41" s="7" t="n">
        <f t="shared" si="51"/>
        <v>9.23655003868529E-2</v>
      </c>
      <c r="W41" s="7" t="n">
        <f t="shared" si="51"/>
        <v>9.3941878578430046E-2</v>
      </c>
      <c r="X41" s="7" t="n">
        <f t="shared" si="51"/>
        <v>8.6268279831824071E-2</v>
      </c>
      <c r="Y41" s="7" t="n">
        <f t="shared" si="51"/>
        <v>9.3267363498994865E-2</v>
      </c>
      <c r="Z41" s="7" t="n">
        <f t="shared" si="51"/>
        <v>8.7103806926628433E-2</v>
      </c>
      <c r="AA41" s="7" t="n">
        <f t="shared" si="51"/>
        <v>8.9391205457860418E-2</v>
      </c>
      <c r="AB41" s="7" t="n">
        <f t="shared" si="51"/>
        <v>9.5705363694438342E-2</v>
      </c>
      <c r="AC41" s="7" t="n">
        <f t="shared" si="51"/>
        <v>9.7305447294567346E-2</v>
      </c>
      <c r="AD41" s="7" t="n">
        <f t="shared" si="51"/>
        <v>9.2323120119828933E-2</v>
      </c>
      <c r="AE41" s="7" t="n">
        <f t="shared" si="51"/>
        <v>8.9404566269551067E-2</v>
      </c>
      <c r="AF41" s="7" t="n">
        <f t="shared" si="51"/>
        <v>0.10095380658741897</v>
      </c>
      <c r="AG41" s="7" t="n">
        <f t="shared" si="51"/>
        <v>0.11057791603880679</v>
      </c>
      <c r="AH41" s="7" t="n">
        <f t="shared" si="51"/>
        <v>0.10815505874042572</v>
      </c>
      <c r="AI41" s="7" t="n">
        <f t="shared" si="51"/>
        <v>0.11218581365401412</v>
      </c>
      <c r="AJ41" s="7" t="n">
        <f t="shared" si="51"/>
        <v>0.11071835858208018</v>
      </c>
      <c r="AK41" s="7" t="n">
        <f t="shared" si="51"/>
        <v>0.11815693536547876</v>
      </c>
      <c r="AL41" s="7" t="n">
        <f t="shared" si="51"/>
        <v>0.12088843102695272</v>
      </c>
      <c r="AM41" s="7" t="n">
        <f t="shared" si="51"/>
        <v>0.1118374578823626</v>
      </c>
      <c r="AN41" s="7" t="n">
        <f t="shared" si="51"/>
        <v>0.10810192218165005</v>
      </c>
      <c r="AO41" s="7" t="n">
        <f t="shared" si="51"/>
        <v>0.10768011592324571</v>
      </c>
      <c r="AP41" s="7" t="n">
        <f t="shared" si="51"/>
        <v>0.11085041236269962</v>
      </c>
      <c r="AQ41" s="7" t="n">
        <f t="shared" si="51"/>
        <v>0.10470217442440119</v>
      </c>
      <c r="AR41" s="7" t="n">
        <f t="shared" si="51"/>
        <v>0.13473893086528627</v>
      </c>
      <c r="AS41" s="7" t="n">
        <f t="shared" si="51"/>
        <v>0.13270009637573876</v>
      </c>
      <c r="AT41" s="7" t="n">
        <f t="shared" si="51"/>
        <v>0.14560676544853018</v>
      </c>
    </row>
    <row r="42">
      <c r="L42" s="34" t="str">
        <f t="shared" si="36"/>
        <v>Other Services</v>
      </c>
      <c r="M42" s="7" t="n">
        <f t="shared" ref="M42:AT42" si="52">IFERROR(M26/M$30,"")</f>
        <v>3.6436937838621175E-2</v>
      </c>
      <c r="N42" s="7" t="n">
        <f t="shared" ref="N42:AT42" si="53">IFERROR(N26/N$30,"")</f>
        <v>4.1436953396119143E-2</v>
      </c>
      <c r="O42" s="7" t="n">
        <f t="shared" si="53"/>
        <v>3.4125745362777342E-2</v>
      </c>
      <c r="P42" s="7" t="n">
        <f t="shared" si="53"/>
        <v>2.5341829532289546E-2</v>
      </c>
      <c r="Q42" s="7" t="n">
        <f t="shared" si="53"/>
        <v>3.4266287245464329E-2</v>
      </c>
      <c r="R42" s="7" t="n">
        <f t="shared" si="53"/>
        <v>4.5225545153926468E-2</v>
      </c>
      <c r="S42" s="7" t="n">
        <f t="shared" si="53"/>
        <v>4.2914490049698023E-2</v>
      </c>
      <c r="T42" s="7" t="n">
        <f t="shared" si="53"/>
        <v>4.9949242380360886E-2</v>
      </c>
      <c r="U42" s="7" t="n">
        <f t="shared" si="53"/>
        <v>5.188488031351933E-2</v>
      </c>
      <c r="V42" s="7" t="n">
        <f t="shared" si="53"/>
        <v>6.0064789248729149E-2</v>
      </c>
      <c r="W42" s="7" t="n">
        <f t="shared" si="53"/>
        <v>4.9228103930554233E-2</v>
      </c>
      <c r="X42" s="7" t="n">
        <f t="shared" si="53"/>
        <v>5.1532961455006805E-2</v>
      </c>
      <c r="Y42" s="7" t="n">
        <f t="shared" si="53"/>
        <v>6.2099308431167725E-2</v>
      </c>
      <c r="Z42" s="7" t="n">
        <f t="shared" si="53"/>
        <v>7.6136305341354252E-2</v>
      </c>
      <c r="AA42" s="7" t="n">
        <f t="shared" si="53"/>
        <v>8.7524414599950376E-2</v>
      </c>
      <c r="AB42" s="7" t="n">
        <f t="shared" si="53"/>
        <v>8.3613475533790407E-2</v>
      </c>
      <c r="AC42" s="7" t="n">
        <f t="shared" si="53"/>
        <v>8.2119546829357001E-2</v>
      </c>
      <c r="AD42" s="7" t="n">
        <f t="shared" si="53"/>
        <v>7.4653740441388519E-2</v>
      </c>
      <c r="AE42" s="7" t="n">
        <f t="shared" si="53"/>
        <v>7.2668852921101576E-2</v>
      </c>
      <c r="AF42" s="7" t="n">
        <f t="shared" si="53"/>
        <v>8.052212280783641E-2</v>
      </c>
      <c r="AG42" s="7" t="n">
        <f t="shared" si="53"/>
        <v>9.1135408396502041E-2</v>
      </c>
      <c r="AH42" s="7" t="n">
        <f t="shared" si="53"/>
        <v>9.9826567646364384E-2</v>
      </c>
      <c r="AI42" s="7" t="n">
        <f t="shared" si="53"/>
        <v>9.4688767955790454E-2</v>
      </c>
      <c r="AJ42" s="7" t="n">
        <f t="shared" si="53"/>
        <v>9.9989701298863309E-2</v>
      </c>
      <c r="AK42" s="7" t="n">
        <f t="shared" si="53"/>
        <v>9.0571751874225379E-2</v>
      </c>
      <c r="AL42" s="7" t="n">
        <f t="shared" si="53"/>
        <v>8.3753929598474178E-2</v>
      </c>
      <c r="AM42" s="7" t="n">
        <f t="shared" si="53"/>
        <v>7.9866521269190055E-2</v>
      </c>
      <c r="AN42" s="7" t="n">
        <f t="shared" si="53"/>
        <v>8.1773156138063616E-2</v>
      </c>
      <c r="AO42" s="7" t="n">
        <f t="shared" si="53"/>
        <v>7.9682983991833073E-2</v>
      </c>
      <c r="AP42" s="7" t="n">
        <f t="shared" si="53"/>
        <v>7.7156229916720706E-2</v>
      </c>
      <c r="AQ42" s="7" t="n">
        <f t="shared" si="53"/>
        <v>7.0030373536843715E-2</v>
      </c>
      <c r="AR42" s="7" t="n">
        <f t="shared" si="53"/>
        <v>7.4439803381647976E-2</v>
      </c>
      <c r="AS42" s="7" t="n">
        <f t="shared" si="53"/>
        <v>7.4200067949748913E-2</v>
      </c>
      <c r="AT42" s="7" t="n">
        <f t="shared" si="53"/>
        <v>9.1967341355219334E-2</v>
      </c>
    </row>
    <row r="43">
      <c r="L43" s="34" t="str">
        <f t="shared" si="36"/>
        <v>Ships &amp; Submarines</v>
      </c>
      <c r="M43" s="7" t="n">
        <f t="shared" ref="M43:AT43" si="54">IFERROR(M27/M$30,"")</f>
        <v>8.8746539333228722E-2</v>
      </c>
      <c r="N43" s="7" t="n">
        <f t="shared" ref="N43:AT43" si="55">IFERROR(N27/N$30,"")</f>
        <v>6.9867629071340615E-2</v>
      </c>
      <c r="O43" s="7" t="n">
        <f t="shared" si="55"/>
        <v>6.9688961581741787E-2</v>
      </c>
      <c r="P43" s="7" t="n">
        <f t="shared" si="55"/>
        <v>7.8293694254002885E-2</v>
      </c>
      <c r="Q43" s="7" t="n">
        <f t="shared" si="55"/>
        <v>6.3066803066039068E-2</v>
      </c>
      <c r="R43" s="7" t="n">
        <f t="shared" si="55"/>
        <v>8.2804613600084093E-2</v>
      </c>
      <c r="S43" s="7" t="n">
        <f t="shared" si="55"/>
        <v>6.7283330471530095E-2</v>
      </c>
      <c r="T43" s="7" t="n">
        <f t="shared" si="55"/>
        <v>7.1912113259472596E-2</v>
      </c>
      <c r="U43" s="7" t="n">
        <f t="shared" si="55"/>
        <v>8.0102274778066654E-2</v>
      </c>
      <c r="V43" s="7" t="n">
        <f t="shared" si="55"/>
        <v>6.8094525042901921E-2</v>
      </c>
      <c r="W43" s="7" t="n">
        <f t="shared" si="55"/>
        <v>7.0781728632880736E-2</v>
      </c>
      <c r="X43" s="7" t="n">
        <f t="shared" si="55"/>
        <v>8.6144967364122263E-2</v>
      </c>
      <c r="Y43" s="7" t="n">
        <f t="shared" si="55"/>
        <v>7.4763043522045103E-2</v>
      </c>
      <c r="Z43" s="7" t="n">
        <f t="shared" si="55"/>
        <v>5.9908542711132634E-2</v>
      </c>
      <c r="AA43" s="7" t="n">
        <f t="shared" si="55"/>
        <v>6.4600867340330798E-2</v>
      </c>
      <c r="AB43" s="7" t="n">
        <f t="shared" si="55"/>
        <v>5.2857661315826324E-2</v>
      </c>
      <c r="AC43" s="7" t="n">
        <f t="shared" si="55"/>
        <v>5.6982344560892385E-2</v>
      </c>
      <c r="AD43" s="7" t="n">
        <f t="shared" si="55"/>
        <v>5.2574468893543731E-2</v>
      </c>
      <c r="AE43" s="7" t="n">
        <f t="shared" si="55"/>
        <v>5.1200250766207343E-2</v>
      </c>
      <c r="AF43" s="7" t="n">
        <f t="shared" si="55"/>
        <v>5.6352224599857649E-2</v>
      </c>
      <c r="AG43" s="7" t="n">
        <f t="shared" si="55"/>
        <v>4.8460271655514281E-2</v>
      </c>
      <c r="AH43" s="7" t="n">
        <f t="shared" si="55"/>
        <v>7.7027120615583089E-2</v>
      </c>
      <c r="AI43" s="7" t="n">
        <f t="shared" si="55"/>
        <v>6.6613788456189107E-2</v>
      </c>
      <c r="AJ43" s="7" t="n">
        <f t="shared" si="55"/>
        <v>7.5188203416743746E-2</v>
      </c>
      <c r="AK43" s="7" t="n">
        <f t="shared" si="55"/>
        <v>8.4111337175628256E-2</v>
      </c>
      <c r="AL43" s="7" t="n">
        <f t="shared" si="55"/>
        <v>7.833489360125713E-2</v>
      </c>
      <c r="AM43" s="7" t="n">
        <f t="shared" si="55"/>
        <v>8.2626731743955462E-2</v>
      </c>
      <c r="AN43" s="7" t="n">
        <f t="shared" si="55"/>
        <v>8.4861424150440012E-2</v>
      </c>
      <c r="AO43" s="7" t="n">
        <f t="shared" si="55"/>
        <v>8.7224470242322494E-2</v>
      </c>
      <c r="AP43" s="7" t="n">
        <f t="shared" si="55"/>
        <v>8.6766530114015777E-2</v>
      </c>
      <c r="AQ43" s="7" t="n">
        <f t="shared" si="55"/>
        <v>9.4848936388844854E-2</v>
      </c>
      <c r="AR43" s="7" t="n">
        <f t="shared" si="55"/>
        <v>8.2573304260983318E-2</v>
      </c>
      <c r="AS43" s="7" t="n">
        <f t="shared" si="55"/>
        <v>8.2987587057409898E-2</v>
      </c>
      <c r="AT43" s="7" t="n">
        <f t="shared" si="55"/>
        <v>9.5891300346590075E-2</v>
      </c>
    </row>
    <row r="44">
      <c r="L44" s="34" t="str">
        <f t="shared" si="36"/>
        <v>Space Systems</v>
      </c>
      <c r="M44" s="7" t="n">
        <f t="shared" ref="M44:AT44" si="56">IFERROR(M28/M$30,"")</f>
        <v>4.2453780691886246E-2</v>
      </c>
      <c r="N44" s="7" t="n">
        <f t="shared" ref="N44:AT44" si="57">IFERROR(N28/N$30,"")</f>
        <v>3.3315470290964475E-2</v>
      </c>
      <c r="O44" s="7" t="n">
        <f t="shared" si="57"/>
        <v>2.5987705952877759E-2</v>
      </c>
      <c r="P44" s="7" t="n">
        <f t="shared" si="57"/>
        <v>3.1109755692417095E-2</v>
      </c>
      <c r="Q44" s="7" t="n">
        <f t="shared" si="57"/>
        <v>3.1619729987617445E-2</v>
      </c>
      <c r="R44" s="7" t="n">
        <f t="shared" si="57"/>
        <v>2.9584468746896173E-2</v>
      </c>
      <c r="S44" s="7" t="n">
        <f t="shared" si="57"/>
        <v>2.4906446182608333E-2</v>
      </c>
      <c r="T44" s="7" t="n">
        <f t="shared" si="57"/>
        <v>2.7418577319703881E-2</v>
      </c>
      <c r="U44" s="7" t="n">
        <f t="shared" si="57"/>
        <v>3.0363398798029947E-2</v>
      </c>
      <c r="V44" s="7" t="n">
        <f t="shared" si="57"/>
        <v>2.8728887258995472E-2</v>
      </c>
      <c r="W44" s="7" t="n">
        <f t="shared" si="57"/>
        <v>2.4079199332080387E-2</v>
      </c>
      <c r="X44" s="7" t="n">
        <f t="shared" si="57"/>
        <v>2.8850689204129604E-2</v>
      </c>
      <c r="Y44" s="7" t="n">
        <f t="shared" si="57"/>
        <v>2.6463469374879652E-2</v>
      </c>
      <c r="Z44" s="7" t="n">
        <f t="shared" si="57"/>
        <v>2.5005469356426838E-2</v>
      </c>
      <c r="AA44" s="7" t="n">
        <f t="shared" si="57"/>
        <v>2.7326971779000578E-2</v>
      </c>
      <c r="AB44" s="7" t="n">
        <f t="shared" si="57"/>
        <v>2.4550980033825481E-2</v>
      </c>
      <c r="AC44" s="7" t="n">
        <f t="shared" si="57"/>
        <v>2.713899040475384E-2</v>
      </c>
      <c r="AD44" s="7" t="n">
        <f t="shared" si="57"/>
        <v>2.5020025424381739E-2</v>
      </c>
      <c r="AE44" s="7" t="n">
        <f t="shared" si="57"/>
        <v>2.5338120633869414E-2</v>
      </c>
      <c r="AF44" s="7" t="n">
        <f t="shared" si="57"/>
        <v>2.72071559657769E-2</v>
      </c>
      <c r="AG44" s="7" t="n">
        <f t="shared" si="57"/>
        <v>2.5080768139870077E-2</v>
      </c>
      <c r="AH44" s="7" t="n">
        <f t="shared" si="57"/>
        <v>2.7941817905613665E-2</v>
      </c>
      <c r="AI44" s="7" t="n">
        <f t="shared" si="57"/>
        <v>2.7819678096707282E-2</v>
      </c>
      <c r="AJ44" s="7" t="n">
        <f t="shared" si="57"/>
        <v>2.4695523782359192E-2</v>
      </c>
      <c r="AK44" s="7" t="n">
        <f t="shared" si="57"/>
        <v>2.7708855923288346E-2</v>
      </c>
      <c r="AL44" s="7" t="n">
        <f t="shared" si="57"/>
        <v>2.1748362091872586E-2</v>
      </c>
      <c r="AM44" s="7" t="n">
        <f t="shared" si="57"/>
        <v>2.0364088187384884E-2</v>
      </c>
      <c r="AN44" s="7" t="n">
        <f t="shared" si="57"/>
        <v>1.8871738371833841E-2</v>
      </c>
      <c r="AO44" s="7" t="n">
        <f t="shared" si="57"/>
        <v>1.6563388212156263E-2</v>
      </c>
      <c r="AP44" s="7" t="n">
        <f t="shared" si="57"/>
        <v>1.879990528859958E-2</v>
      </c>
      <c r="AQ44" s="7" t="n">
        <f t="shared" si="57"/>
        <v>1.7384598533208617E-2</v>
      </c>
      <c r="AR44" s="7" t="n">
        <f t="shared" si="57"/>
        <v>9.3655540807780265E-3</v>
      </c>
      <c r="AS44" s="7" t="n">
        <f t="shared" si="57"/>
        <v>1.1206430730591663E-2</v>
      </c>
      <c r="AT44" s="7" t="n">
        <f t="shared" si="57"/>
        <v>1.1953838649951868E-2</v>
      </c>
    </row>
    <row r="45">
      <c r="L45" s="34" t="str">
        <f t="shared" si="36"/>
        <v>Unlabeled</v>
      </c>
      <c r="M45" s="7" t="n">
        <f>IFERROR(M18/M$30,"")</f>
        <v>0.25741764716966653</v>
      </c>
      <c r="N45" s="7" t="n">
        <f t="shared" ref="N45:AT45" si="58">IFERROR(N18/N$30,"")</f>
        <v>0.22410693636040827</v>
      </c>
      <c r="O45" s="7" t="n">
        <f t="shared" si="58"/>
        <v>0.24583739185380621</v>
      </c>
      <c r="P45" s="7" t="n">
        <f t="shared" si="58"/>
        <v>0.24649593129074693</v>
      </c>
      <c r="Q45" s="7" t="n">
        <f t="shared" si="58"/>
        <v>0.26072434549564455</v>
      </c>
      <c r="R45" s="7" t="n">
        <f t="shared" si="58"/>
        <v>0.22999435551705025</v>
      </c>
      <c r="S45" s="7" t="n">
        <f t="shared" si="58"/>
        <v>0.24361590224687452</v>
      </c>
      <c r="T45" s="7" t="n">
        <f t="shared" si="58"/>
        <v>0.21495405556028521</v>
      </c>
      <c r="U45" s="7" t="n">
        <f t="shared" si="58"/>
        <v>0.22681631239374295</v>
      </c>
      <c r="V45" s="7" t="n">
        <f t="shared" si="58"/>
        <v>0.22543983226379183</v>
      </c>
      <c r="W45" s="7" t="n">
        <f t="shared" si="58"/>
        <v>0.2679735485004085</v>
      </c>
      <c r="X45" s="7" t="n">
        <f t="shared" si="58"/>
        <v>0.25085723517530767</v>
      </c>
      <c r="Y45" s="7" t="n">
        <f t="shared" si="58"/>
        <v>0.22982020948629753</v>
      </c>
      <c r="Z45" s="7" t="n">
        <f t="shared" si="58"/>
        <v>0.23280055506013753</v>
      </c>
      <c r="AA45" s="7" t="n">
        <f t="shared" si="58"/>
        <v>0.20805065894710983</v>
      </c>
      <c r="AB45" s="7" t="n">
        <f t="shared" si="58"/>
        <v>0.17797937413912179</v>
      </c>
      <c r="AC45" s="7" t="n">
        <f t="shared" si="58"/>
        <v>0.18285686112001517</v>
      </c>
      <c r="AD45" s="7" t="n">
        <f t="shared" si="58"/>
        <v>0.18430988675076293</v>
      </c>
      <c r="AE45" s="7" t="n">
        <f t="shared" si="58"/>
        <v>0.17653131279658441</v>
      </c>
      <c r="AF45" s="7" t="n">
        <f t="shared" si="58"/>
        <v>0.17258215486509668</v>
      </c>
      <c r="AG45" s="7" t="n">
        <f t="shared" si="58"/>
        <v>0.17550196454138176</v>
      </c>
      <c r="AH45" s="7" t="n">
        <f t="shared" si="58"/>
        <v>0.1907468673816089</v>
      </c>
      <c r="AI45" s="7" t="n">
        <f t="shared" si="58"/>
        <v>0.21855745651640082</v>
      </c>
      <c r="AJ45" s="7" t="n">
        <f t="shared" si="58"/>
        <v>0.23895380268799113</v>
      </c>
      <c r="AK45" s="7" t="n">
        <f t="shared" si="58"/>
        <v>0.20552650047037654</v>
      </c>
      <c r="AL45" s="7" t="n">
        <f t="shared" si="58"/>
        <v>0.22500605677955657</v>
      </c>
      <c r="AM45" s="7" t="n">
        <f t="shared" si="58"/>
        <v>0.25253281168060776</v>
      </c>
      <c r="AN45" s="7" t="n">
        <f t="shared" si="58"/>
        <v>0.26768030097350226</v>
      </c>
      <c r="AO45" s="7" t="n">
        <f t="shared" si="58"/>
        <v>0.23217002303933945</v>
      </c>
      <c r="AP45" s="7" t="n">
        <f t="shared" si="58"/>
        <v>0.23469197498866592</v>
      </c>
      <c r="AQ45" s="7" t="n">
        <f t="shared" si="58"/>
        <v>0.24919560895387241</v>
      </c>
      <c r="AR45" s="7" t="n">
        <f t="shared" si="58"/>
        <v>0.18729414099646982</v>
      </c>
      <c r="AS45" s="7" t="n">
        <f t="shared" si="58"/>
        <v>0.18133418689431161</v>
      </c>
      <c r="AT45" s="7" t="n">
        <f t="shared" si="58"/>
        <v>0.23263315742854668</v>
      </c>
    </row>
    <row r="46">
      <c r="L46" s="1" t="s">
        <v>45</v>
      </c>
      <c r="M46" s="7" t="n">
        <f t="shared" ref="M46:AT46" si="59">IF(SUM(M34:M45)=1,SUM(M34:M45),FALSE)</f>
        <v>0.99999999999999989</v>
      </c>
      <c r="N46" s="7" t="b">
        <f t="shared" si="59"/>
        <v>0</v>
      </c>
      <c r="O46" s="7" t="b">
        <f t="shared" si="59"/>
        <v>0</v>
      </c>
      <c r="P46" s="7" t="b">
        <f t="shared" si="59"/>
        <v>0</v>
      </c>
      <c r="Q46" s="7" t="b">
        <f t="shared" si="59"/>
        <v>0</v>
      </c>
      <c r="R46" s="7" t="b">
        <f t="shared" si="59"/>
        <v>0</v>
      </c>
      <c r="S46" s="7" t="b">
        <f t="shared" si="59"/>
        <v>0</v>
      </c>
      <c r="T46" s="7" t="b">
        <f t="shared" si="59"/>
        <v>0</v>
      </c>
      <c r="U46" s="7" t="b">
        <f t="shared" si="59"/>
        <v>0</v>
      </c>
      <c r="V46" s="7" t="b">
        <f t="shared" si="59"/>
        <v>0</v>
      </c>
      <c r="W46" s="7" t="b">
        <f t="shared" si="59"/>
        <v>0</v>
      </c>
      <c r="X46" s="7" t="b">
        <f t="shared" si="59"/>
        <v>0</v>
      </c>
      <c r="Y46" s="7" t="b">
        <f t="shared" si="59"/>
        <v>0</v>
      </c>
      <c r="Z46" s="7" t="b">
        <f t="shared" si="59"/>
        <v>0</v>
      </c>
      <c r="AA46" s="7" t="b">
        <f t="shared" si="59"/>
        <v>0</v>
      </c>
      <c r="AB46" s="7" t="b">
        <f t="shared" si="59"/>
        <v>0</v>
      </c>
      <c r="AC46" s="7" t="b">
        <f t="shared" si="59"/>
        <v>0</v>
      </c>
      <c r="AD46" s="7" t="b">
        <f t="shared" si="59"/>
        <v>0</v>
      </c>
      <c r="AE46" s="7" t="b">
        <f t="shared" si="59"/>
        <v>0</v>
      </c>
      <c r="AF46" s="7" t="b">
        <f t="shared" si="59"/>
        <v>0</v>
      </c>
      <c r="AG46" s="7" t="b">
        <f t="shared" si="59"/>
        <v>0</v>
      </c>
      <c r="AH46" s="7" t="b">
        <f t="shared" si="59"/>
        <v>0</v>
      </c>
      <c r="AI46" s="7" t="b">
        <f t="shared" si="59"/>
        <v>0</v>
      </c>
      <c r="AJ46" s="7" t="b">
        <f t="shared" si="59"/>
        <v>0</v>
      </c>
      <c r="AK46" s="7" t="b">
        <f t="shared" si="59"/>
        <v>0</v>
      </c>
      <c r="AL46" s="7" t="b">
        <f t="shared" si="59"/>
        <v>0</v>
      </c>
      <c r="AM46" s="7" t="b">
        <f t="shared" si="59"/>
        <v>0</v>
      </c>
      <c r="AN46" s="7" t="b">
        <f t="shared" si="59"/>
        <v>0</v>
      </c>
      <c r="AO46" s="7" t="b">
        <f t="shared" si="59"/>
        <v>0</v>
      </c>
      <c r="AP46" s="7" t="b">
        <f t="shared" si="59"/>
        <v>0</v>
      </c>
      <c r="AQ46" s="7" t="b">
        <f t="shared" si="59"/>
        <v>0</v>
      </c>
      <c r="AR46" s="7" t="b">
        <f t="shared" si="59"/>
        <v>0</v>
      </c>
      <c r="AS46" s="7" t="b">
        <f t="shared" si="59"/>
        <v>0</v>
      </c>
      <c r="AT46" s="7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>L1</f>
      </c>
      <c r="B1" s="15"/>
      <c r="L1" s="1" t="s">
        <v>677</v>
      </c>
      <c r="M1" s="38" t="s">
        <v>678</v>
      </c>
      <c r="N1" s="38" t="s">
        <v>679</v>
      </c>
      <c r="O1" s="38" t="s">
        <v>680</v>
      </c>
      <c r="P1" s="38" t="s">
        <v>681</v>
      </c>
      <c r="Q1" s="38" t="s">
        <v>682</v>
      </c>
      <c r="R1" s="38" t="s">
        <v>683</v>
      </c>
      <c r="S1" s="38" t="s">
        <v>684</v>
      </c>
      <c r="T1" s="38" t="s">
        <v>685</v>
      </c>
      <c r="U1" s="38" t="s">
        <v>686</v>
      </c>
      <c r="V1" s="38" t="s">
        <v>687</v>
      </c>
      <c r="W1" s="38" t="s">
        <v>688</v>
      </c>
      <c r="X1" s="38" t="s">
        <v>689</v>
      </c>
      <c r="Y1" s="38" t="s">
        <v>690</v>
      </c>
      <c r="Z1" s="38" t="s">
        <v>691</v>
      </c>
      <c r="AA1" s="38" t="s">
        <v>692</v>
      </c>
      <c r="AB1" s="38" t="s">
        <v>693</v>
      </c>
      <c r="AC1" s="38" t="s">
        <v>694</v>
      </c>
      <c r="AD1" s="38" t="s">
        <v>695</v>
      </c>
      <c r="AE1" s="38" t="s">
        <v>696</v>
      </c>
      <c r="AF1" s="38" t="s">
        <v>697</v>
      </c>
      <c r="AG1" s="38" t="s">
        <v>698</v>
      </c>
      <c r="AH1" s="38" t="s">
        <v>699</v>
      </c>
      <c r="AI1" s="38" t="s">
        <v>700</v>
      </c>
      <c r="AJ1" s="38" t="s">
        <v>701</v>
      </c>
      <c r="AK1" s="38" t="s">
        <v>702</v>
      </c>
      <c r="AL1" s="38" t="s">
        <v>703</v>
      </c>
      <c r="AM1" s="38" t="s">
        <v>704</v>
      </c>
      <c r="AN1" s="38" t="s">
        <v>705</v>
      </c>
      <c r="AO1" s="38" t="s">
        <v>706</v>
      </c>
      <c r="AP1" s="38" t="s">
        <v>707</v>
      </c>
      <c r="AQ1" s="38" t="s">
        <v>708</v>
      </c>
      <c r="AR1" s="38" t="s">
        <v>709</v>
      </c>
      <c r="AS1" s="38" t="s">
        <v>710</v>
      </c>
      <c r="AT1" t="s">
        <v>711</v>
      </c>
    </row>
    <row r="2">
      <c r="A2" t="str">
        <f>L2</f>
      </c>
      <c r="L2" s="1" t="s">
        <v>712</v>
      </c>
      <c r="M2" s="56" t="n">
        <v>3329240190</v>
      </c>
      <c r="N2" s="56" t="n">
        <v>5547606291</v>
      </c>
      <c r="O2" s="56" t="n">
        <v>4767963585</v>
      </c>
      <c r="P2" s="56" t="n">
        <v>4480791756</v>
      </c>
      <c r="Q2" s="56" t="n">
        <v>6587757173</v>
      </c>
      <c r="R2" s="56" t="n">
        <v>5478948635</v>
      </c>
      <c r="S2" s="56" t="n">
        <v>5756525560</v>
      </c>
      <c r="T2" s="56" t="n">
        <v>6346015501</v>
      </c>
      <c r="U2" s="56" t="n">
        <v>5823289073</v>
      </c>
      <c r="V2" s="56" t="n">
        <v>6090475612</v>
      </c>
      <c r="W2" s="56" t="n">
        <v>6095074886</v>
      </c>
      <c r="X2" s="56" t="n">
        <v>6912881104</v>
      </c>
      <c r="Y2" s="56" t="n">
        <v>8345287315.7109</v>
      </c>
      <c r="Z2" s="56" t="n">
        <v>9238328463.0234</v>
      </c>
      <c r="AA2" s="56" t="n">
        <v>9828013820.4728</v>
      </c>
      <c r="AB2" s="56" t="n">
        <v>12169691608.7725</v>
      </c>
      <c r="AC2" s="56" t="n">
        <v>13882263101.0825</v>
      </c>
      <c r="AD2" s="56" t="n">
        <v>14895688539.673</v>
      </c>
      <c r="AE2" s="56" t="n">
        <v>23424311239.441</v>
      </c>
      <c r="AF2" s="56" t="n">
        <v>28911269967.1426</v>
      </c>
      <c r="AG2" s="56" t="n">
        <v>24906956099.3183</v>
      </c>
      <c r="AH2" s="56" t="n">
        <v>18589829055.0169</v>
      </c>
      <c r="AI2" s="56" t="n">
        <v>17667888350.8412</v>
      </c>
      <c r="AJ2" s="56" t="n">
        <v>11858655228.641</v>
      </c>
      <c r="AK2" s="56" t="n">
        <v>12008095458.2971</v>
      </c>
      <c r="AL2" s="56" t="n">
        <v>10729791254.7609</v>
      </c>
      <c r="AM2" s="56" t="n">
        <v>10246198072.9974</v>
      </c>
      <c r="AN2" s="56" t="n">
        <v>10022053280.4325</v>
      </c>
      <c r="AO2" s="56" t="n">
        <v>13552652805.8645</v>
      </c>
      <c r="AP2" s="56" t="n">
        <v>20422019911.621</v>
      </c>
      <c r="AQ2" s="56" t="n">
        <v>24784525818.9481</v>
      </c>
      <c r="AR2" s="56" t="n">
        <v>16625644719.5255</v>
      </c>
      <c r="AS2" s="56" t="n">
        <v>17916486257.1221</v>
      </c>
      <c r="AT2" s="56" t="n">
        <v>6996910784.3959</v>
      </c>
      <c r="AU2" s="56"/>
      <c r="AV2" s="56"/>
    </row>
    <row r="3">
      <c r="A3" t="str">
        <f>L3</f>
      </c>
      <c r="L3" s="1" t="s">
        <v>713</v>
      </c>
      <c r="M3" s="56" t="n">
        <v>8136026114</v>
      </c>
      <c r="N3" s="56" t="n">
        <v>9336257603</v>
      </c>
      <c r="O3" s="56" t="n">
        <v>8894313162</v>
      </c>
      <c r="P3" s="56" t="n">
        <v>6871430089</v>
      </c>
      <c r="Q3" s="56" t="n">
        <v>7924352924</v>
      </c>
      <c r="R3" s="56" t="n">
        <v>8346113294</v>
      </c>
      <c r="S3" s="56" t="n">
        <v>7637315066</v>
      </c>
      <c r="T3" s="56" t="n">
        <v>8136289486</v>
      </c>
      <c r="U3" s="56" t="n">
        <v>8782761285</v>
      </c>
      <c r="V3" s="56" t="n">
        <v>7619149776</v>
      </c>
      <c r="W3" s="56" t="n">
        <v>8565669548.1416</v>
      </c>
      <c r="X3" s="56" t="n">
        <v>9766355879.9395</v>
      </c>
      <c r="Y3" s="56" t="n">
        <v>10688518994.2097</v>
      </c>
      <c r="Z3" s="56" t="n">
        <v>13009874109.0498</v>
      </c>
      <c r="AA3" s="56" t="n">
        <v>13338003784.8289</v>
      </c>
      <c r="AB3" s="56" t="n">
        <v>16188302443.9785</v>
      </c>
      <c r="AC3" s="56" t="n">
        <v>16398946916.988</v>
      </c>
      <c r="AD3" s="56" t="n">
        <v>17495344447.8086</v>
      </c>
      <c r="AE3" s="56" t="n">
        <v>20271352737.5014</v>
      </c>
      <c r="AF3" s="56" t="n">
        <v>21810178493.2197</v>
      </c>
      <c r="AG3" s="56" t="n">
        <v>21099391291.2976</v>
      </c>
      <c r="AH3" s="56" t="n">
        <v>24528542413.8489</v>
      </c>
      <c r="AI3" s="56" t="n">
        <v>26803126894.6128</v>
      </c>
      <c r="AJ3" s="56" t="n">
        <v>21995150570.5433</v>
      </c>
      <c r="AK3" s="56" t="n">
        <v>23525515523.9773</v>
      </c>
      <c r="AL3" s="56" t="n">
        <v>22534483248.4031</v>
      </c>
      <c r="AM3" s="56" t="n">
        <v>23028316947.0899</v>
      </c>
      <c r="AN3" s="56" t="n">
        <v>26364245909.2251</v>
      </c>
      <c r="AO3" s="56" t="n">
        <v>28982169383.4354</v>
      </c>
      <c r="AP3" s="56" t="n">
        <v>29825062105.1013</v>
      </c>
      <c r="AQ3" s="56" t="n">
        <v>29301054606.5081</v>
      </c>
      <c r="AR3" s="56" t="n">
        <v>29041768087.4301</v>
      </c>
      <c r="AS3" s="56" t="n">
        <v>30391554906.5317</v>
      </c>
      <c r="AT3" s="56" t="n">
        <v>16486166922.1553</v>
      </c>
      <c r="AU3" s="56"/>
      <c r="AV3" s="56"/>
    </row>
    <row r="4">
      <c r="A4" t="str">
        <f>L4</f>
      </c>
      <c r="L4" s="1" t="s">
        <v>714</v>
      </c>
      <c r="M4" s="56" t="n">
        <v>6320893588</v>
      </c>
      <c r="N4" s="56" t="n">
        <v>10512060626</v>
      </c>
      <c r="O4" s="56" t="n">
        <v>10570011572</v>
      </c>
      <c r="P4" s="56" t="n">
        <v>9753230431</v>
      </c>
      <c r="Q4" s="56" t="n">
        <v>10189469118</v>
      </c>
      <c r="R4" s="56" t="n">
        <v>11088065839</v>
      </c>
      <c r="S4" s="56" t="n">
        <v>11271027030</v>
      </c>
      <c r="T4" s="56" t="n">
        <v>10645232177</v>
      </c>
      <c r="U4" s="56" t="n">
        <v>10728713139</v>
      </c>
      <c r="V4" s="56" t="n">
        <v>11079943519</v>
      </c>
      <c r="W4" s="56" t="n">
        <v>10980550566.7748</v>
      </c>
      <c r="X4" s="56" t="n">
        <v>12192081951.1096</v>
      </c>
      <c r="Y4" s="56" t="n">
        <v>12834072124.3335</v>
      </c>
      <c r="Z4" s="56" t="n">
        <v>18366465958.3181</v>
      </c>
      <c r="AA4" s="56" t="n">
        <v>17670831293.6527</v>
      </c>
      <c r="AB4" s="56" t="n">
        <v>18063394017.9345</v>
      </c>
      <c r="AC4" s="56" t="n">
        <v>21559854123.064</v>
      </c>
      <c r="AD4" s="56" t="n">
        <v>20597558522.6148</v>
      </c>
      <c r="AE4" s="56" t="n">
        <v>21371423316.7554</v>
      </c>
      <c r="AF4" s="56" t="n">
        <v>24327923411.4506</v>
      </c>
      <c r="AG4" s="56" t="n">
        <v>23373310950.9793</v>
      </c>
      <c r="AH4" s="56" t="n">
        <v>23654613632.5521</v>
      </c>
      <c r="AI4" s="56" t="n">
        <v>21483882656.0346</v>
      </c>
      <c r="AJ4" s="56" t="n">
        <v>20010501568.5921</v>
      </c>
      <c r="AK4" s="56" t="n">
        <v>22172567783.801</v>
      </c>
      <c r="AL4" s="56" t="n">
        <v>19505327291.0692</v>
      </c>
      <c r="AM4" s="56" t="n">
        <v>20137536813.0477</v>
      </c>
      <c r="AN4" s="56" t="n">
        <v>19905848695.1815</v>
      </c>
      <c r="AO4" s="56" t="n">
        <v>23722460398.8203</v>
      </c>
      <c r="AP4" s="56" t="n">
        <v>21551567157.6183</v>
      </c>
      <c r="AQ4" s="56" t="n">
        <v>24686469056.9403</v>
      </c>
      <c r="AR4" s="56" t="n">
        <v>22505230858.5097</v>
      </c>
      <c r="AS4" s="56" t="n">
        <v>26920928544.4193</v>
      </c>
      <c r="AT4" s="56" t="n">
        <v>11442241237.6361</v>
      </c>
      <c r="AU4" s="56"/>
      <c r="AV4" s="56"/>
    </row>
    <row r="5">
      <c r="A5" t="str">
        <f>L5</f>
      </c>
      <c r="L5" s="1" t="s">
        <v>715</v>
      </c>
      <c r="M5" s="56" t="n">
        <v>2932254799</v>
      </c>
      <c r="N5" s="56" t="n">
        <v>4083510627</v>
      </c>
      <c r="O5" s="56" t="n">
        <v>4822223677</v>
      </c>
      <c r="P5" s="56" t="n">
        <v>4468651646</v>
      </c>
      <c r="Q5" s="56" t="n">
        <v>4841588061</v>
      </c>
      <c r="R5" s="56" t="n">
        <v>5038442272</v>
      </c>
      <c r="S5" s="56" t="n">
        <v>5449863799</v>
      </c>
      <c r="T5" s="56" t="n">
        <v>5112399818</v>
      </c>
      <c r="U5" s="56" t="n">
        <v>5375772104</v>
      </c>
      <c r="V5" s="56" t="n">
        <v>6120083787</v>
      </c>
      <c r="W5" s="56" t="n">
        <v>7344611737.721</v>
      </c>
      <c r="X5" s="56" t="n">
        <v>7667927386.9988</v>
      </c>
      <c r="Y5" s="56" t="n">
        <v>8443963055.0587</v>
      </c>
      <c r="Z5" s="56" t="n">
        <v>10503897199.0271</v>
      </c>
      <c r="AA5" s="56" t="n">
        <v>12956980104.5563</v>
      </c>
      <c r="AB5" s="56" t="n">
        <v>13434015820.5891</v>
      </c>
      <c r="AC5" s="56" t="n">
        <v>14354101029.6732</v>
      </c>
      <c r="AD5" s="56" t="n">
        <v>15145158611.163</v>
      </c>
      <c r="AE5" s="56" t="n">
        <v>15612520262.0683</v>
      </c>
      <c r="AF5" s="56" t="n">
        <v>16521509971.9441</v>
      </c>
      <c r="AG5" s="56" t="n">
        <v>16886520459.0199</v>
      </c>
      <c r="AH5" s="56" t="n">
        <v>18111520069.4162</v>
      </c>
      <c r="AI5" s="56" t="n">
        <v>17095395882.459</v>
      </c>
      <c r="AJ5" s="56" t="n">
        <v>15200195345.5603</v>
      </c>
      <c r="AK5" s="56" t="n">
        <v>14500281916.0125</v>
      </c>
      <c r="AL5" s="56" t="n">
        <v>13727496892.9704</v>
      </c>
      <c r="AM5" s="56" t="n">
        <v>15208747538.5426</v>
      </c>
      <c r="AN5" s="56" t="n">
        <v>15520079823.2971</v>
      </c>
      <c r="AO5" s="56" t="n">
        <v>17888614854.1443</v>
      </c>
      <c r="AP5" s="56" t="n">
        <v>18989947213.2565</v>
      </c>
      <c r="AQ5" s="56" t="n">
        <v>21728265052.1166</v>
      </c>
      <c r="AR5" s="56" t="n">
        <v>19269304463.324</v>
      </c>
      <c r="AS5" s="56" t="n">
        <v>20132104260.6943</v>
      </c>
      <c r="AT5" s="56" t="n">
        <v>10297891650.1969</v>
      </c>
      <c r="AU5" s="56"/>
      <c r="AV5" s="56"/>
    </row>
    <row r="6">
      <c r="A6" t="str">
        <f>L6</f>
      </c>
      <c r="L6" s="1" t="s">
        <v>716</v>
      </c>
      <c r="M6" s="56" t="n">
        <v>917522000</v>
      </c>
      <c r="N6" s="56" t="n">
        <v>597041920</v>
      </c>
      <c r="O6" s="56" t="n">
        <v>735888108</v>
      </c>
      <c r="P6" s="56" t="n">
        <v>693627610</v>
      </c>
      <c r="Q6" s="56" t="n">
        <v>829591436</v>
      </c>
      <c r="R6" s="56" t="n">
        <v>1729592044</v>
      </c>
      <c r="S6" s="56" t="n">
        <v>1749694962</v>
      </c>
      <c r="T6" s="56" t="n">
        <v>2653300460</v>
      </c>
      <c r="U6" s="56" t="n">
        <v>2994392962</v>
      </c>
      <c r="V6" s="56" t="n">
        <v>3474107091</v>
      </c>
      <c r="W6" s="56" t="n">
        <v>2206554815.8008</v>
      </c>
      <c r="X6" s="56" t="n">
        <v>3356057051.2363</v>
      </c>
      <c r="Y6" s="56" t="n">
        <v>5353433907.9385</v>
      </c>
      <c r="Z6" s="56" t="n">
        <v>7128888723.96</v>
      </c>
      <c r="AA6" s="56" t="n">
        <v>6472680683.7143</v>
      </c>
      <c r="AB6" s="56" t="n">
        <v>8011259767.0005</v>
      </c>
      <c r="AC6" s="56" t="n">
        <v>9434026804.0826</v>
      </c>
      <c r="AD6" s="56" t="n">
        <v>10716277969.4613</v>
      </c>
      <c r="AE6" s="56" t="n">
        <v>10881237555.92</v>
      </c>
      <c r="AF6" s="56" t="n">
        <v>13674759065.3117</v>
      </c>
      <c r="AG6" s="56" t="n">
        <v>12939215879.3626</v>
      </c>
      <c r="AH6" s="56" t="n">
        <v>13924855850.9444</v>
      </c>
      <c r="AI6" s="56" t="n">
        <v>13708786101.9753</v>
      </c>
      <c r="AJ6" s="56" t="n">
        <v>13363623688.6613</v>
      </c>
      <c r="AK6" s="56" t="n">
        <v>14209286517.6201</v>
      </c>
      <c r="AL6" s="56" t="n">
        <v>12714703152.3809</v>
      </c>
      <c r="AM6" s="56" t="n">
        <v>13368262938.296</v>
      </c>
      <c r="AN6" s="56" t="n">
        <v>13676931675.0611</v>
      </c>
      <c r="AO6" s="56" t="n">
        <v>13969372310.567</v>
      </c>
      <c r="AP6" s="56" t="n">
        <v>14201722288.9277</v>
      </c>
      <c r="AQ6" s="56" t="n">
        <v>14689782118.9011</v>
      </c>
      <c r="AR6" s="56" t="n">
        <v>15330797492.6379</v>
      </c>
      <c r="AS6" s="56" t="n">
        <v>16426528598.9346</v>
      </c>
      <c r="AT6" s="56" t="n">
        <v>12371414368.8796</v>
      </c>
      <c r="AU6" s="56"/>
      <c r="AV6" s="56"/>
    </row>
    <row r="7">
      <c r="A7" t="str">
        <f>L7</f>
      </c>
      <c r="L7" s="1" t="s">
        <v>717</v>
      </c>
      <c r="M7" s="56" t="n">
        <v>9435330835</v>
      </c>
      <c r="N7" s="56" t="n">
        <v>11649121600</v>
      </c>
      <c r="O7" s="56" t="n">
        <v>11512769914</v>
      </c>
      <c r="P7" s="56" t="n">
        <v>12188008848</v>
      </c>
      <c r="Q7" s="56" t="n">
        <v>12764049547</v>
      </c>
      <c r="R7" s="56" t="n">
        <v>12935251309</v>
      </c>
      <c r="S7" s="56" t="n">
        <v>13514715568</v>
      </c>
      <c r="T7" s="56" t="n">
        <v>13359447099</v>
      </c>
      <c r="U7" s="56" t="n">
        <v>14503015888</v>
      </c>
      <c r="V7" s="56" t="n">
        <v>15943295004</v>
      </c>
      <c r="W7" s="56" t="n">
        <v>17284311842.6942</v>
      </c>
      <c r="X7" s="56" t="n">
        <v>17256873389.4621</v>
      </c>
      <c r="Y7" s="56" t="n">
        <v>21268079099.4599</v>
      </c>
      <c r="Z7" s="56" t="n">
        <v>28735840733.1043</v>
      </c>
      <c r="AA7" s="56" t="n">
        <v>34351534835.8169</v>
      </c>
      <c r="AB7" s="56" t="n">
        <v>38670589631.5934</v>
      </c>
      <c r="AC7" s="56" t="n">
        <v>43821675745.3966</v>
      </c>
      <c r="AD7" s="56" t="n">
        <v>48519588147.007</v>
      </c>
      <c r="AE7" s="56" t="n">
        <v>55266477676.2734</v>
      </c>
      <c r="AF7" s="56" t="n">
        <v>58877386159.0639</v>
      </c>
      <c r="AG7" s="56" t="n">
        <v>59728879998.247</v>
      </c>
      <c r="AH7" s="56" t="n">
        <v>57636930317.3907</v>
      </c>
      <c r="AI7" s="56" t="n">
        <v>54356973963.1855</v>
      </c>
      <c r="AJ7" s="56" t="n">
        <v>48574287311.3624</v>
      </c>
      <c r="AK7" s="56" t="n">
        <v>41800749634.4927</v>
      </c>
      <c r="AL7" s="56" t="n">
        <v>41391200415.2956</v>
      </c>
      <c r="AM7" s="56" t="n">
        <v>43148575909.5493</v>
      </c>
      <c r="AN7" s="56" t="n">
        <v>45909632741.213</v>
      </c>
      <c r="AO7" s="56" t="n">
        <v>50444908533.364</v>
      </c>
      <c r="AP7" s="56" t="n">
        <v>54734276281.7011</v>
      </c>
      <c r="AQ7" s="56" t="n">
        <v>57287356464.6941</v>
      </c>
      <c r="AR7" s="56" t="n">
        <v>57370996666.7923</v>
      </c>
      <c r="AS7" s="56" t="n">
        <v>57722346137.0045</v>
      </c>
      <c r="AT7" s="56" t="n">
        <v>28557135893.4513</v>
      </c>
      <c r="AU7" s="56"/>
      <c r="AV7" s="56"/>
    </row>
    <row r="8">
      <c r="A8" t="str">
        <f>L8</f>
      </c>
      <c r="L8" s="37" t="s">
        <v>718</v>
      </c>
      <c r="M8" s="56" t="str">
        <f>Sum(M2:M7)</f>
      </c>
      <c r="N8" s="56" t="str">
        <f>Sum(N2:N7)</f>
      </c>
      <c r="O8" s="56" t="str">
        <f>Sum(O2:O7)</f>
      </c>
      <c r="P8" s="56" t="str">
        <f>Sum(P2:P7)</f>
      </c>
      <c r="Q8" s="56" t="str">
        <f>Sum(Q2:Q7)</f>
      </c>
      <c r="R8" s="56" t="str">
        <f>Sum(R2:R7)</f>
      </c>
      <c r="S8" s="56" t="str">
        <f>Sum(S2:S7)</f>
      </c>
      <c r="T8" s="56" t="str">
        <f>Sum(T2:T7)</f>
      </c>
      <c r="U8" s="56" t="str">
        <f>Sum(U2:U7)</f>
      </c>
      <c r="V8" s="56" t="str">
        <f>Sum(V2:V7)</f>
      </c>
      <c r="W8" s="56" t="str">
        <f>Sum(W2:W7)</f>
      </c>
      <c r="X8" s="56" t="str">
        <f>Sum(X2:X7)</f>
      </c>
      <c r="Y8" s="56" t="str">
        <f>Sum(Y2:Y7)</f>
      </c>
      <c r="Z8" s="56" t="str">
        <f>Sum(Z2:Z7)</f>
      </c>
      <c r="AA8" s="56" t="str">
        <f>Sum(AA2:AA7)</f>
      </c>
      <c r="AB8" s="56" t="str">
        <f>Sum(AB2:AB7)</f>
      </c>
      <c r="AC8" s="56" t="str">
        <f>Sum(AC2:AC7)</f>
      </c>
      <c r="AD8" s="56" t="str">
        <f>Sum(AD2:AD7)</f>
      </c>
      <c r="AE8" s="56" t="str">
        <f>Sum(AE2:AE7)</f>
      </c>
      <c r="AF8" s="56" t="str">
        <f>Sum(AF2:AF7)</f>
      </c>
      <c r="AG8" s="56" t="str">
        <f>Sum(AG2:AG7)</f>
      </c>
      <c r="AH8" s="56" t="str">
        <f>Sum(AH2:AH7)</f>
      </c>
      <c r="AI8" s="56" t="str">
        <f>Sum(AI2:AI7)</f>
      </c>
      <c r="AJ8" s="56" t="str">
        <f>Sum(AJ2:AJ7)</f>
      </c>
      <c r="AK8" s="56" t="str">
        <f>Sum(AK2:AK7)</f>
      </c>
      <c r="AL8" s="56" t="str">
        <f>Sum(AL2:AL7)</f>
      </c>
      <c r="AM8" s="56" t="str">
        <f>Sum(AM2:AM7)</f>
      </c>
      <c r="AN8" s="56" t="str">
        <f>Sum(AN2:AN7)</f>
      </c>
      <c r="AO8" s="56" t="str">
        <f>Sum(AO2:AO7)</f>
      </c>
      <c r="AP8" s="56" t="str">
        <f>Sum(AP2:AP7)</f>
      </c>
      <c r="AQ8" s="56" t="str">
        <f>Sum(AQ2:AQ7)</f>
      </c>
      <c r="AR8" s="56" t="str">
        <f>Sum(AR2:AR7)</f>
      </c>
      <c r="AS8" s="56" t="str">
        <f>Sum(AS2:AS7)</f>
      </c>
      <c r="AT8" s="56" t="str">
        <f>Sum(AT2:AT7)</f>
      </c>
      <c r="AU8" s="56"/>
      <c r="AV8" s="56"/>
    </row>
    <row r="9" ht="60" customHeight="1"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</row>
    <row r="10" ht="60" customHeight="1"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</row>
    <row r="11" ht="30" customHeight="1">
      <c r="A11" s="33" t="str">
        <f t="shared" ref="A11:A16" si="2">L11</f>
        <v>ProductServiceOrRnDarea</v>
      </c>
      <c r="B11" s="26" t="n">
        <f>AL11</f>
        <v>2015</v>
      </c>
      <c r="C11" s="12" t="n">
        <f t="shared" ref="C11:E12" si="3">AR11</f>
        <v>2021</v>
      </c>
      <c r="D11" s="12" t="n">
        <f t="shared" si="3"/>
        <v>2022</v>
      </c>
      <c r="E11" s="12" t="n">
        <f t="shared" si="3"/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K11" s="1"/>
      <c r="L11" s="10" t="str">
        <f>L1</f>
        <v>ProductServiceOrRnDarea</v>
      </c>
      <c r="M11" s="10" t="n">
        <f t="shared" ref="M11:AT11" si="4">M1+0</f>
        <v>1990</v>
      </c>
      <c r="N11" s="10" t="n">
        <f t="shared" si="4"/>
        <v>1991</v>
      </c>
      <c r="O11" s="10" t="n">
        <f t="shared" si="4"/>
        <v>1992</v>
      </c>
      <c r="P11" s="10" t="n">
        <f t="shared" si="4"/>
        <v>1993</v>
      </c>
      <c r="Q11" s="10" t="n">
        <f t="shared" si="4"/>
        <v>1994</v>
      </c>
      <c r="R11" s="10" t="n">
        <f t="shared" si="4"/>
        <v>1995</v>
      </c>
      <c r="S11" s="10" t="n">
        <f t="shared" si="4"/>
        <v>1996</v>
      </c>
      <c r="T11" s="10" t="n">
        <f t="shared" si="4"/>
        <v>1997</v>
      </c>
      <c r="U11" s="10" t="n">
        <f t="shared" si="4"/>
        <v>1998</v>
      </c>
      <c r="V11" s="10" t="n">
        <f t="shared" si="4"/>
        <v>1999</v>
      </c>
      <c r="W11" s="10" t="n">
        <f t="shared" si="4"/>
        <v>2000</v>
      </c>
      <c r="X11" s="10" t="n">
        <f t="shared" si="4"/>
        <v>2001</v>
      </c>
      <c r="Y11" s="10" t="n">
        <f t="shared" si="4"/>
        <v>2002</v>
      </c>
      <c r="Z11" s="10" t="n">
        <f t="shared" si="4"/>
        <v>2003</v>
      </c>
      <c r="AA11" s="10" t="n">
        <f t="shared" si="4"/>
        <v>2004</v>
      </c>
      <c r="AB11" s="10" t="n">
        <f t="shared" si="4"/>
        <v>2005</v>
      </c>
      <c r="AC11" s="10" t="n">
        <f t="shared" si="4"/>
        <v>2006</v>
      </c>
      <c r="AD11" s="10" t="n">
        <f t="shared" si="4"/>
        <v>2007</v>
      </c>
      <c r="AE11" s="10" t="n">
        <f t="shared" si="4"/>
        <v>2008</v>
      </c>
      <c r="AF11" s="10" t="n">
        <f t="shared" si="4"/>
        <v>2009</v>
      </c>
      <c r="AG11" s="10" t="n">
        <f t="shared" si="4"/>
        <v>2010</v>
      </c>
      <c r="AH11" s="10" t="n">
        <f t="shared" si="4"/>
        <v>2011</v>
      </c>
      <c r="AI11" s="10" t="n">
        <f t="shared" si="4"/>
        <v>2012</v>
      </c>
      <c r="AJ11" s="10" t="n">
        <f t="shared" si="4"/>
        <v>2013</v>
      </c>
      <c r="AK11" s="10" t="n">
        <f t="shared" si="4"/>
        <v>2014</v>
      </c>
      <c r="AL11" s="10" t="n">
        <f t="shared" si="4"/>
        <v>2015</v>
      </c>
      <c r="AM11" s="10" t="n">
        <f t="shared" si="4"/>
        <v>2016</v>
      </c>
      <c r="AN11" s="10" t="n">
        <f t="shared" si="4"/>
        <v>2017</v>
      </c>
      <c r="AO11" s="10" t="n">
        <f t="shared" si="4"/>
        <v>2018</v>
      </c>
      <c r="AP11" s="10" t="n">
        <f t="shared" si="4"/>
        <v>2019</v>
      </c>
      <c r="AQ11" s="10" t="n">
        <f t="shared" si="4"/>
        <v>2020</v>
      </c>
      <c r="AR11" s="10" t="n">
        <f t="shared" si="4"/>
        <v>2021</v>
      </c>
      <c r="AS11" s="10" t="n">
        <f t="shared" si="4"/>
        <v>2022</v>
      </c>
      <c r="AT11" s="10" t="n">
        <f t="shared" si="4"/>
        <v>2023</v>
      </c>
    </row>
    <row r="12">
      <c r="A12" s="5" t="str">
        <f t="shared" si="2"/>
        <v>Construction</v>
      </c>
      <c r="B12" s="40" t="n">
        <f>AL12</f>
        <v>12869822015.751785</v>
      </c>
      <c r="C12" s="40" t="n">
        <f t="shared" si="3"/>
        <v>17777595656.207233</v>
      </c>
      <c r="D12" s="40" t="n">
        <f t="shared" si="3"/>
        <v>17916486257.122101</v>
      </c>
      <c r="E12" s="40" t="n">
        <f t="shared" si="3"/>
        <v>6673642167.2103186</v>
      </c>
      <c r="F12" s="7" t="n">
        <f>(D12/C12)-1</f>
        <v>7.8126763371610952E-3</v>
      </c>
      <c r="G12" s="16" t="n">
        <f>(D12/B12)-1</f>
        <v>0.39213162662183998</v>
      </c>
      <c r="H12" s="16" t="n">
        <f>E12/D12</f>
        <v>0.37248610421909234</v>
      </c>
      <c r="I12" s="29" t="n">
        <f>AS22</f>
        <v>0.10569578006500005</v>
      </c>
      <c r="J12" s="29" t="n">
        <f t="shared" ref="J12:J18" si="5">AT22</f>
        <v>8.1216108815615987E-2</v>
      </c>
      <c r="K12" s="16"/>
      <c r="L12" s="3" t="str">
        <f t="shared" ref="L12:L18" si="6">L2</f>
        <v>Construction</v>
      </c>
      <c r="M12" s="40" t="n">
        <f t="shared" ref="M12" si="7">IF(M2="","",M2/VLOOKUP(M$11,deflator,2,FALSE))</f>
        <v>6616969970.2444458</v>
      </c>
      <c r="N12" s="40" t="n">
        <f t="shared" ref="N12:AT12" si="8">IF(N2="","",N2/VLOOKUP(N$11,deflator,2,FALSE))</f>
        <v>10646297787.246969</v>
      </c>
      <c r="O12" s="40" t="n">
        <f t="shared" si="8"/>
        <v>8926994553.9862156</v>
      </c>
      <c r="P12" s="40" t="n">
        <f t="shared" si="8"/>
        <v>8196776674.2048683</v>
      </c>
      <c r="Q12" s="40" t="n">
        <f t="shared" si="8"/>
        <v>11794089570.875927</v>
      </c>
      <c r="R12" s="40" t="n">
        <f t="shared" si="8"/>
        <v>9605513037.2771111</v>
      </c>
      <c r="S12" s="40" t="n">
        <f t="shared" si="8"/>
        <v>9905975186.286787</v>
      </c>
      <c r="T12" s="40" t="n">
        <f t="shared" si="8"/>
        <v>10729776203.774515</v>
      </c>
      <c r="U12" s="40" t="n">
        <f t="shared" si="8"/>
        <v>9724529808.3407192</v>
      </c>
      <c r="V12" s="40" t="n">
        <f t="shared" si="8"/>
        <v>10045495667.143724</v>
      </c>
      <c r="W12" s="40" t="n">
        <f t="shared" si="8"/>
        <v>9847995648.9036045</v>
      </c>
      <c r="X12" s="40" t="n">
        <f t="shared" si="8"/>
        <v>10904911911.720442</v>
      </c>
      <c r="Y12" s="40" t="n">
        <f t="shared" si="8"/>
        <v>12959946129.775017</v>
      </c>
      <c r="Z12" s="40" t="n">
        <f t="shared" si="8"/>
        <v>14077719069.503412</v>
      </c>
      <c r="AA12" s="40" t="n">
        <f t="shared" si="8"/>
        <v>14618967399.990704</v>
      </c>
      <c r="AB12" s="40" t="n">
        <f t="shared" si="8"/>
        <v>17568832563.159428</v>
      </c>
      <c r="AC12" s="40" t="n">
        <f t="shared" si="8"/>
        <v>19409274913.085827</v>
      </c>
      <c r="AD12" s="40" t="n">
        <f t="shared" si="8"/>
        <v>20270305356.099556</v>
      </c>
      <c r="AE12" s="40" t="n">
        <f t="shared" si="8"/>
        <v>31224976322.262035</v>
      </c>
      <c r="AF12" s="40" t="n">
        <f t="shared" si="8"/>
        <v>38151485164.016991</v>
      </c>
      <c r="AG12" s="40" t="n">
        <f t="shared" si="8"/>
        <v>32583970292.490685</v>
      </c>
      <c r="AH12" s="40" t="n">
        <f t="shared" si="8"/>
        <v>23839278735.51099</v>
      </c>
      <c r="AI12" s="40" t="n">
        <f t="shared" si="8"/>
        <v>22249171795.969181</v>
      </c>
      <c r="AJ12" s="40" t="n">
        <f t="shared" si="8"/>
        <v>14665230799.163961</v>
      </c>
      <c r="AK12" s="40" t="n">
        <f t="shared" si="8"/>
        <v>14568202903.435165</v>
      </c>
      <c r="AL12" s="40" t="n">
        <f t="shared" si="8"/>
        <v>12869822015.751785</v>
      </c>
      <c r="AM12" s="40" t="n">
        <f t="shared" si="8"/>
        <v>12188775023.998552</v>
      </c>
      <c r="AN12" s="40" t="n">
        <f t="shared" si="8"/>
        <v>11713013180.828976</v>
      </c>
      <c r="AO12" s="40" t="n">
        <f t="shared" si="8"/>
        <v>15475930065.891867</v>
      </c>
      <c r="AP12" s="40" t="n">
        <f t="shared" si="8"/>
        <v>22872153752.400127</v>
      </c>
      <c r="AQ12" s="40" t="n">
        <f t="shared" si="8"/>
        <v>27392621889.445389</v>
      </c>
      <c r="AR12" s="40" t="n">
        <f t="shared" si="8"/>
        <v>17777595656.207233</v>
      </c>
      <c r="AS12" s="40" t="n">
        <f t="shared" si="8"/>
        <v>17916486257.122101</v>
      </c>
      <c r="AT12" s="40" t="n">
        <f t="shared" si="8"/>
        <v>6673642167.2103186</v>
      </c>
    </row>
    <row r="13">
      <c r="A13" s="5" t="str">
        <f t="shared" si="2"/>
        <v>ERS</v>
      </c>
      <c r="B13" s="40" t="n">
        <f>AL13</f>
        <v>27028931107.602486</v>
      </c>
      <c r="C13" s="40" t="n">
        <f t="shared" ref="C13:E18" si="9">AR13</f>
        <v>31054002350.557285</v>
      </c>
      <c r="D13" s="40" t="n">
        <f t="shared" si="9"/>
        <v>30391554906.5317</v>
      </c>
      <c r="E13" s="40" t="n">
        <f t="shared" si="9"/>
        <v>15724479293.451893</v>
      </c>
      <c r="F13" s="7" t="n">
        <f t="shared" ref="F13:F16" si="10">(D13/C13)-1</f>
        <v>-2.1332111608270532E-2</v>
      </c>
      <c r="G13" s="16" t="n">
        <f t="shared" ref="G13:G16" si="11">(D13/B13)-1</f>
        <v>0.12440831587244694</v>
      </c>
      <c r="H13" s="16" t="n">
        <f t="shared" ref="H13:H16" si="12">E13/D13</f>
        <v>0.51739634058908957</v>
      </c>
      <c r="I13" s="29" t="n">
        <f t="shared" ref="I13:I16" si="13">AS23</f>
        <v>0.179290685524748</v>
      </c>
      <c r="J13" s="29" t="n">
        <f t="shared" si="5"/>
        <v>0.19136192642161515</v>
      </c>
      <c r="K13" s="16"/>
      <c r="L13" s="3" t="str">
        <f t="shared" si="6"/>
        <v>ERS</v>
      </c>
      <c r="M13" s="40" t="n">
        <f t="shared" ref="M13:AT13" si="14">IF(M3="","",M3/VLOOKUP(M$11,deflator,2,FALSE))</f>
        <v>16170608727.831863</v>
      </c>
      <c r="N13" s="40" t="n">
        <f t="shared" si="14"/>
        <v>17917021044.056385</v>
      </c>
      <c r="O13" s="40" t="n">
        <f t="shared" si="14"/>
        <v>16652703768.210913</v>
      </c>
      <c r="P13" s="40" t="n">
        <f t="shared" si="14"/>
        <v>12570005690.740849</v>
      </c>
      <c r="Q13" s="40" t="n">
        <f t="shared" si="14"/>
        <v>14187002605.368885</v>
      </c>
      <c r="R13" s="40" t="n">
        <f t="shared" si="14"/>
        <v>14632132074.388174</v>
      </c>
      <c r="S13" s="40" t="n">
        <f t="shared" si="14"/>
        <v>13142485470.636951</v>
      </c>
      <c r="T13" s="40" t="n">
        <f t="shared" si="14"/>
        <v>13756752611.169455</v>
      </c>
      <c r="U13" s="40" t="n">
        <f t="shared" si="14"/>
        <v>14666663949.678072</v>
      </c>
      <c r="V13" s="40" t="n">
        <f t="shared" si="14"/>
        <v>12566856997.39521</v>
      </c>
      <c r="W13" s="40" t="n">
        <f t="shared" si="14"/>
        <v>13839809685.3251</v>
      </c>
      <c r="X13" s="40" t="n">
        <f t="shared" si="14"/>
        <v>15406203139.763018</v>
      </c>
      <c r="Y13" s="40" t="n">
        <f t="shared" si="14"/>
        <v>16598904882.669647</v>
      </c>
      <c r="Z13" s="40" t="n">
        <f t="shared" si="14"/>
        <v>19824944909.662842</v>
      </c>
      <c r="AA13" s="40" t="n">
        <f t="shared" si="14"/>
        <v>19840004915.864674</v>
      </c>
      <c r="AB13" s="40" t="n">
        <f t="shared" si="14"/>
        <v>23370319007.510979</v>
      </c>
      <c r="AC13" s="40" t="n">
        <f t="shared" si="14"/>
        <v>22927938094.769421</v>
      </c>
      <c r="AD13" s="40" t="n">
        <f t="shared" si="14"/>
        <v>23807961164.244816</v>
      </c>
      <c r="AE13" s="40" t="n">
        <f t="shared" si="14"/>
        <v>27022032911.812019</v>
      </c>
      <c r="AF13" s="40" t="n">
        <f t="shared" si="14"/>
        <v>28780842285.873207</v>
      </c>
      <c r="AG13" s="40" t="n">
        <f t="shared" si="14"/>
        <v>27602808479.840481</v>
      </c>
      <c r="AH13" s="40" t="n">
        <f t="shared" si="14"/>
        <v>31454983144.223213</v>
      </c>
      <c r="AI13" s="40" t="n">
        <f t="shared" si="14"/>
        <v>33753177691.945793</v>
      </c>
      <c r="AJ13" s="40" t="n">
        <f t="shared" si="14"/>
        <v>27200719926.516167</v>
      </c>
      <c r="AK13" s="40" t="n">
        <f t="shared" si="14"/>
        <v>28541119176.763924</v>
      </c>
      <c r="AL13" s="40" t="n">
        <f t="shared" si="14"/>
        <v>27028931107.602486</v>
      </c>
      <c r="AM13" s="40" t="n">
        <f t="shared" si="14"/>
        <v>27394256137.711029</v>
      </c>
      <c r="AN13" s="40" t="n">
        <f t="shared" si="14"/>
        <v>30812524259.903313</v>
      </c>
      <c r="AO13" s="40" t="n">
        <f t="shared" si="14"/>
        <v>33095072452.663479</v>
      </c>
      <c r="AP13" s="40" t="n">
        <f t="shared" si="14"/>
        <v>33403326854.782837</v>
      </c>
      <c r="AQ13" s="40" t="n">
        <f t="shared" si="14"/>
        <v>32384428722.233006</v>
      </c>
      <c r="AR13" s="40" t="n">
        <f t="shared" si="14"/>
        <v>31054002350.557285</v>
      </c>
      <c r="AS13" s="40" t="n">
        <f t="shared" si="14"/>
        <v>30391554906.5317</v>
      </c>
      <c r="AT13" s="40" t="n">
        <f t="shared" si="14"/>
        <v>15724479293.451893</v>
      </c>
    </row>
    <row r="14">
      <c r="A14" s="5" t="str">
        <f t="shared" si="2"/>
        <v>FRS</v>
      </c>
      <c r="B14" s="40" t="n">
        <f t="shared" ref="B14:B16" si="15">AL14</f>
        <v>23395617364.285843</v>
      </c>
      <c r="C14" s="40" t="n">
        <f t="shared" si="9"/>
        <v>24064564177.911873</v>
      </c>
      <c r="D14" s="40" t="n">
        <f t="shared" si="9"/>
        <v>26920928544.4193</v>
      </c>
      <c r="E14" s="40" t="n">
        <f t="shared" si="9"/>
        <v>10913591149.565296</v>
      </c>
      <c r="F14" s="7" t="n">
        <f t="shared" si="10"/>
        <v>0.11869586938662269</v>
      </c>
      <c r="G14" s="16" t="n">
        <f t="shared" si="11"/>
        <v>0.15068254559142158</v>
      </c>
      <c r="H14" s="16" t="n">
        <f t="shared" si="12"/>
        <v>0.40539430620151029</v>
      </c>
      <c r="I14" s="29" t="n">
        <f t="shared" si="13"/>
        <v>0.15881621550907726</v>
      </c>
      <c r="J14" s="29" t="n">
        <f t="shared" si="5"/>
        <v>0.13281494334940497</v>
      </c>
      <c r="K14" s="16"/>
      <c r="L14" s="3" t="str">
        <f t="shared" si="6"/>
        <v>FRS</v>
      </c>
      <c r="M14" s="40" t="n">
        <f t="shared" ref="M14:AT14" si="16">IF(M4="","",M4/VLOOKUP(M$11,deflator,2,FALSE))</f>
        <v>12562975534.939301</v>
      </c>
      <c r="N14" s="40" t="n">
        <f t="shared" si="16"/>
        <v>20173480580.904076</v>
      </c>
      <c r="O14" s="40" t="n">
        <f t="shared" si="16"/>
        <v>19790091525.7966</v>
      </c>
      <c r="P14" s="40" t="n">
        <f t="shared" si="16"/>
        <v>17841724420.224514</v>
      </c>
      <c r="Q14" s="40" t="n">
        <f t="shared" si="16"/>
        <v>18242249721.939793</v>
      </c>
      <c r="R14" s="40" t="n">
        <f t="shared" si="16"/>
        <v>19439233340.193829</v>
      </c>
      <c r="S14" s="40" t="n">
        <f t="shared" si="16"/>
        <v>19395469180.049583</v>
      </c>
      <c r="T14" s="40" t="n">
        <f t="shared" si="16"/>
        <v>17998846501.151871</v>
      </c>
      <c r="U14" s="40" t="n">
        <f t="shared" si="16"/>
        <v>17916282262.043602</v>
      </c>
      <c r="V14" s="40" t="n">
        <f t="shared" si="16"/>
        <v>18275013595.491875</v>
      </c>
      <c r="W14" s="40" t="n">
        <f t="shared" si="16"/>
        <v>17741605513.747948</v>
      </c>
      <c r="X14" s="40" t="n">
        <f t="shared" si="16"/>
        <v>19232730564.452492</v>
      </c>
      <c r="Y14" s="40" t="n">
        <f t="shared" si="16"/>
        <v>19930875602.554432</v>
      </c>
      <c r="Z14" s="40" t="n">
        <f t="shared" si="16"/>
        <v>27987524918.136814</v>
      </c>
      <c r="AA14" s="40" t="n">
        <f t="shared" si="16"/>
        <v>26284996270.000851</v>
      </c>
      <c r="AB14" s="40" t="n">
        <f t="shared" si="16"/>
        <v>26077303782.677921</v>
      </c>
      <c r="AC14" s="40" t="n">
        <f t="shared" si="16"/>
        <v>30143581973.168743</v>
      </c>
      <c r="AD14" s="40" t="n">
        <f t="shared" si="16"/>
        <v>28029506640.899361</v>
      </c>
      <c r="AE14" s="40" t="n">
        <f t="shared" si="16"/>
        <v>28488444343.888046</v>
      </c>
      <c r="AF14" s="40" t="n">
        <f t="shared" si="16"/>
        <v>32103273573.181992</v>
      </c>
      <c r="AG14" s="40" t="n">
        <f t="shared" si="16"/>
        <v>30577613202.791229</v>
      </c>
      <c r="AH14" s="40" t="n">
        <f t="shared" si="16"/>
        <v>30334271826.724716</v>
      </c>
      <c r="AI14" s="40" t="n">
        <f t="shared" si="16"/>
        <v>27054653423.58234</v>
      </c>
      <c r="AJ14" s="40" t="n">
        <f t="shared" si="16"/>
        <v>24746366114.234852</v>
      </c>
      <c r="AK14" s="40" t="n">
        <f t="shared" si="16"/>
        <v>26899725063.510635</v>
      </c>
      <c r="AL14" s="40" t="n">
        <f t="shared" si="16"/>
        <v>23395617364.285843</v>
      </c>
      <c r="AM14" s="40" t="n">
        <f t="shared" si="16"/>
        <v>23955412925.169346</v>
      </c>
      <c r="AN14" s="40" t="n">
        <f t="shared" si="16"/>
        <v>23264441089.878769</v>
      </c>
      <c r="AO14" s="40" t="n">
        <f t="shared" si="16"/>
        <v>27088950287.590126</v>
      </c>
      <c r="AP14" s="40" t="n">
        <f t="shared" si="16"/>
        <v>24137218539.960594</v>
      </c>
      <c r="AQ14" s="40" t="n">
        <f t="shared" si="16"/>
        <v>27284246533.588085</v>
      </c>
      <c r="AR14" s="40" t="n">
        <f t="shared" si="16"/>
        <v>24064564177.911873</v>
      </c>
      <c r="AS14" s="40" t="n">
        <f t="shared" si="16"/>
        <v>26920928544.4193</v>
      </c>
      <c r="AT14" s="40" t="n">
        <f t="shared" si="16"/>
        <v>10913591149.565296</v>
      </c>
    </row>
    <row r="15">
      <c r="A15" s="5" t="str">
        <f t="shared" si="2"/>
        <v>ICT</v>
      </c>
      <c r="B15" s="40" t="n">
        <f t="shared" si="15"/>
        <v>16465412750.310915</v>
      </c>
      <c r="C15" s="40" t="n">
        <f t="shared" si="9"/>
        <v>20604428225.45171</v>
      </c>
      <c r="D15" s="40" t="n">
        <f t="shared" si="9"/>
        <v>20132104260.694302</v>
      </c>
      <c r="E15" s="40" t="n">
        <f t="shared" si="9"/>
        <v>9822112367.5583096</v>
      </c>
      <c r="F15" s="7" t="n">
        <f t="shared" si="10"/>
        <v>-2.2923420130337213E-2</v>
      </c>
      <c r="G15" s="16" t="n">
        <f t="shared" si="11"/>
        <v>0.22269053111432924</v>
      </c>
      <c r="H15" s="16" t="n">
        <f t="shared" si="12"/>
        <v>0.48788304691700279</v>
      </c>
      <c r="I15" s="29" t="n">
        <f t="shared" si="13"/>
        <v>0.11876650553275359</v>
      </c>
      <c r="J15" s="29" t="n">
        <f t="shared" si="5"/>
        <v>0.11953199270440948</v>
      </c>
      <c r="K15" s="16"/>
      <c r="L15" s="3" t="str">
        <f t="shared" si="6"/>
        <v>ICT</v>
      </c>
      <c r="M15" s="40" t="n">
        <f t="shared" ref="M15:AT15" si="17">IF(M5="","",M5/VLOOKUP(M$11,deflator,2,FALSE))</f>
        <v>5827948974.1736431</v>
      </c>
      <c r="N15" s="40" t="n">
        <f t="shared" si="17"/>
        <v>7836581738.4984255</v>
      </c>
      <c r="O15" s="40" t="n">
        <f t="shared" si="17"/>
        <v>9028584999.7074547</v>
      </c>
      <c r="P15" s="40" t="n">
        <f t="shared" si="17"/>
        <v>8174568596.729044</v>
      </c>
      <c r="Q15" s="40" t="n">
        <f t="shared" si="17"/>
        <v>8667915613.3366947</v>
      </c>
      <c r="R15" s="40" t="n">
        <f t="shared" si="17"/>
        <v>8833231730.2814255</v>
      </c>
      <c r="S15" s="40" t="n">
        <f t="shared" si="17"/>
        <v>9378263850.1020832</v>
      </c>
      <c r="T15" s="40" t="n">
        <f t="shared" si="17"/>
        <v>8643991793.3880825</v>
      </c>
      <c r="U15" s="40" t="n">
        <f t="shared" si="17"/>
        <v>8977204362.1497383</v>
      </c>
      <c r="V15" s="40" t="n">
        <f t="shared" si="17"/>
        <v>10094330735.637966</v>
      </c>
      <c r="W15" s="40" t="n">
        <f t="shared" si="17"/>
        <v>11866909888.52319</v>
      </c>
      <c r="X15" s="40" t="n">
        <f t="shared" si="17"/>
        <v>12095980162.642563</v>
      </c>
      <c r="Y15" s="40" t="n">
        <f t="shared" si="17"/>
        <v>13113186182.260166</v>
      </c>
      <c r="Z15" s="40" t="n">
        <f t="shared" si="17"/>
        <v>16006241225.856352</v>
      </c>
      <c r="AA15" s="40" t="n">
        <f t="shared" si="17"/>
        <v>19273240067.719429</v>
      </c>
      <c r="AB15" s="40" t="n">
        <f t="shared" si="17"/>
        <v>19394080161.623005</v>
      </c>
      <c r="AC15" s="40" t="n">
        <f t="shared" si="17"/>
        <v>20068967933.147068</v>
      </c>
      <c r="AD15" s="40" t="n">
        <f t="shared" si="17"/>
        <v>20609788456.383373</v>
      </c>
      <c r="AE15" s="40" t="n">
        <f t="shared" si="17"/>
        <v>20811735744.574776</v>
      </c>
      <c r="AF15" s="40" t="n">
        <f t="shared" si="17"/>
        <v>21801883601.036457</v>
      </c>
      <c r="AG15" s="40" t="n">
        <f t="shared" si="17"/>
        <v>22091414092.760227</v>
      </c>
      <c r="AH15" s="40" t="n">
        <f t="shared" si="17"/>
        <v>23225903475.540142</v>
      </c>
      <c r="AI15" s="40" t="n">
        <f t="shared" si="17"/>
        <v>21528232030.673031</v>
      </c>
      <c r="AJ15" s="40" t="n">
        <f t="shared" si="17"/>
        <v>18797609732.057751</v>
      </c>
      <c r="AK15" s="40" t="n">
        <f t="shared" si="17"/>
        <v>17591719673.041195</v>
      </c>
      <c r="AL15" s="40" t="n">
        <f t="shared" si="17"/>
        <v>16465412750.310915</v>
      </c>
      <c r="AM15" s="40" t="n">
        <f t="shared" si="17"/>
        <v>18092174367.839252</v>
      </c>
      <c r="AN15" s="40" t="n">
        <f t="shared" si="17"/>
        <v>18138688196.033195</v>
      </c>
      <c r="AO15" s="40" t="n">
        <f t="shared" si="17"/>
        <v>20427214983.225735</v>
      </c>
      <c r="AP15" s="40" t="n">
        <f t="shared" si="17"/>
        <v>21268267991.669449</v>
      </c>
      <c r="AQ15" s="40" t="n">
        <f t="shared" si="17"/>
        <v>24014748284.23978</v>
      </c>
      <c r="AR15" s="40" t="n">
        <f t="shared" si="17"/>
        <v>20604428225.45171</v>
      </c>
      <c r="AS15" s="40" t="n">
        <f t="shared" si="17"/>
        <v>20132104260.694302</v>
      </c>
      <c r="AT15" s="40" t="n">
        <f t="shared" si="17"/>
        <v>9822112367.5583096</v>
      </c>
    </row>
    <row r="16">
      <c r="A16" s="5" t="str">
        <f t="shared" si="2"/>
        <v>MED</v>
      </c>
      <c r="B16" s="40" t="n">
        <f t="shared" si="15"/>
        <v>15250619762.211462</v>
      </c>
      <c r="C16" s="40" t="n">
        <f t="shared" si="9"/>
        <v>16393031579.174196</v>
      </c>
      <c r="D16" s="40" t="n">
        <f t="shared" si="9"/>
        <v>16426528598.934601</v>
      </c>
      <c r="E16" s="40" t="n">
        <f t="shared" si="9"/>
        <v>11799834976.360188</v>
      </c>
      <c r="F16" s="7" t="n">
        <f t="shared" si="10"/>
        <v>2.0433694401564839E-3</v>
      </c>
      <c r="G16" s="16" t="n">
        <f t="shared" si="11"/>
        <v>7.7105642594070156E-2</v>
      </c>
      <c r="H16" s="16" t="n">
        <f t="shared" si="12"/>
        <v>0.71834014748103914</v>
      </c>
      <c r="I16" s="29" t="n">
        <f t="shared" si="13"/>
        <v>9.6905985309159087E-2</v>
      </c>
      <c r="J16" s="29" t="n">
        <f t="shared" si="5"/>
        <v>0.14360024967400664</v>
      </c>
      <c r="K16" s="16"/>
      <c r="L16" s="3" t="str">
        <f t="shared" si="6"/>
        <v>MED</v>
      </c>
      <c r="M16" s="40" t="n">
        <f t="shared" ref="M16:AT16" si="18">IF(M6="","",M6/VLOOKUP(M$11,deflator,2,FALSE))</f>
        <v>1823603938.0020294</v>
      </c>
      <c r="N16" s="40" t="n">
        <f t="shared" si="18"/>
        <v>1145770939.459352</v>
      </c>
      <c r="O16" s="40" t="n">
        <f t="shared" si="18"/>
        <v>1377793478.3575366</v>
      </c>
      <c r="P16" s="40" t="n">
        <f t="shared" si="18"/>
        <v>1268862942.9429059</v>
      </c>
      <c r="Q16" s="40" t="n">
        <f t="shared" si="18"/>
        <v>1485221061.8078871</v>
      </c>
      <c r="R16" s="40" t="n">
        <f t="shared" si="18"/>
        <v>3032264040.8934526</v>
      </c>
      <c r="S16" s="40" t="n">
        <f t="shared" si="18"/>
        <v>3010919468.0867543</v>
      </c>
      <c r="T16" s="40" t="n">
        <f t="shared" si="18"/>
        <v>4486172486.1349306</v>
      </c>
      <c r="U16" s="40" t="n">
        <f t="shared" si="18"/>
        <v>5000449617.3591652</v>
      </c>
      <c r="V16" s="40" t="n">
        <f t="shared" si="18"/>
        <v>5730115339.6086845</v>
      </c>
      <c r="W16" s="40" t="n">
        <f t="shared" si="18"/>
        <v>3565196922.3522305</v>
      </c>
      <c r="X16" s="40" t="n">
        <f t="shared" si="18"/>
        <v>5294103278.1923151</v>
      </c>
      <c r="Y16" s="40" t="n">
        <f t="shared" si="18"/>
        <v>8313699987.9654465</v>
      </c>
      <c r="Z16" s="40" t="n">
        <f t="shared" si="18"/>
        <v>10863273928.324423</v>
      </c>
      <c r="AA16" s="40" t="n">
        <f t="shared" si="18"/>
        <v>9627978718.2082729</v>
      </c>
      <c r="AB16" s="40" t="n">
        <f t="shared" si="18"/>
        <v>11565492864.662989</v>
      </c>
      <c r="AC16" s="40" t="n">
        <f t="shared" si="18"/>
        <v>13190041021.739561</v>
      </c>
      <c r="AD16" s="40" t="n">
        <f t="shared" si="18"/>
        <v>14582892636.569029</v>
      </c>
      <c r="AE16" s="40" t="n">
        <f t="shared" si="18"/>
        <v>14504861277.134336</v>
      </c>
      <c r="AF16" s="40" t="n">
        <f t="shared" si="18"/>
        <v>18045294039.129642</v>
      </c>
      <c r="AG16" s="40" t="n">
        <f t="shared" si="18"/>
        <v>16927440837.815351</v>
      </c>
      <c r="AH16" s="40" t="n">
        <f t="shared" si="18"/>
        <v>17856996909.441074</v>
      </c>
      <c r="AI16" s="40" t="n">
        <f t="shared" si="18"/>
        <v>17263474334.923622</v>
      </c>
      <c r="AJ16" s="40" t="n">
        <f t="shared" si="18"/>
        <v>16526378575.714115</v>
      </c>
      <c r="AK16" s="40" t="n">
        <f t="shared" si="18"/>
        <v>17238684504.186234</v>
      </c>
      <c r="AL16" s="40" t="n">
        <f t="shared" si="18"/>
        <v>15250619762.211462</v>
      </c>
      <c r="AM16" s="40" t="n">
        <f t="shared" si="18"/>
        <v>15902752245.827007</v>
      </c>
      <c r="AN16" s="40" t="n">
        <f t="shared" si="18"/>
        <v>15984556906.723475</v>
      </c>
      <c r="AO16" s="40" t="n">
        <f t="shared" si="18"/>
        <v>15951786859.70557</v>
      </c>
      <c r="AP16" s="40" t="n">
        <f t="shared" si="18"/>
        <v>15905575312.675293</v>
      </c>
      <c r="AQ16" s="40" t="n">
        <f t="shared" si="18"/>
        <v>16235599993.353916</v>
      </c>
      <c r="AR16" s="40" t="n">
        <f t="shared" si="18"/>
        <v>16393031579.174196</v>
      </c>
      <c r="AS16" s="40" t="n">
        <f t="shared" si="18"/>
        <v>16426528598.934601</v>
      </c>
      <c r="AT16" s="40" t="n">
        <f t="shared" si="18"/>
        <v>11799834976.360188</v>
      </c>
    </row>
    <row r="17">
      <c r="A17" s="9" t="str">
        <f t="shared" ref="A17:A18" si="19">L17</f>
        <v>PAMS</v>
      </c>
      <c r="B17" s="40" t="n">
        <f t="shared" ref="B17:B18" si="20">AL17</f>
        <v>49646574636.463997</v>
      </c>
      <c r="C17" s="40" t="n">
        <f t="shared" ref="C17:D18" si="21">AR17</f>
        <v>61346095044.244102</v>
      </c>
      <c r="D17" s="40" t="n">
        <f t="shared" si="21"/>
        <v>57722346137.004501</v>
      </c>
      <c r="E17" s="40" t="n">
        <f t="shared" si="9"/>
        <v>27237749936.488045</v>
      </c>
      <c r="F17" s="57"/>
      <c r="G17" s="16" t="n">
        <f>AR27</f>
        <v>0.35824688399961685</v>
      </c>
      <c r="H17" s="16"/>
      <c r="I17" s="29" t="n">
        <f t="shared" ref="I17:I18" si="22">AS27</f>
        <v>0.34052482805926199</v>
      </c>
      <c r="J17" s="29" t="n">
        <f t="shared" si="5"/>
        <v>0.33147477903494782</v>
      </c>
      <c r="K17" s="16"/>
      <c r="L17" s="3" t="str">
        <f t="shared" si="6"/>
        <v>PAMS</v>
      </c>
      <c r="M17" s="40" t="n">
        <f t="shared" ref="M17:AT17" si="23">IF(M7="","",M7/VLOOKUP(M$11,deflator,2,FALSE))</f>
        <v>18753017875.383888</v>
      </c>
      <c r="N17" s="40" t="n">
        <f t="shared" si="23"/>
        <v>22355591043.771652</v>
      </c>
      <c r="O17" s="40" t="n">
        <f t="shared" si="23"/>
        <v>21555205380.951824</v>
      </c>
      <c r="P17" s="40" t="n">
        <f t="shared" si="23"/>
        <v>22295699525.9855</v>
      </c>
      <c r="Q17" s="40" t="n">
        <f t="shared" si="23"/>
        <v>22851531969.242531</v>
      </c>
      <c r="R17" s="40" t="n">
        <f t="shared" si="23"/>
        <v>22677658318.484184</v>
      </c>
      <c r="S17" s="40" t="n">
        <f t="shared" si="23"/>
        <v>23256465322.865993</v>
      </c>
      <c r="T17" s="40" t="n">
        <f t="shared" si="23"/>
        <v>22588012518.382072</v>
      </c>
      <c r="U17" s="40" t="n">
        <f t="shared" si="23"/>
        <v>24219132614.867367</v>
      </c>
      <c r="V17" s="40" t="n">
        <f t="shared" si="23"/>
        <v>26296517888.868641</v>
      </c>
      <c r="W17" s="40" t="n">
        <f t="shared" si="23"/>
        <v>27926782033.82217</v>
      </c>
      <c r="X17" s="40" t="n">
        <f t="shared" si="23"/>
        <v>27222323276.312027</v>
      </c>
      <c r="Y17" s="40" t="n">
        <f t="shared" si="23"/>
        <v>33028600332.775265</v>
      </c>
      <c r="Z17" s="40" t="n">
        <f t="shared" si="23"/>
        <v>43788775716.927086</v>
      </c>
      <c r="AA17" s="40" t="n">
        <f t="shared" si="23"/>
        <v>51097197976.904503</v>
      </c>
      <c r="AB17" s="40" t="n">
        <f t="shared" si="23"/>
        <v>55826978710.48526</v>
      </c>
      <c r="AC17" s="40" t="n">
        <f t="shared" si="23"/>
        <v>61268609123.838356</v>
      </c>
      <c r="AD17" s="40" t="n">
        <f t="shared" si="23"/>
        <v>66026277662.328941</v>
      </c>
      <c r="AE17" s="40" t="n">
        <f t="shared" si="23"/>
        <v>73671086386.130264</v>
      </c>
      <c r="AF17" s="40" t="n">
        <f t="shared" si="23"/>
        <v>77694951729.774582</v>
      </c>
      <c r="AG17" s="40" t="n">
        <f t="shared" si="23"/>
        <v>78138976264.541977</v>
      </c>
      <c r="AH17" s="40" t="n">
        <f t="shared" si="23"/>
        <v>73912613355.887146</v>
      </c>
      <c r="AI17" s="40" t="n">
        <f t="shared" si="23"/>
        <v>68451737298.778908</v>
      </c>
      <c r="AJ17" s="40" t="n">
        <f t="shared" si="23"/>
        <v>60070313251.502342</v>
      </c>
      <c r="AK17" s="40" t="n">
        <f t="shared" si="23"/>
        <v>50712605034.315865</v>
      </c>
      <c r="AL17" s="40" t="n">
        <f t="shared" si="23"/>
        <v>49646574636.463997</v>
      </c>
      <c r="AM17" s="40" t="n">
        <f t="shared" si="23"/>
        <v>51329115504.163406</v>
      </c>
      <c r="AN17" s="40" t="n">
        <f t="shared" si="23"/>
        <v>53655684955.771782</v>
      </c>
      <c r="AO17" s="40" t="n">
        <f t="shared" si="23"/>
        <v>57603621064.123817</v>
      </c>
      <c r="AP17" s="40" t="n">
        <f t="shared" si="23"/>
        <v>61301026443.962875</v>
      </c>
      <c r="AQ17" s="40" t="n">
        <f t="shared" si="23"/>
        <v>63315752181.287529</v>
      </c>
      <c r="AR17" s="40" t="n">
        <f t="shared" si="23"/>
        <v>61346095044.244102</v>
      </c>
      <c r="AS17" s="40" t="n">
        <f t="shared" si="23"/>
        <v>57722346137.004501</v>
      </c>
      <c r="AT17" s="40" t="n">
        <f t="shared" si="23"/>
        <v>27237749936.488045</v>
      </c>
    </row>
    <row r="18">
      <c r="A18" s="9" t="str">
        <f t="shared" si="19"/>
        <v>Grand Total</v>
      </c>
      <c r="B18" s="40" t="n">
        <f t="shared" si="20"/>
        <v>144656977636.6265</v>
      </c>
      <c r="C18" s="40" t="n">
        <f t="shared" si="21"/>
        <v>171239717033.54639</v>
      </c>
      <c r="D18" s="40" t="n">
        <f t="shared" si="21"/>
        <v>169509948704.70651</v>
      </c>
      <c r="E18" s="40" t="n">
        <f t="shared" si="9"/>
        <v>82171409890.634048</v>
      </c>
      <c r="F18" s="7" t="n">
        <f t="shared" ref="F18" si="24">(D18/C18)-1</f>
        <v>-1.0101443513253483E-2</v>
      </c>
      <c r="G18" s="16" t="n">
        <f t="shared" ref="G18" si="25">(D18/B18)-1</f>
        <v>0.17180623758440361</v>
      </c>
      <c r="H18" s="16" t="n">
        <f t="shared" ref="H18" si="26">E18/D18</f>
        <v>0.48475862637289868</v>
      </c>
      <c r="I18" s="29" t="n">
        <f t="shared" si="22"/>
        <v>1</v>
      </c>
      <c r="J18" s="29" t="n">
        <f t="shared" si="5"/>
        <v>1</v>
      </c>
      <c r="K18" s="16"/>
      <c r="L18" s="3" t="str">
        <f t="shared" si="6"/>
        <v>Grand Total</v>
      </c>
      <c r="M18" s="40" t="n">
        <f t="shared" ref="M18:N18" si="27">IF(M8="","",M8/VLOOKUP(M$11,deflator,2,FALSE))</f>
        <v>61755125020.575172</v>
      </c>
      <c r="N18" s="40" t="n">
        <f t="shared" si="27"/>
        <v>80074743133.936859</v>
      </c>
      <c r="O18" s="40" t="n">
        <f t="shared" ref="O18:AT18" si="28">IF(O8="","",O8/VLOOKUP(O$11,deflator,2,FALSE))</f>
        <v>77331373707.010544</v>
      </c>
      <c r="P18" s="40" t="n">
        <f t="shared" si="28"/>
        <v>70347637850.827682</v>
      </c>
      <c r="Q18" s="40" t="n">
        <f t="shared" si="28"/>
        <v>77228010542.571716</v>
      </c>
      <c r="R18" s="40" t="n">
        <f t="shared" si="28"/>
        <v>78220032541.518173</v>
      </c>
      <c r="S18" s="40" t="n">
        <f t="shared" si="28"/>
        <v>78089578478.028152</v>
      </c>
      <c r="T18" s="40" t="n">
        <f t="shared" si="28"/>
        <v>78203552114.000931</v>
      </c>
      <c r="U18" s="40" t="n">
        <f t="shared" si="28"/>
        <v>80504262614.43866</v>
      </c>
      <c r="V18" s="40" t="n">
        <f t="shared" si="28"/>
        <v>83008330224.146103</v>
      </c>
      <c r="W18" s="40" t="n">
        <f t="shared" si="28"/>
        <v>84788299692.67424</v>
      </c>
      <c r="X18" s="40" t="n">
        <f t="shared" si="28"/>
        <v>90156252333.082855</v>
      </c>
      <c r="Y18" s="40" t="n">
        <f t="shared" si="28"/>
        <v>103945213117.99997</v>
      </c>
      <c r="Z18" s="40" t="n">
        <f t="shared" si="28"/>
        <v>132548479768.41092</v>
      </c>
      <c r="AA18" s="40" t="n">
        <f t="shared" si="28"/>
        <v>140742385348.68842</v>
      </c>
      <c r="AB18" s="40" t="n">
        <f t="shared" si="28"/>
        <v>153803007090.11957</v>
      </c>
      <c r="AC18" s="40" t="n">
        <f t="shared" si="28"/>
        <v>167008413059.74896</v>
      </c>
      <c r="AD18" s="40" t="n">
        <f t="shared" si="28"/>
        <v>173326731916.52509</v>
      </c>
      <c r="AE18" s="40" t="n">
        <f t="shared" si="28"/>
        <v>195723136985.80148</v>
      </c>
      <c r="AF18" s="40" t="n">
        <f t="shared" si="28"/>
        <v>216577730393.01285</v>
      </c>
      <c r="AG18" s="40" t="n">
        <f t="shared" si="28"/>
        <v>207922223170.23996</v>
      </c>
      <c r="AH18" s="40" t="n">
        <f t="shared" si="28"/>
        <v>200624047447.32727</v>
      </c>
      <c r="AI18" s="40" t="n">
        <f t="shared" si="28"/>
        <v>190300446575.87286</v>
      </c>
      <c r="AJ18" s="40" t="n">
        <f t="shared" si="28"/>
        <v>162006618399.18918</v>
      </c>
      <c r="AK18" s="40" t="n">
        <f t="shared" si="28"/>
        <v>155552056355.25299</v>
      </c>
      <c r="AL18" s="40" t="n">
        <f t="shared" si="28"/>
        <v>144656977636.6265</v>
      </c>
      <c r="AM18" s="40" t="n">
        <f t="shared" si="28"/>
        <v>148862486204.70859</v>
      </c>
      <c r="AN18" s="40" t="n">
        <f t="shared" si="28"/>
        <v>153568908589.1395</v>
      </c>
      <c r="AO18" s="40" t="n">
        <f t="shared" si="28"/>
        <v>169642575713.20059</v>
      </c>
      <c r="AP18" s="40" t="n">
        <f t="shared" si="28"/>
        <v>178887568895.4512</v>
      </c>
      <c r="AQ18" s="40" t="n">
        <f t="shared" si="28"/>
        <v>190627397604.14767</v>
      </c>
      <c r="AR18" s="40" t="n">
        <f t="shared" si="28"/>
        <v>171239717033.54639</v>
      </c>
      <c r="AS18" s="40" t="n">
        <f t="shared" si="28"/>
        <v>169509948704.70651</v>
      </c>
      <c r="AT18" s="40" t="n">
        <f t="shared" si="28"/>
        <v>82171409890.634048</v>
      </c>
    </row>
    <row r="19" ht="30" customHeight="1">
      <c r="L19" s="3" t="s">
        <v>45</v>
      </c>
      <c r="M19" s="3" t="b">
        <f>M18=SUM(M12:M17)</f>
        <v>1</v>
      </c>
      <c r="N19" s="3" t="b">
        <f>N18=SUM(N12:N17)</f>
        <v>1</v>
      </c>
      <c r="O19" s="3" t="b">
        <f t="shared" ref="O19:AT19" si="29">O18=SUM(O12:O17)</f>
        <v>1</v>
      </c>
      <c r="P19" s="3" t="b">
        <f t="shared" si="29"/>
        <v>1</v>
      </c>
      <c r="Q19" s="3" t="b">
        <f t="shared" si="29"/>
        <v>1</v>
      </c>
      <c r="R19" s="3" t="b">
        <f t="shared" si="29"/>
        <v>1</v>
      </c>
      <c r="S19" s="3" t="b">
        <f t="shared" si="29"/>
        <v>1</v>
      </c>
      <c r="T19" s="3" t="b">
        <f t="shared" si="29"/>
        <v>1</v>
      </c>
      <c r="U19" s="3" t="b">
        <f t="shared" si="29"/>
        <v>1</v>
      </c>
      <c r="V19" s="3" t="b">
        <f t="shared" si="29"/>
        <v>1</v>
      </c>
      <c r="W19" s="3" t="b">
        <f t="shared" si="29"/>
        <v>0</v>
      </c>
      <c r="X19" s="3" t="b">
        <f t="shared" si="29"/>
        <v>1</v>
      </c>
      <c r="Y19" s="3" t="b">
        <f t="shared" si="29"/>
        <v>1</v>
      </c>
      <c r="Z19" s="3" t="b">
        <f t="shared" si="29"/>
        <v>1</v>
      </c>
      <c r="AA19" s="3" t="b">
        <f t="shared" si="29"/>
        <v>1</v>
      </c>
      <c r="AB19" s="3" t="b">
        <f t="shared" si="29"/>
        <v>1</v>
      </c>
      <c r="AC19" s="3" t="b">
        <f t="shared" si="29"/>
        <v>1</v>
      </c>
      <c r="AD19" s="3" t="b">
        <f t="shared" si="29"/>
        <v>1</v>
      </c>
      <c r="AE19" s="3" t="b">
        <f t="shared" si="29"/>
        <v>1</v>
      </c>
      <c r="AF19" s="3" t="b">
        <f t="shared" si="29"/>
        <v>1</v>
      </c>
      <c r="AG19" s="3" t="b">
        <f t="shared" si="29"/>
        <v>1</v>
      </c>
      <c r="AH19" s="3" t="b">
        <f t="shared" si="29"/>
        <v>1</v>
      </c>
      <c r="AI19" s="3" t="b">
        <f t="shared" si="29"/>
        <v>1</v>
      </c>
      <c r="AJ19" s="3" t="b">
        <f t="shared" si="29"/>
        <v>1</v>
      </c>
      <c r="AK19" s="3" t="b">
        <f t="shared" si="29"/>
        <v>1</v>
      </c>
      <c r="AL19" s="3" t="b">
        <f t="shared" si="29"/>
        <v>1</v>
      </c>
      <c r="AM19" s="3" t="b">
        <f t="shared" si="29"/>
        <v>1</v>
      </c>
      <c r="AN19" s="3" t="b">
        <f t="shared" si="29"/>
        <v>0</v>
      </c>
      <c r="AO19" s="3" t="b">
        <f t="shared" si="29"/>
        <v>1</v>
      </c>
      <c r="AP19" s="3" t="b">
        <f t="shared" si="29"/>
        <v>1</v>
      </c>
      <c r="AQ19" s="3" t="b">
        <f t="shared" si="29"/>
        <v>1</v>
      </c>
      <c r="AR19" s="3" t="b">
        <f t="shared" si="29"/>
        <v>1</v>
      </c>
      <c r="AS19" s="3" t="b">
        <f t="shared" si="29"/>
        <v>1</v>
      </c>
      <c r="AT19" s="3" t="b">
        <f t="shared" si="29"/>
        <v>0</v>
      </c>
    </row>
    <row r="20">
      <c r="L20" s="3"/>
      <c r="M20" s="3"/>
      <c r="W20" s="9"/>
      <c r="AN20" s="5"/>
      <c r="AO20" s="5"/>
      <c r="AP20" s="5"/>
      <c r="AQ20" s="5"/>
      <c r="AR20" s="5"/>
    </row>
    <row r="21" ht="45" customHeight="1">
      <c r="L21" s="3" t="str">
        <f t="shared" ref="L21:L27" si="30">L11</f>
        <v>ProductServiceOrRnDarea</v>
      </c>
      <c r="M21" s="3" t="n">
        <f t="shared" ref="M21:AT21" si="31">M11</f>
        <v>1990</v>
      </c>
      <c r="N21" s="3" t="n">
        <f t="shared" si="31"/>
        <v>1991</v>
      </c>
      <c r="O21" s="3" t="n">
        <f t="shared" si="31"/>
        <v>1992</v>
      </c>
      <c r="P21" s="3" t="n">
        <f t="shared" si="31"/>
        <v>1993</v>
      </c>
      <c r="Q21" s="3" t="n">
        <f t="shared" si="31"/>
        <v>1994</v>
      </c>
      <c r="R21" s="3" t="n">
        <f t="shared" si="31"/>
        <v>1995</v>
      </c>
      <c r="S21" s="3" t="n">
        <f t="shared" si="31"/>
        <v>1996</v>
      </c>
      <c r="T21" s="3" t="n">
        <f t="shared" si="31"/>
        <v>1997</v>
      </c>
      <c r="U21" s="3" t="n">
        <f t="shared" si="31"/>
        <v>1998</v>
      </c>
      <c r="V21" s="3" t="n">
        <f t="shared" si="31"/>
        <v>1999</v>
      </c>
      <c r="W21" s="3" t="n">
        <f t="shared" si="31"/>
        <v>2000</v>
      </c>
      <c r="X21" s="3" t="n">
        <f t="shared" si="31"/>
        <v>2001</v>
      </c>
      <c r="Y21" s="3" t="n">
        <f t="shared" si="31"/>
        <v>2002</v>
      </c>
      <c r="Z21" s="3" t="n">
        <f t="shared" si="31"/>
        <v>2003</v>
      </c>
      <c r="AA21" s="3" t="n">
        <f t="shared" si="31"/>
        <v>2004</v>
      </c>
      <c r="AB21" s="3" t="n">
        <f t="shared" si="31"/>
        <v>2005</v>
      </c>
      <c r="AC21" s="3" t="n">
        <f t="shared" si="31"/>
        <v>2006</v>
      </c>
      <c r="AD21" s="3" t="n">
        <f t="shared" si="31"/>
        <v>2007</v>
      </c>
      <c r="AE21" s="3" t="n">
        <f t="shared" si="31"/>
        <v>2008</v>
      </c>
      <c r="AF21" s="3" t="n">
        <f t="shared" si="31"/>
        <v>2009</v>
      </c>
      <c r="AG21" s="3" t="n">
        <f t="shared" si="31"/>
        <v>2010</v>
      </c>
      <c r="AH21" s="3" t="n">
        <f t="shared" si="31"/>
        <v>2011</v>
      </c>
      <c r="AI21" s="3" t="n">
        <f t="shared" si="31"/>
        <v>2012</v>
      </c>
      <c r="AJ21" s="3" t="n">
        <f t="shared" si="31"/>
        <v>2013</v>
      </c>
      <c r="AK21" s="3" t="n">
        <f t="shared" si="31"/>
        <v>2014</v>
      </c>
      <c r="AL21" s="3" t="n">
        <f t="shared" si="31"/>
        <v>2015</v>
      </c>
      <c r="AM21" s="3" t="n">
        <f t="shared" si="31"/>
        <v>2016</v>
      </c>
      <c r="AN21" s="3" t="n">
        <f t="shared" si="31"/>
        <v>2017</v>
      </c>
      <c r="AO21" s="3" t="n">
        <f t="shared" si="31"/>
        <v>2018</v>
      </c>
      <c r="AP21" s="3" t="n">
        <f t="shared" si="31"/>
        <v>2019</v>
      </c>
      <c r="AQ21" s="3" t="n">
        <f t="shared" si="31"/>
        <v>2020</v>
      </c>
      <c r="AR21" s="3" t="n">
        <f t="shared" si="31"/>
        <v>2021</v>
      </c>
      <c r="AS21" s="3" t="n">
        <f t="shared" si="31"/>
        <v>2022</v>
      </c>
      <c r="AT21" s="3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7" t="n">
        <f t="shared" ref="M22:N27" si="33">IFERROR(M12/M$18,"")</f>
        <v>0.10714851549632272</v>
      </c>
      <c r="N22" s="7" t="n">
        <f t="shared" si="33"/>
        <v>0.13295450438647627</v>
      </c>
      <c r="O22" s="7" t="n">
        <f t="shared" ref="O22:AT22" si="34">IFERROR(O12/O$18,"")</f>
        <v>0.11543819960845893</v>
      </c>
      <c r="P22" s="7" t="n">
        <f t="shared" si="34"/>
        <v>0.11651815078121246</v>
      </c>
      <c r="Q22" s="7" t="n">
        <f t="shared" si="34"/>
        <v>0.15271777024962296</v>
      </c>
      <c r="R22" s="7" t="n">
        <f t="shared" si="34"/>
        <v>0.12280118948018373</v>
      </c>
      <c r="S22" s="7" t="n">
        <f t="shared" si="34"/>
        <v>0.12685399741367542</v>
      </c>
      <c r="T22" s="7" t="n">
        <f t="shared" si="34"/>
        <v>0.13720318212826477</v>
      </c>
      <c r="U22" s="7" t="n">
        <f t="shared" si="34"/>
        <v>0.12079521621003704</v>
      </c>
      <c r="V22" s="7" t="n">
        <f t="shared" si="34"/>
        <v>0.12101792241836487</v>
      </c>
      <c r="W22" s="7" t="n">
        <f t="shared" si="34"/>
        <v>0.11614804972618736</v>
      </c>
      <c r="X22" s="7" t="n">
        <f t="shared" si="34"/>
        <v>0.1209556922511838</v>
      </c>
      <c r="Y22" s="7" t="n">
        <f t="shared" si="34"/>
        <v>0.12468054796388474</v>
      </c>
      <c r="Z22" s="7" t="n">
        <f t="shared" si="34"/>
        <v>0.10620807642682921</v>
      </c>
      <c r="AA22" s="7" t="n">
        <f t="shared" si="34"/>
        <v>0.10387039670936583</v>
      </c>
      <c r="AB22" s="7" t="n">
        <f t="shared" si="34"/>
        <v>0.11422944775627904</v>
      </c>
      <c r="AC22" s="7" t="n">
        <f t="shared" si="34"/>
        <v>0.11621734832090141</v>
      </c>
      <c r="AD22" s="7" t="n">
        <f t="shared" si="34"/>
        <v>0.11694852335796549</v>
      </c>
      <c r="AE22" s="7" t="n">
        <f t="shared" si="34"/>
        <v>0.1595364595271494</v>
      </c>
      <c r="AF22" s="7" t="n">
        <f t="shared" si="34"/>
        <v>0.17615608536845126</v>
      </c>
      <c r="AG22" s="7" t="n">
        <f t="shared" si="34"/>
        <v>0.15671230230071168</v>
      </c>
      <c r="AH22" s="7" t="n">
        <f t="shared" si="34"/>
        <v>0.1188256295236485</v>
      </c>
      <c r="AI22" s="7" t="n">
        <f t="shared" si="34"/>
        <v>0.11691602513974357</v>
      </c>
      <c r="AJ22" s="7" t="n">
        <f t="shared" si="34"/>
        <v>9.0522417812761158E-2</v>
      </c>
      <c r="AK22" s="7" t="n">
        <f t="shared" si="34"/>
        <v>9.3654839703076656E-2</v>
      </c>
      <c r="AL22" s="7" t="n">
        <f t="shared" si="34"/>
        <v>8.8967861944968529E-2</v>
      </c>
      <c r="AM22" s="7" t="n">
        <f t="shared" si="34"/>
        <v>8.187942667595334E-2</v>
      </c>
      <c r="AN22" s="7" t="n">
        <f t="shared" si="34"/>
        <v>7.6272035065158547E-2</v>
      </c>
      <c r="AO22" s="7" t="n">
        <f t="shared" si="34"/>
        <v>9.1226686466112289E-2</v>
      </c>
      <c r="AP22" s="7" t="n">
        <f t="shared" si="34"/>
        <v>0.12785770354879997</v>
      </c>
      <c r="AQ22" s="7" t="n">
        <f t="shared" si="34"/>
        <v>0.14369719271061054</v>
      </c>
      <c r="AR22" s="7" t="n">
        <f t="shared" si="34"/>
        <v>0.10381701140468802</v>
      </c>
      <c r="AS22" s="7" t="n">
        <f t="shared" si="34"/>
        <v>0.10569578006500005</v>
      </c>
      <c r="AT22" s="7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7" t="n">
        <f t="shared" si="33"/>
        <v>0.26185047350230845</v>
      </c>
      <c r="N23" s="7" t="n">
        <f t="shared" si="33"/>
        <v>0.22375371237953914</v>
      </c>
      <c r="O23" s="7" t="n">
        <f t="shared" ref="O23:AT23" si="35">IFERROR(O13/O$18,"")</f>
        <v>0.21534214342685662</v>
      </c>
      <c r="P23" s="7" t="n">
        <f t="shared" si="35"/>
        <v>0.17868411896637629</v>
      </c>
      <c r="Q23" s="7" t="n">
        <f t="shared" si="35"/>
        <v>0.1837028107508783</v>
      </c>
      <c r="R23" s="7" t="n">
        <f t="shared" si="35"/>
        <v>0.18706374312260263</v>
      </c>
      <c r="S23" s="7" t="n">
        <f t="shared" si="35"/>
        <v>0.16830012053829713</v>
      </c>
      <c r="T23" s="7" t="n">
        <f t="shared" si="35"/>
        <v>0.17590956215282397</v>
      </c>
      <c r="U23" s="7" t="n">
        <f t="shared" si="35"/>
        <v>0.18218493621786885</v>
      </c>
      <c r="V23" s="7" t="n">
        <f t="shared" si="35"/>
        <v>0.15139272123003947</v>
      </c>
      <c r="W23" s="7" t="n">
        <f t="shared" si="35"/>
        <v>0.16322782430464128</v>
      </c>
      <c r="X23" s="7" t="n">
        <f t="shared" si="35"/>
        <v>0.17088335795996379</v>
      </c>
      <c r="Y23" s="7" t="n">
        <f t="shared" si="35"/>
        <v>0.15968897830654646</v>
      </c>
      <c r="Z23" s="7" t="n">
        <f t="shared" si="35"/>
        <v>0.14956750122144774</v>
      </c>
      <c r="AA23" s="7" t="n">
        <f t="shared" si="35"/>
        <v>0.14096680873150744</v>
      </c>
      <c r="AB23" s="7" t="n">
        <f t="shared" si="35"/>
        <v>0.15194968843370754</v>
      </c>
      <c r="AC23" s="7" t="n">
        <f t="shared" si="35"/>
        <v>0.13728612633763976</v>
      </c>
      <c r="AD23" s="7" t="n">
        <f t="shared" si="35"/>
        <v>0.13735885342666493</v>
      </c>
      <c r="AE23" s="7" t="n">
        <f t="shared" si="35"/>
        <v>0.13806253735741167</v>
      </c>
      <c r="AF23" s="7" t="n">
        <f t="shared" si="35"/>
        <v>0.13288920441472002</v>
      </c>
      <c r="AG23" s="7" t="n">
        <f t="shared" si="35"/>
        <v>0.13275545085548743</v>
      </c>
      <c r="AH23" s="7" t="n">
        <f t="shared" si="35"/>
        <v>0.15678570711958917</v>
      </c>
      <c r="AI23" s="7" t="n">
        <f t="shared" si="35"/>
        <v>0.17736783228455741</v>
      </c>
      <c r="AJ23" s="7" t="n">
        <f t="shared" si="35"/>
        <v>0.1678988191673304</v>
      </c>
      <c r="AK23" s="7" t="n">
        <f t="shared" si="35"/>
        <v>0.18348275069781866</v>
      </c>
      <c r="AL23" s="7" t="n">
        <f t="shared" si="35"/>
        <v>0.18684844346394586</v>
      </c>
      <c r="AM23" s="7" t="n">
        <f t="shared" si="35"/>
        <v>0.18402390579477326</v>
      </c>
      <c r="AN23" s="7" t="n">
        <f t="shared" si="35"/>
        <v>0.20064298524344917</v>
      </c>
      <c r="AO23" s="7" t="n">
        <f t="shared" si="35"/>
        <v>0.1950870665192819</v>
      </c>
      <c r="AP23" s="7" t="n">
        <f t="shared" si="35"/>
        <v>0.18672804969642709</v>
      </c>
      <c r="AQ23" s="7" t="n">
        <f t="shared" si="35"/>
        <v>0.1698833909986105</v>
      </c>
      <c r="AR23" s="7" t="n">
        <f t="shared" si="35"/>
        <v>0.18134812932722677</v>
      </c>
      <c r="AS23" s="7" t="n">
        <f t="shared" si="35"/>
        <v>0.179290685524748</v>
      </c>
      <c r="AT23" s="7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7" t="n">
        <f t="shared" si="33"/>
        <v>0.20343211240773376</v>
      </c>
      <c r="N24" s="7" t="n">
        <f t="shared" si="33"/>
        <v>0.25193312886637603</v>
      </c>
      <c r="O24" s="7" t="n">
        <f t="shared" ref="O24:AT24" si="36">IFERROR(O14/O$18,"")</f>
        <v>0.25591284076727211</v>
      </c>
      <c r="P24" s="7" t="n">
        <f t="shared" si="36"/>
        <v>0.25362222478682128</v>
      </c>
      <c r="Q24" s="7" t="n">
        <f t="shared" si="36"/>
        <v>0.23621286620977769</v>
      </c>
      <c r="R24" s="7" t="n">
        <f t="shared" si="36"/>
        <v>0.2485198830603367</v>
      </c>
      <c r="S24" s="7" t="n">
        <f t="shared" si="36"/>
        <v>0.24837461743383379</v>
      </c>
      <c r="T24" s="7" t="n">
        <f t="shared" si="36"/>
        <v>0.23015382312703803</v>
      </c>
      <c r="U24" s="7" t="n">
        <f t="shared" si="36"/>
        <v>0.22255072812542312</v>
      </c>
      <c r="V24" s="7" t="n">
        <f t="shared" si="36"/>
        <v>0.22015879064359131</v>
      </c>
      <c r="W24" s="7" t="n">
        <f t="shared" si="36"/>
        <v>0.20924591692550279</v>
      </c>
      <c r="X24" s="7" t="n">
        <f t="shared" si="36"/>
        <v>0.21332664198814569</v>
      </c>
      <c r="Y24" s="7" t="n">
        <f t="shared" si="36"/>
        <v>0.19174404481646154</v>
      </c>
      <c r="Z24" s="7" t="n">
        <f t="shared" si="36"/>
        <v>0.21114934676758795</v>
      </c>
      <c r="AA24" s="7" t="n">
        <f t="shared" si="36"/>
        <v>0.18675963324680003</v>
      </c>
      <c r="AB24" s="7" t="n">
        <f t="shared" si="36"/>
        <v>0.16955002555573018</v>
      </c>
      <c r="AC24" s="7" t="n">
        <f t="shared" si="36"/>
        <v>0.18049139813324597</v>
      </c>
      <c r="AD24" s="7" t="n">
        <f t="shared" si="36"/>
        <v>0.16171485108481992</v>
      </c>
      <c r="AE24" s="7" t="n">
        <f t="shared" si="36"/>
        <v>0.14555481167234055</v>
      </c>
      <c r="AF24" s="7" t="n">
        <f t="shared" si="36"/>
        <v>0.14822979959631941</v>
      </c>
      <c r="AG24" s="7" t="n">
        <f t="shared" si="36"/>
        <v>0.14706274652399842</v>
      </c>
      <c r="AH24" s="7" t="n">
        <f t="shared" si="36"/>
        <v>0.15119958057215854</v>
      </c>
      <c r="AI24" s="7" t="n">
        <f t="shared" si="36"/>
        <v>0.14216810265232688</v>
      </c>
      <c r="AJ24" s="7" t="n">
        <f t="shared" si="36"/>
        <v>0.15274910592392629</v>
      </c>
      <c r="AK24" s="7" t="n">
        <f t="shared" si="36"/>
        <v>0.17293069403130543</v>
      </c>
      <c r="AL24" s="7" t="n">
        <f t="shared" si="36"/>
        <v>0.16173168931439211</v>
      </c>
      <c r="AM24" s="7" t="n">
        <f t="shared" si="36"/>
        <v>0.16092310115140093</v>
      </c>
      <c r="AN24" s="7" t="n">
        <f t="shared" si="36"/>
        <v>0.15149186969948972</v>
      </c>
      <c r="AO24" s="7" t="n">
        <f t="shared" si="36"/>
        <v>0.15968249818009703</v>
      </c>
      <c r="AP24" s="7" t="n">
        <f t="shared" si="36"/>
        <v>0.13492954646875052</v>
      </c>
      <c r="AQ24" s="7" t="n">
        <f t="shared" si="36"/>
        <v>0.14312867340426008</v>
      </c>
      <c r="AR24" s="7" t="n">
        <f t="shared" si="36"/>
        <v>0.14053144092265435</v>
      </c>
      <c r="AS24" s="7" t="n">
        <f t="shared" si="36"/>
        <v>0.15881621550907726</v>
      </c>
      <c r="AT24" s="7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7" t="n">
        <f t="shared" si="33"/>
        <v>9.437190795471509E-2</v>
      </c>
      <c r="N25" s="7" t="n">
        <f t="shared" si="33"/>
        <v>9.7865836739439591E-2</v>
      </c>
      <c r="O25" s="7" t="n">
        <f t="shared" ref="O25:AT25" si="37">IFERROR(O15/O$18,"")</f>
        <v>0.11675190245442336</v>
      </c>
      <c r="P25" s="7" t="n">
        <f t="shared" si="37"/>
        <v>0.11620246033083917</v>
      </c>
      <c r="Q25" s="7" t="n">
        <f t="shared" si="37"/>
        <v>0.11223797625291061</v>
      </c>
      <c r="R25" s="7" t="n">
        <f t="shared" si="37"/>
        <v>0.11292799866316677</v>
      </c>
      <c r="S25" s="7" t="n">
        <f t="shared" si="37"/>
        <v>0.1200962283685629</v>
      </c>
      <c r="T25" s="7" t="n">
        <f t="shared" si="37"/>
        <v>0.11053195871189248</v>
      </c>
      <c r="U25" s="7" t="n">
        <f t="shared" si="37"/>
        <v>0.11151216184842928</v>
      </c>
      <c r="V25" s="7" t="n">
        <f t="shared" si="37"/>
        <v>0.1216062376918124</v>
      </c>
      <c r="W25" s="7" t="n">
        <f t="shared" si="37"/>
        <v>0.13995928602809921</v>
      </c>
      <c r="X25" s="7" t="n">
        <f t="shared" si="37"/>
        <v>0.13416684755211303</v>
      </c>
      <c r="Y25" s="7" t="n">
        <f t="shared" si="37"/>
        <v>0.12615478663143348</v>
      </c>
      <c r="Z25" s="7" t="n">
        <f t="shared" si="37"/>
        <v>0.12075763715904175</v>
      </c>
      <c r="AA25" s="7" t="n">
        <f t="shared" si="37"/>
        <v>0.13693984239339196</v>
      </c>
      <c r="AB25" s="7" t="n">
        <f t="shared" si="37"/>
        <v>0.12609688541563566</v>
      </c>
      <c r="AC25" s="7" t="n">
        <f t="shared" si="37"/>
        <v>0.12016740693157291</v>
      </c>
      <c r="AD25" s="7" t="n">
        <f t="shared" si="37"/>
        <v>0.11890715430040612</v>
      </c>
      <c r="AE25" s="7" t="n">
        <f t="shared" si="37"/>
        <v>0.1063325269821551</v>
      </c>
      <c r="AF25" s="7" t="n">
        <f t="shared" si="37"/>
        <v>0.10066539879919169</v>
      </c>
      <c r="AG25" s="7" t="n">
        <f t="shared" si="37"/>
        <v>0.10624845077128911</v>
      </c>
      <c r="AH25" s="7" t="n">
        <f t="shared" si="37"/>
        <v>0.11576829283956089</v>
      </c>
      <c r="AI25" s="7" t="n">
        <f t="shared" si="37"/>
        <v>0.11312759595700536</v>
      </c>
      <c r="AJ25" s="7" t="n">
        <f t="shared" si="37"/>
        <v>0.11602988765397149</v>
      </c>
      <c r="AK25" s="7" t="n">
        <f t="shared" si="37"/>
        <v>0.11309217046198902</v>
      </c>
      <c r="AL25" s="7" t="n">
        <f t="shared" si="37"/>
        <v>0.11382384050406115</v>
      </c>
      <c r="AM25" s="7" t="n">
        <f t="shared" si="37"/>
        <v>0.12153615614722273</v>
      </c>
      <c r="AN25" s="7" t="n">
        <f t="shared" si="37"/>
        <v>0.11811432641330874</v>
      </c>
      <c r="AO25" s="7" t="n">
        <f t="shared" si="37"/>
        <v>0.1204132565032506</v>
      </c>
      <c r="AP25" s="7" t="n">
        <f t="shared" si="37"/>
        <v>0.11889181636818735</v>
      </c>
      <c r="AQ25" s="7" t="n">
        <f t="shared" si="37"/>
        <v>0.12597742289966229</v>
      </c>
      <c r="AR25" s="7" t="n">
        <f t="shared" si="37"/>
        <v>0.12032505415443567</v>
      </c>
      <c r="AS25" s="7" t="n">
        <f t="shared" si="37"/>
        <v>0.11876650553275359</v>
      </c>
      <c r="AT25" s="7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7" t="n">
        <f t="shared" si="33"/>
        <v>2.9529596732165191E-2</v>
      </c>
      <c r="N26" s="7" t="n">
        <f t="shared" si="33"/>
        <v>1.4308768216001399E-2</v>
      </c>
      <c r="O26" s="7" t="n">
        <f t="shared" ref="O26:AT26" si="38">IFERROR(O16/O$18,"")</f>
        <v>1.7816746455037193E-2</v>
      </c>
      <c r="P26" s="7" t="n">
        <f t="shared" si="38"/>
        <v>1.8037036945483975E-2</v>
      </c>
      <c r="Q26" s="7" t="n">
        <f t="shared" si="38"/>
        <v>1.9231636958835851E-2</v>
      </c>
      <c r="R26" s="7" t="n">
        <f t="shared" si="38"/>
        <v>3.8765824333861873E-2</v>
      </c>
      <c r="S26" s="7" t="n">
        <f t="shared" si="38"/>
        <v>3.8557250874826123E-2</v>
      </c>
      <c r="T26" s="7" t="n">
        <f t="shared" si="38"/>
        <v>5.7365328874003446E-2</v>
      </c>
      <c r="U26" s="7" t="n">
        <f t="shared" si="38"/>
        <v>6.2114097501991414E-2</v>
      </c>
      <c r="V26" s="7" t="n">
        <f t="shared" si="38"/>
        <v>6.9030606014308965E-2</v>
      </c>
      <c r="W26" s="7" t="n">
        <f t="shared" si="38"/>
        <v>4.2048218153621801E-2</v>
      </c>
      <c r="X26" s="7" t="n">
        <f t="shared" si="38"/>
        <v>5.8721421323428759E-2</v>
      </c>
      <c r="Y26" s="7" t="n">
        <f t="shared" si="38"/>
        <v>7.9981557000875309E-2</v>
      </c>
      <c r="Z26" s="7" t="n">
        <f t="shared" si="38"/>
        <v>8.1956986208402888E-2</v>
      </c>
      <c r="AA26" s="7" t="n">
        <f t="shared" si="38"/>
        <v>6.840852309242175E-2</v>
      </c>
      <c r="AB26" s="7" t="n">
        <f t="shared" si="38"/>
        <v>7.5196792855202671E-2</v>
      </c>
      <c r="AC26" s="7" t="n">
        <f t="shared" si="38"/>
        <v>7.8978302829694508E-2</v>
      </c>
      <c r="AD26" s="7" t="n">
        <f t="shared" si="38"/>
        <v>8.4135277203473802E-2</v>
      </c>
      <c r="AE26" s="7" t="n">
        <f t="shared" si="38"/>
        <v>7.4109078264909353E-2</v>
      </c>
      <c r="AF26" s="7" t="n">
        <f t="shared" si="38"/>
        <v>8.3320173345540857E-2</v>
      </c>
      <c r="AG26" s="7" t="n">
        <f t="shared" si="38"/>
        <v>8.1412369393317391E-2</v>
      </c>
      <c r="AH26" s="7" t="n">
        <f t="shared" si="38"/>
        <v>8.9007260777795486E-2</v>
      </c>
      <c r="AI26" s="7" t="n">
        <f t="shared" si="38"/>
        <v>9.0716940740549798E-2</v>
      </c>
      <c r="AJ26" s="7" t="n">
        <f t="shared" si="38"/>
        <v>0.10201051499632331</v>
      </c>
      <c r="AK26" s="7" t="n">
        <f t="shared" si="38"/>
        <v>0.11082260760871056</v>
      </c>
      <c r="AL26" s="7" t="n">
        <f t="shared" si="38"/>
        <v>0.10542609151229822</v>
      </c>
      <c r="AM26" s="7" t="n">
        <f t="shared" si="38"/>
        <v>0.10682847405865774</v>
      </c>
      <c r="AN26" s="7" t="n">
        <f t="shared" si="38"/>
        <v>0.10408719482072241</v>
      </c>
      <c r="AO26" s="7" t="n">
        <f t="shared" si="38"/>
        <v>9.4031741693628948E-2</v>
      </c>
      <c r="AP26" s="7" t="n">
        <f t="shared" si="38"/>
        <v>8.8913810003036733E-2</v>
      </c>
      <c r="AQ26" s="7" t="n">
        <f t="shared" si="38"/>
        <v>8.5169289395999506E-2</v>
      </c>
      <c r="AR26" s="7" t="n">
        <f t="shared" si="38"/>
        <v>9.5731480191378449E-2</v>
      </c>
      <c r="AS26" s="7" t="n">
        <f t="shared" si="38"/>
        <v>9.6905985309159087E-2</v>
      </c>
      <c r="AT26" s="7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7" t="n">
        <f t="shared" si="33"/>
        <v>0.30366739390675479</v>
      </c>
      <c r="N27" s="7" t="n">
        <f t="shared" si="33"/>
        <v>0.27918404941216757</v>
      </c>
      <c r="O27" s="7" t="n">
        <f t="shared" ref="O27:AT27" si="39">IFERROR(O17/O$18,"")</f>
        <v>0.27873816728795181</v>
      </c>
      <c r="P27" s="7" t="n">
        <f t="shared" si="39"/>
        <v>0.31693600818926682</v>
      </c>
      <c r="Q27" s="7" t="n">
        <f t="shared" si="39"/>
        <v>0.29589693957797464</v>
      </c>
      <c r="R27" s="7" t="n">
        <f t="shared" si="39"/>
        <v>0.2899213613398483</v>
      </c>
      <c r="S27" s="7" t="n">
        <f t="shared" si="39"/>
        <v>0.29781778537080467</v>
      </c>
      <c r="T27" s="7" t="n">
        <f t="shared" si="39"/>
        <v>0.28883614500597726</v>
      </c>
      <c r="U27" s="7" t="n">
        <f t="shared" si="39"/>
        <v>0.30084286009625033</v>
      </c>
      <c r="V27" s="7" t="n">
        <f t="shared" si="39"/>
        <v>0.31679372200188299</v>
      </c>
      <c r="W27" s="7" t="n">
        <f t="shared" si="39"/>
        <v>0.32937070486194758</v>
      </c>
      <c r="X27" s="7" t="n">
        <f t="shared" si="39"/>
        <v>0.30194603892516492</v>
      </c>
      <c r="Y27" s="7" t="n">
        <f t="shared" si="39"/>
        <v>0.31775008528079851</v>
      </c>
      <c r="Z27" s="7" t="n">
        <f t="shared" si="39"/>
        <v>0.33036045221669053</v>
      </c>
      <c r="AA27" s="7" t="n">
        <f t="shared" si="39"/>
        <v>0.36305479582651312</v>
      </c>
      <c r="AB27" s="7" t="n">
        <f t="shared" si="39"/>
        <v>0.36297715998344504</v>
      </c>
      <c r="AC27" s="7" t="n">
        <f t="shared" si="39"/>
        <v>0.36685941744694556</v>
      </c>
      <c r="AD27" s="7" t="n">
        <f t="shared" si="39"/>
        <v>0.38093534062666967</v>
      </c>
      <c r="AE27" s="7" t="n">
        <f t="shared" si="39"/>
        <v>0.3764045861960339</v>
      </c>
      <c r="AF27" s="7" t="n">
        <f t="shared" si="39"/>
        <v>0.35873933847577688</v>
      </c>
      <c r="AG27" s="7" t="n">
        <f t="shared" si="39"/>
        <v>0.37580868015519592</v>
      </c>
      <c r="AH27" s="7" t="n">
        <f t="shared" si="39"/>
        <v>0.36841352916724746</v>
      </c>
      <c r="AI27" s="7" t="n">
        <f t="shared" si="39"/>
        <v>0.35970350322581701</v>
      </c>
      <c r="AJ27" s="7" t="n">
        <f t="shared" si="39"/>
        <v>0.37078925444568744</v>
      </c>
      <c r="AK27" s="7" t="n">
        <f t="shared" si="39"/>
        <v>0.32601693749709981</v>
      </c>
      <c r="AL27" s="7" t="n">
        <f t="shared" si="39"/>
        <v>0.34320207326033408</v>
      </c>
      <c r="AM27" s="7" t="n">
        <f t="shared" si="39"/>
        <v>0.34480893617199204</v>
      </c>
      <c r="AN27" s="7" t="n">
        <f t="shared" si="39"/>
        <v>0.34939158875787146</v>
      </c>
      <c r="AO27" s="7" t="n">
        <f t="shared" si="39"/>
        <v>0.33955875063762925</v>
      </c>
      <c r="AP27" s="7" t="n">
        <f t="shared" si="39"/>
        <v>0.34267907391479818</v>
      </c>
      <c r="AQ27" s="7" t="n">
        <f t="shared" si="39"/>
        <v>0.33214403059085723</v>
      </c>
      <c r="AR27" s="7" t="n">
        <f t="shared" si="39"/>
        <v>0.35824688399961685</v>
      </c>
      <c r="AS27" s="7" t="n">
        <f t="shared" si="39"/>
        <v>0.34052482805926199</v>
      </c>
      <c r="AT27" s="7" t="n">
        <f t="shared" si="39"/>
        <v>0.33147477903494782</v>
      </c>
    </row>
    <row r="28">
      <c r="A28" t="str">
        <f t="shared" si="32"/>
        <v>SumCheck</v>
      </c>
      <c r="L28" s="1" t="s">
        <v>45</v>
      </c>
      <c r="M28" s="7" t="n">
        <f t="shared" ref="M28:AT28" si="40">IF(SUM(M22:M27)=1,SUM(M22:M27),FALSE)</f>
        <v>0.99999999999999989</v>
      </c>
      <c r="N28" s="7" t="n">
        <f t="shared" si="40"/>
        <v>0.99999999999999989</v>
      </c>
      <c r="O28" s="7" t="n">
        <f t="shared" si="40"/>
        <v>1</v>
      </c>
      <c r="P28" s="7" t="n">
        <f t="shared" si="40"/>
        <v>1</v>
      </c>
      <c r="Q28" s="7" t="n">
        <f t="shared" si="40"/>
        <v>1.0000000000000002</v>
      </c>
      <c r="R28" s="7" t="n">
        <f t="shared" si="40"/>
        <v>1</v>
      </c>
      <c r="S28" s="7" t="n">
        <f t="shared" si="40"/>
        <v>1</v>
      </c>
      <c r="T28" s="7" t="n">
        <f t="shared" si="40"/>
        <v>1</v>
      </c>
      <c r="U28" s="7" t="n">
        <f t="shared" si="40"/>
        <v>1</v>
      </c>
      <c r="V28" s="7" t="n">
        <f t="shared" si="40"/>
        <v>1</v>
      </c>
      <c r="W28" s="7" t="n">
        <f t="shared" si="40"/>
        <v>1</v>
      </c>
      <c r="X28" s="7" t="n">
        <f t="shared" si="40"/>
        <v>1</v>
      </c>
      <c r="Y28" s="7" t="n">
        <f t="shared" si="40"/>
        <v>1</v>
      </c>
      <c r="Z28" s="7" t="n">
        <f t="shared" si="40"/>
        <v>1</v>
      </c>
      <c r="AA28" s="7" t="n">
        <f t="shared" si="40"/>
        <v>1</v>
      </c>
      <c r="AB28" s="7" t="n">
        <f t="shared" si="40"/>
        <v>1</v>
      </c>
      <c r="AC28" s="7" t="n">
        <f t="shared" si="40"/>
        <v>1.0000000000000002</v>
      </c>
      <c r="AD28" s="7" t="n">
        <f t="shared" si="40"/>
        <v>1</v>
      </c>
      <c r="AE28" s="7" t="n">
        <f t="shared" si="40"/>
        <v>0.99999999999999989</v>
      </c>
      <c r="AF28" s="7" t="n">
        <f t="shared" si="40"/>
        <v>1</v>
      </c>
      <c r="AG28" s="7" t="n">
        <f t="shared" si="40"/>
        <v>1</v>
      </c>
      <c r="AH28" s="7" t="n">
        <f t="shared" si="40"/>
        <v>1</v>
      </c>
      <c r="AI28" s="7" t="n">
        <f t="shared" si="40"/>
        <v>1</v>
      </c>
      <c r="AJ28" s="7" t="n">
        <f t="shared" si="40"/>
        <v>1</v>
      </c>
      <c r="AK28" s="7" t="n">
        <f t="shared" si="40"/>
        <v>1</v>
      </c>
      <c r="AL28" s="7" t="n">
        <f t="shared" si="40"/>
        <v>1</v>
      </c>
      <c r="AM28" s="7" t="n">
        <f t="shared" si="40"/>
        <v>1</v>
      </c>
      <c r="AN28" s="7" t="n">
        <f t="shared" si="40"/>
        <v>1</v>
      </c>
      <c r="AO28" s="7" t="n">
        <f t="shared" si="40"/>
        <v>1</v>
      </c>
      <c r="AP28" s="7" t="n">
        <f t="shared" si="40"/>
        <v>1</v>
      </c>
      <c r="AQ28" s="7" t="n">
        <f t="shared" si="40"/>
        <v>1.0000000000000002</v>
      </c>
      <c r="AR28" s="7" t="n">
        <f t="shared" si="40"/>
        <v>1.0000000000000002</v>
      </c>
      <c r="AS28" s="7" t="n">
        <f t="shared" si="40"/>
        <v>1</v>
      </c>
      <c r="AT28" s="7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829</v>
      </c>
      <c r="N1" s="1" t="s">
        <v>747</v>
      </c>
      <c r="O1" s="1" t="s">
        <v>678</v>
      </c>
      <c r="P1" s="1" t="s">
        <v>679</v>
      </c>
      <c r="Q1" s="1" t="s">
        <v>680</v>
      </c>
      <c r="R1" s="1" t="s">
        <v>681</v>
      </c>
      <c r="S1" s="1" t="s">
        <v>682</v>
      </c>
      <c r="T1" s="1" t="s">
        <v>683</v>
      </c>
      <c r="U1" s="1" t="s">
        <v>684</v>
      </c>
      <c r="V1" s="1" t="s">
        <v>685</v>
      </c>
      <c r="W1" s="1" t="s">
        <v>686</v>
      </c>
      <c r="X1" s="1" t="s">
        <v>687</v>
      </c>
      <c r="Y1" s="1" t="s">
        <v>688</v>
      </c>
      <c r="Z1" s="1" t="s">
        <v>689</v>
      </c>
      <c r="AA1" s="1" t="s">
        <v>690</v>
      </c>
      <c r="AB1" s="1" t="s">
        <v>691</v>
      </c>
      <c r="AC1" s="1" t="s">
        <v>692</v>
      </c>
      <c r="AD1" s="1" t="s">
        <v>693</v>
      </c>
      <c r="AE1" s="1" t="s">
        <v>694</v>
      </c>
      <c r="AF1" s="1" t="s">
        <v>695</v>
      </c>
      <c r="AG1" s="1" t="s">
        <v>696</v>
      </c>
      <c r="AH1" s="1" t="s">
        <v>697</v>
      </c>
      <c r="AI1" s="1" t="s">
        <v>698</v>
      </c>
      <c r="AJ1" s="1" t="s">
        <v>699</v>
      </c>
      <c r="AK1" s="1" t="s">
        <v>700</v>
      </c>
      <c r="AL1" s="1" t="s">
        <v>701</v>
      </c>
      <c r="AM1" s="1" t="s">
        <v>702</v>
      </c>
      <c r="AN1" s="1" t="s">
        <v>703</v>
      </c>
      <c r="AO1" s="1" t="s">
        <v>704</v>
      </c>
      <c r="AP1" s="1" t="s">
        <v>705</v>
      </c>
      <c r="AQ1" s="1" t="s">
        <v>706</v>
      </c>
      <c r="AR1" s="1" t="s">
        <v>707</v>
      </c>
      <c r="AS1" s="1" t="s">
        <v>708</v>
      </c>
      <c r="AT1" s="1" t="s">
        <v>709</v>
      </c>
      <c r="AU1" s="1" t="s">
        <v>710</v>
      </c>
      <c r="AV1" s="1" t="s">
        <v>711</v>
      </c>
    </row>
    <row r="2">
      <c r="A2" s="9" t="str">
        <f>M2</f>
      </c>
      <c r="B2" s="9" t="str">
        <f>N2</f>
      </c>
      <c r="M2" t="s">
        <v>830</v>
      </c>
      <c r="N2" s="1" t="s">
        <v>750</v>
      </c>
      <c r="O2" s="58"/>
      <c r="P2" s="58"/>
      <c r="Q2" s="58"/>
      <c r="R2" s="58"/>
      <c r="S2" s="58"/>
      <c r="T2" s="58"/>
      <c r="U2" s="58"/>
      <c r="V2" s="58"/>
      <c r="W2" s="58"/>
      <c r="X2" s="58"/>
      <c r="Y2" s="58" t="n">
        <v>59180597697.378</v>
      </c>
      <c r="Z2" s="58" t="n">
        <v>68183386098.5707</v>
      </c>
      <c r="AA2" s="58" t="n">
        <v>84041362674.194</v>
      </c>
      <c r="AB2" s="58" t="n">
        <v>109191257275.072</v>
      </c>
      <c r="AC2" s="58" t="n">
        <v>109916296070.433</v>
      </c>
      <c r="AD2" s="58" t="n">
        <v>128056361518.054</v>
      </c>
      <c r="AE2" s="58" t="n">
        <v>145646318225.741</v>
      </c>
      <c r="AF2" s="58" t="n">
        <v>166847137112.695</v>
      </c>
      <c r="AG2" s="58" t="n">
        <v>193681824650.984</v>
      </c>
      <c r="AH2" s="58" t="n">
        <v>188823483665.069</v>
      </c>
      <c r="AI2" s="58" t="n">
        <v>190710358178.567</v>
      </c>
      <c r="AJ2" s="58" t="n">
        <v>185479031926.309</v>
      </c>
      <c r="AK2" s="58" t="n">
        <v>172315213825.698</v>
      </c>
      <c r="AL2" s="58" t="n">
        <v>145555470050.487</v>
      </c>
      <c r="AM2" s="58" t="n">
        <v>145554318234.575</v>
      </c>
      <c r="AN2" s="58" t="n">
        <v>144753489317.146</v>
      </c>
      <c r="AO2" s="58" t="n">
        <v>151155038124.392</v>
      </c>
      <c r="AP2" s="58" t="n">
        <v>155878879824.21</v>
      </c>
      <c r="AQ2" s="58" t="n">
        <v>179112078721.164</v>
      </c>
      <c r="AR2" s="58" t="n">
        <v>193308622354.117</v>
      </c>
      <c r="AS2" s="58" t="n">
        <v>214719615214.79</v>
      </c>
      <c r="AT2" s="58" t="n">
        <v>212222350362.493</v>
      </c>
      <c r="AU2" s="58" t="n">
        <v>221293488153.771</v>
      </c>
      <c r="AV2" s="58" t="n">
        <v>94835585121.862</v>
      </c>
      <c r="AW2" s="58"/>
    </row>
    <row r="3">
      <c r="A3" s="9" t="str">
        <f>M3</f>
      </c>
      <c r="B3" s="9" t="str">
        <f>N3</f>
      </c>
      <c r="M3" t="s">
        <v>751</v>
      </c>
      <c r="N3" s="1" t="s">
        <v>752</v>
      </c>
      <c r="O3" s="58"/>
      <c r="P3" s="58"/>
      <c r="Q3" s="58"/>
      <c r="R3" s="58"/>
      <c r="S3" s="58"/>
      <c r="T3" s="58"/>
      <c r="U3" s="58"/>
      <c r="V3" s="58"/>
      <c r="W3" s="58"/>
      <c r="X3" s="58"/>
      <c r="Y3" s="58" t="n">
        <v>6839801062</v>
      </c>
      <c r="Z3" s="58" t="n">
        <v>9925767353.5408</v>
      </c>
      <c r="AA3" s="58" t="n">
        <v>10322283107.6406</v>
      </c>
      <c r="AB3" s="58" t="n">
        <v>11572384341.7334</v>
      </c>
      <c r="AC3" s="58" t="n">
        <v>13814153791.8858</v>
      </c>
      <c r="AD3" s="58" t="n">
        <v>24568467441.183</v>
      </c>
      <c r="AE3" s="58" t="n">
        <v>21856289842.5341</v>
      </c>
      <c r="AF3" s="58" t="n">
        <v>19020880706.45</v>
      </c>
      <c r="AG3" s="58" t="n">
        <v>25399620484.6617</v>
      </c>
      <c r="AH3" s="58" t="n">
        <v>26114952884.0577</v>
      </c>
      <c r="AI3" s="58" t="n">
        <v>18996844566.4426</v>
      </c>
      <c r="AJ3" s="58" t="n">
        <v>21529278063.4538</v>
      </c>
      <c r="AK3" s="58" t="n">
        <v>28318853551.0338</v>
      </c>
      <c r="AL3" s="58" t="n">
        <v>18923431657.48</v>
      </c>
      <c r="AM3" s="58" t="n">
        <v>12329207482.0117</v>
      </c>
      <c r="AN3" s="58" t="n">
        <v>9516932939.0285</v>
      </c>
      <c r="AO3" s="58" t="n">
        <v>7935033607.8709</v>
      </c>
      <c r="AP3" s="58" t="n">
        <v>9595861214.349</v>
      </c>
      <c r="AQ3" s="58" t="n">
        <v>10927741052.342</v>
      </c>
      <c r="AR3" s="58" t="n">
        <v>10530939541.0158</v>
      </c>
      <c r="AS3" s="58" t="n">
        <v>9973632079.8594</v>
      </c>
      <c r="AT3" s="58" t="n">
        <v>11300158889.222</v>
      </c>
      <c r="AU3" s="58" t="n">
        <v>18549524159.7119</v>
      </c>
      <c r="AV3" s="58" t="n">
        <v>8262276031.2257</v>
      </c>
      <c r="AW3" s="58"/>
    </row>
    <row r="4">
      <c r="A4" s="9" t="str">
        <f>M4</f>
      </c>
      <c r="B4" s="9" t="str">
        <f>N4</f>
      </c>
      <c r="M4" t="s">
        <v>751</v>
      </c>
      <c r="N4" s="1" t="s">
        <v>753</v>
      </c>
      <c r="O4" s="58"/>
      <c r="P4" s="58"/>
      <c r="Q4" s="58"/>
      <c r="R4" s="58"/>
      <c r="S4" s="58"/>
      <c r="T4" s="58"/>
      <c r="U4" s="58"/>
      <c r="V4" s="58"/>
      <c r="W4" s="58"/>
      <c r="X4" s="58"/>
      <c r="Y4" s="58" t="n">
        <v>5171873907.0695</v>
      </c>
      <c r="Z4" s="58" t="n">
        <v>4864881902.9952</v>
      </c>
      <c r="AA4" s="58" t="n">
        <v>6141425431.5933</v>
      </c>
      <c r="AB4" s="58" t="n">
        <v>8168326712.3565</v>
      </c>
      <c r="AC4" s="58" t="n">
        <v>9868043371.4815</v>
      </c>
      <c r="AD4" s="58" t="n">
        <v>11498663296.7349</v>
      </c>
      <c r="AE4" s="58" t="n">
        <v>14175256681.0851</v>
      </c>
      <c r="AF4" s="58" t="n">
        <v>15507929102.9032</v>
      </c>
      <c r="AG4" s="58" t="n">
        <v>17351555643.687</v>
      </c>
      <c r="AH4" s="58" t="n">
        <v>16371222245.6296</v>
      </c>
      <c r="AI4" s="58" t="n">
        <v>16070425658.7663</v>
      </c>
      <c r="AJ4" s="58" t="n">
        <v>11395109468.4038</v>
      </c>
      <c r="AK4" s="58" t="n">
        <v>8344076096.4377</v>
      </c>
      <c r="AL4" s="58" t="n">
        <v>4873651305.4082</v>
      </c>
      <c r="AM4" s="58" t="n">
        <v>2989775679.7957</v>
      </c>
      <c r="AN4" s="58" t="n">
        <v>2599013782.4043</v>
      </c>
      <c r="AO4" s="58" t="n">
        <v>2853864261.3326</v>
      </c>
      <c r="AP4" s="58" t="n">
        <v>3156850183.3215</v>
      </c>
      <c r="AQ4" s="58" t="n">
        <v>4600273718.8188</v>
      </c>
      <c r="AR4" s="58" t="n">
        <v>4273157346.0098</v>
      </c>
      <c r="AS4" s="58" t="n">
        <v>4324858139.3716</v>
      </c>
      <c r="AT4" s="58" t="n">
        <v>3771950443.7987</v>
      </c>
      <c r="AU4" s="58" t="n">
        <v>3768282133.3728</v>
      </c>
      <c r="AV4" s="58" t="n">
        <v>2452822570.9452</v>
      </c>
      <c r="AW4" s="58"/>
    </row>
    <row r="5">
      <c r="A5" s="9" t="str">
        <f>M5</f>
      </c>
      <c r="B5" s="9" t="str">
        <f>N5</f>
      </c>
      <c r="M5" t="s">
        <v>754</v>
      </c>
      <c r="N5" s="1" t="s">
        <v>754</v>
      </c>
      <c r="O5" s="58"/>
      <c r="P5" s="58"/>
      <c r="Q5" s="58"/>
      <c r="R5" s="58"/>
      <c r="S5" s="58"/>
      <c r="T5" s="58"/>
      <c r="U5" s="58"/>
      <c r="V5" s="58"/>
      <c r="W5" s="58"/>
      <c r="X5" s="58"/>
      <c r="Y5" s="58" t="n">
        <v>5611054282</v>
      </c>
      <c r="Z5" s="58" t="n">
        <v>7006359745</v>
      </c>
      <c r="AA5" s="58" t="n">
        <v>10061864828</v>
      </c>
      <c r="AB5" s="58" t="n">
        <v>11178620964.0469</v>
      </c>
      <c r="AC5" s="58" t="n">
        <v>13105483377.0957</v>
      </c>
      <c r="AD5" s="58" t="n">
        <v>17076351962.7172</v>
      </c>
      <c r="AE5" s="58" t="n">
        <v>20403736604.1473</v>
      </c>
      <c r="AF5" s="58" t="n">
        <v>18700945732.5395</v>
      </c>
      <c r="AG5" s="58" t="n">
        <v>22778606128.2967</v>
      </c>
      <c r="AH5" s="58" t="n">
        <v>23367630939.0729</v>
      </c>
      <c r="AI5" s="58" t="n">
        <v>32772200674.4666</v>
      </c>
      <c r="AJ5" s="58" t="n">
        <v>50486611051.8253</v>
      </c>
      <c r="AK5" s="58" t="n">
        <v>42220038346.3309</v>
      </c>
      <c r="AL5" s="58" t="n">
        <v>45775331253.8605</v>
      </c>
      <c r="AM5" s="58" t="n">
        <v>37948455730.6599</v>
      </c>
      <c r="AN5" s="58" t="n">
        <v>38333694237.9681</v>
      </c>
      <c r="AO5" s="58" t="n">
        <v>38123214483.4623</v>
      </c>
      <c r="AP5" s="58" t="n">
        <v>36437979687.2274</v>
      </c>
      <c r="AQ5" s="58" t="n">
        <v>48408137364.1457</v>
      </c>
      <c r="AR5" s="58" t="n">
        <v>60170707888.9829</v>
      </c>
      <c r="AS5" s="58" t="n">
        <v>58529631076.542</v>
      </c>
      <c r="AT5" s="58" t="n">
        <v>52726541915.4023</v>
      </c>
      <c r="AU5" s="58" t="n">
        <v>54702331872.4661</v>
      </c>
      <c r="AV5" s="58" t="n">
        <v>46203278068.4401</v>
      </c>
      <c r="AW5" s="58"/>
    </row>
    <row r="6" ht="30" customHeight="1">
      <c r="A6" s="9" t="str">
        <f>M6</f>
      </c>
      <c r="B6" s="9" t="str">
        <f>N6</f>
      </c>
      <c r="M6" t="s">
        <v>831</v>
      </c>
      <c r="N6" s="3" t="s">
        <v>755</v>
      </c>
      <c r="O6" s="58"/>
      <c r="P6" s="58"/>
      <c r="Q6" s="58"/>
      <c r="R6" s="58"/>
      <c r="S6" s="58"/>
      <c r="T6" s="58"/>
      <c r="U6" s="58"/>
      <c r="V6" s="58"/>
      <c r="W6" s="58"/>
      <c r="X6" s="58"/>
      <c r="Y6" s="58" t="n">
        <v>33923574153.8018</v>
      </c>
      <c r="Z6" s="58" t="n">
        <v>37105038951.9918</v>
      </c>
      <c r="AA6" s="58" t="n">
        <v>41136511193.8938</v>
      </c>
      <c r="AB6" s="58" t="n">
        <v>51934482426.5422</v>
      </c>
      <c r="AC6" s="58" t="n">
        <v>61336286516.8278</v>
      </c>
      <c r="AD6" s="58" t="n">
        <v>63502999741.9013</v>
      </c>
      <c r="AE6" s="58" t="n">
        <v>71161469476.7693</v>
      </c>
      <c r="AF6" s="58" t="n">
        <v>70607022113.8148</v>
      </c>
      <c r="AG6" s="58" t="n">
        <v>70890212973.6114</v>
      </c>
      <c r="AH6" s="58" t="n">
        <v>73354100918.7454</v>
      </c>
      <c r="AI6" s="58" t="n">
        <v>78737041138.1936</v>
      </c>
      <c r="AJ6" s="58" t="n">
        <v>82973964980.2612</v>
      </c>
      <c r="AK6" s="58" t="n">
        <v>79333926565.2624</v>
      </c>
      <c r="AL6" s="58" t="n">
        <v>74432623900.0175</v>
      </c>
      <c r="AM6" s="58" t="n">
        <v>75391476161.9137</v>
      </c>
      <c r="AN6" s="58" t="n">
        <v>73692036865.8489</v>
      </c>
      <c r="AO6" s="58" t="n">
        <v>71925330930.8449</v>
      </c>
      <c r="AP6" s="58" t="n">
        <v>77011703123.6442</v>
      </c>
      <c r="AQ6" s="58" t="n">
        <v>77131667695.6975</v>
      </c>
      <c r="AR6" s="58" t="n">
        <v>83552892273.1161</v>
      </c>
      <c r="AS6" s="58" t="n">
        <v>82291981752.1792</v>
      </c>
      <c r="AT6" s="58" t="n">
        <v>83546302462.9669</v>
      </c>
      <c r="AU6" s="58" t="n">
        <v>88612259401.4809</v>
      </c>
      <c r="AV6" s="58" t="n">
        <v>50374095755.8758</v>
      </c>
      <c r="AW6" s="58"/>
    </row>
    <row r="7">
      <c r="A7" s="9" t="str">
        <f>M7</f>
      </c>
      <c r="B7" s="9" t="str">
        <f>N7</f>
      </c>
      <c r="M7" t="s">
        <v>832</v>
      </c>
      <c r="N7" s="1" t="s">
        <v>756</v>
      </c>
      <c r="O7" s="58"/>
      <c r="P7" s="58"/>
      <c r="Q7" s="58"/>
      <c r="R7" s="58"/>
      <c r="S7" s="58"/>
      <c r="T7" s="58"/>
      <c r="U7" s="58"/>
      <c r="V7" s="58"/>
      <c r="W7" s="58"/>
      <c r="X7" s="58"/>
      <c r="Y7" s="58" t="n">
        <v>9177040538</v>
      </c>
      <c r="Z7" s="58" t="n">
        <v>10283520928.875</v>
      </c>
      <c r="AA7" s="58" t="n">
        <v>9531354816.7188</v>
      </c>
      <c r="AB7" s="58" t="n">
        <v>10200613770.1226</v>
      </c>
      <c r="AC7" s="58" t="n">
        <v>11956357256.2011</v>
      </c>
      <c r="AD7" s="58" t="n">
        <v>12508853570.9283</v>
      </c>
      <c r="AE7" s="58" t="n">
        <v>13396047923.0114</v>
      </c>
      <c r="AF7" s="58" t="n">
        <v>17667885972.4012</v>
      </c>
      <c r="AG7" s="58" t="n">
        <v>14677611117.6539</v>
      </c>
      <c r="AH7" s="58" t="n">
        <v>16379847468.1176</v>
      </c>
      <c r="AI7" s="58" t="n">
        <v>23392345164.3383</v>
      </c>
      <c r="AJ7" s="58" t="n">
        <v>14851041302.5036</v>
      </c>
      <c r="AK7" s="58" t="n">
        <v>23337812954.8426</v>
      </c>
      <c r="AL7" s="58" t="n">
        <v>16358732676.7603</v>
      </c>
      <c r="AM7" s="58" t="n">
        <v>8248682722.2416</v>
      </c>
      <c r="AN7" s="58" t="n">
        <v>4347035761.1595</v>
      </c>
      <c r="AO7" s="58" t="n">
        <v>25554236863.5127</v>
      </c>
      <c r="AP7" s="58" t="n">
        <v>37591769335.9492</v>
      </c>
      <c r="AQ7" s="58" t="n">
        <v>38775901996.5731</v>
      </c>
      <c r="AR7" s="58" t="n">
        <v>32019035843.145</v>
      </c>
      <c r="AS7" s="58" t="n">
        <v>52761403398.8387</v>
      </c>
      <c r="AT7" s="58" t="n">
        <v>23496574523.7739</v>
      </c>
      <c r="AU7" s="58" t="n">
        <v>27394338866.4004</v>
      </c>
      <c r="AV7" s="58" t="n">
        <v>13872478822.3768</v>
      </c>
      <c r="AW7" s="58"/>
    </row>
    <row r="8">
      <c r="A8" s="9" t="str">
        <f>M8</f>
      </c>
      <c r="B8" s="9" t="str">
        <f>N8</f>
      </c>
      <c r="M8" t="s">
        <v>757</v>
      </c>
      <c r="N8" s="1" t="s">
        <v>758</v>
      </c>
      <c r="O8" s="58"/>
      <c r="P8" s="58"/>
      <c r="Q8" s="58"/>
      <c r="R8" s="58"/>
      <c r="S8" s="58"/>
      <c r="T8" s="58"/>
      <c r="U8" s="58"/>
      <c r="V8" s="58"/>
      <c r="W8" s="58"/>
      <c r="X8" s="58"/>
      <c r="Y8" s="58" t="n">
        <v>5224643.8135</v>
      </c>
      <c r="Z8" s="58" t="n">
        <v>206279071.0996</v>
      </c>
      <c r="AA8" s="58" t="n">
        <v>65968128.7305</v>
      </c>
      <c r="AB8" s="58" t="n">
        <v>202574519.3575</v>
      </c>
      <c r="AC8" s="58" t="n">
        <v>495140498.2081</v>
      </c>
      <c r="AD8" s="58" t="n">
        <v>1041052981.9842</v>
      </c>
      <c r="AE8" s="58" t="n">
        <v>3813647656.7357</v>
      </c>
      <c r="AF8" s="58" t="n">
        <v>18981895899.3231</v>
      </c>
      <c r="AG8" s="58" t="n">
        <v>27075792628.2974</v>
      </c>
      <c r="AH8" s="58" t="n">
        <v>33832018310.5263</v>
      </c>
      <c r="AI8" s="58" t="n">
        <v>565226716.5506</v>
      </c>
      <c r="AJ8" s="58" t="n">
        <v>236260980.5134</v>
      </c>
      <c r="AK8" s="58" t="n">
        <v>-2954990.9378</v>
      </c>
      <c r="AL8" s="58" t="n">
        <v>-37057173.7789</v>
      </c>
      <c r="AM8" s="58" t="n">
        <v>-28331004.3713</v>
      </c>
      <c r="AN8" s="58" t="n">
        <v>306431.9262</v>
      </c>
      <c r="AO8" s="58" t="n">
        <v>0</v>
      </c>
      <c r="AP8" s="58" t="n">
        <v>0</v>
      </c>
      <c r="AQ8" s="58" t="n">
        <v>0</v>
      </c>
      <c r="AR8" s="58" t="n">
        <v>0</v>
      </c>
      <c r="AS8" s="58" t="n">
        <v>62886.3819</v>
      </c>
      <c r="AT8" s="58" t="n">
        <v>0</v>
      </c>
      <c r="AU8" s="58" t="n">
        <v>467462</v>
      </c>
      <c r="AV8" s="58"/>
      <c r="AW8" s="58"/>
    </row>
    <row r="9">
      <c r="A9" s="9" t="str">
        <f>M9</f>
      </c>
      <c r="B9" s="59" t="str">
        <f>N9</f>
      </c>
      <c r="M9" t="s">
        <v>757</v>
      </c>
      <c r="N9"/>
      <c r="O9" s="58" t="n">
        <v>120350129405</v>
      </c>
      <c r="P9" s="58" t="n">
        <v>136154193844</v>
      </c>
      <c r="Q9" s="58" t="n">
        <v>123406660550</v>
      </c>
      <c r="R9" s="58" t="n">
        <v>121373382142</v>
      </c>
      <c r="S9" s="58" t="n">
        <v>117161902725</v>
      </c>
      <c r="T9" s="58" t="n">
        <v>116592014868</v>
      </c>
      <c r="U9" s="58" t="n">
        <v>118448779098</v>
      </c>
      <c r="V9" s="58" t="n">
        <v>115982151879</v>
      </c>
      <c r="W9" s="58" t="n">
        <v>116965882167</v>
      </c>
      <c r="X9" s="58" t="n">
        <v>122185036488</v>
      </c>
      <c r="Y9" s="58" t="n">
        <v>12269320222.3246</v>
      </c>
      <c r="Z9" s="58" t="n">
        <v>6418404491.7632</v>
      </c>
      <c r="AA9" s="58" t="n">
        <v>8509751045.3574</v>
      </c>
      <c r="AB9" s="58" t="n">
        <v>9084827503.106</v>
      </c>
      <c r="AC9" s="58" t="n">
        <v>9270196166.6563</v>
      </c>
      <c r="AD9" s="58" t="n">
        <v>7410610512.387</v>
      </c>
      <c r="AE9" s="58" t="n">
        <v>4712411700.8297</v>
      </c>
      <c r="AF9" s="58" t="n">
        <v>819783940.7824</v>
      </c>
      <c r="AG9" s="58" t="n">
        <v>6132876120.2118</v>
      </c>
      <c r="AH9" s="58" t="n">
        <v>3312124355.7663</v>
      </c>
      <c r="AI9" s="58" t="n">
        <v>1159426743.6825</v>
      </c>
      <c r="AJ9" s="58" t="n">
        <v>1614618187.8918</v>
      </c>
      <c r="AK9" s="58" t="n">
        <v>3769464306.9195</v>
      </c>
      <c r="AL9" s="58" t="n">
        <v>698868672.4463</v>
      </c>
      <c r="AM9" s="58" t="n">
        <v>850775617.6731</v>
      </c>
      <c r="AN9" s="58" t="n">
        <v>941932431.1426</v>
      </c>
      <c r="AO9" s="58" t="n">
        <v>815067356.977</v>
      </c>
      <c r="AP9" s="58" t="n">
        <v>942803436.6367</v>
      </c>
      <c r="AQ9" s="58" t="n">
        <v>20204.7109</v>
      </c>
      <c r="AR9" s="58" t="n">
        <v>50903.5586</v>
      </c>
      <c r="AS9" s="58" t="n">
        <v>314555.625</v>
      </c>
      <c r="AT9" s="58" t="n">
        <v>10000</v>
      </c>
      <c r="AU9" s="58" t="n">
        <v>0</v>
      </c>
      <c r="AV9" s="58" t="n">
        <v>10000</v>
      </c>
      <c r="AW9" s="58"/>
    </row>
    <row r="10">
      <c r="A10" s="9" t="str">
        <f>M10</f>
      </c>
      <c r="B10" s="59" t="str">
        <f>N10</f>
      </c>
      <c r="M10" t="s">
        <v>718</v>
      </c>
      <c r="N10" t="s">
        <v>743</v>
      </c>
      <c r="O10" s="58" t="str">
        <f>Sum(O2:O9)</f>
      </c>
      <c r="P10" s="58" t="str">
        <f>Sum(P2:P9)</f>
      </c>
      <c r="Q10" s="58" t="str">
        <f>Sum(Q2:Q9)</f>
      </c>
      <c r="R10" s="58" t="str">
        <f>Sum(R2:R9)</f>
      </c>
      <c r="S10" s="58" t="str">
        <f>Sum(S2:S9)</f>
      </c>
      <c r="T10" s="58" t="str">
        <f>Sum(T2:T9)</f>
      </c>
      <c r="U10" s="58" t="str">
        <f>Sum(U2:U9)</f>
      </c>
      <c r="V10" s="58" t="str">
        <f>Sum(V2:V9)</f>
      </c>
      <c r="W10" s="58" t="str">
        <f>Sum(W2:W9)</f>
      </c>
      <c r="X10" s="58" t="str">
        <f>Sum(X2:X9)</f>
      </c>
      <c r="Y10" s="58" t="str">
        <f>Sum(Y2:Y9)</f>
      </c>
      <c r="Z10" s="58" t="str">
        <f>Sum(Z2:Z9)</f>
      </c>
      <c r="AA10" s="58" t="str">
        <f>Sum(AA2:AA9)</f>
      </c>
      <c r="AB10" s="58" t="str">
        <f>Sum(AB2:AB9)</f>
      </c>
      <c r="AC10" s="58" t="str">
        <f>Sum(AC2:AC9)</f>
      </c>
      <c r="AD10" s="58" t="str">
        <f>Sum(AD2:AD9)</f>
      </c>
      <c r="AE10" s="58" t="str">
        <f>Sum(AE2:AE9)</f>
      </c>
      <c r="AF10" s="58" t="str">
        <f>Sum(AF2:AF9)</f>
      </c>
      <c r="AG10" s="58" t="str">
        <f>Sum(AG2:AG9)</f>
      </c>
      <c r="AH10" s="58" t="str">
        <f>Sum(AH2:AH9)</f>
      </c>
      <c r="AI10" s="58" t="str">
        <f>Sum(AI2:AI9)</f>
      </c>
      <c r="AJ10" s="58" t="str">
        <f>Sum(AJ2:AJ9)</f>
      </c>
      <c r="AK10" s="58" t="str">
        <f>Sum(AK2:AK9)</f>
      </c>
      <c r="AL10" s="58" t="str">
        <f>Sum(AL2:AL9)</f>
      </c>
      <c r="AM10" s="58" t="str">
        <f>Sum(AM2:AM9)</f>
      </c>
      <c r="AN10" s="58" t="str">
        <f>Sum(AN2:AN9)</f>
      </c>
      <c r="AO10" s="58" t="str">
        <f>Sum(AO2:AO9)</f>
      </c>
      <c r="AP10" s="58" t="str">
        <f>Sum(AP2:AP9)</f>
      </c>
      <c r="AQ10" s="58" t="str">
        <f>Sum(AQ2:AQ9)</f>
      </c>
      <c r="AR10" s="58" t="str">
        <f>Sum(AR2:AR9)</f>
      </c>
      <c r="AS10" s="58" t="str">
        <f>Sum(AS2:AS9)</f>
      </c>
      <c r="AT10" s="58" t="str">
        <f>Sum(AT2:AT9)</f>
      </c>
      <c r="AU10" s="58" t="str">
        <f>Sum(AU2:AU9)</f>
      </c>
      <c r="AV10" s="58" t="n">
        <v>216000546370.72562</v>
      </c>
      <c r="AW10" s="58"/>
    </row>
    <row r="12">
      <c r="C12" s="15" t="n">
        <v>1000000000</v>
      </c>
    </row>
    <row r="13" ht="45" customHeight="1">
      <c r="A13" s="8" t="str">
        <f t="shared" ref="A13:B21" si="4">M13</f>
        <v>PricingUCA.sumlong</v>
      </c>
      <c r="B13" s="8" t="str">
        <f t="shared" si="4"/>
        <v>PricingUCA</v>
      </c>
      <c r="C13" s="26" t="n">
        <f>AN13</f>
        <v>2015</v>
      </c>
      <c r="D13" s="12" t="n">
        <f t="shared" ref="D13:F21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D13&amp;"-"&amp;D13</f>
        <v>2021-2021</v>
      </c>
      <c r="H13" s="12" t="str">
        <f>C13&amp;"-"&amp;D13</f>
        <v>2015-2021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L13" s="3"/>
      <c r="M13" s="45" t="str">
        <f>M1</f>
        <v>PricingUCA.sumlong</v>
      </c>
      <c r="N13" s="45" t="str">
        <f>N1</f>
        <v>PricingUCA</v>
      </c>
      <c r="O13" s="3" t="n">
        <f>O1+0</f>
        <v>1990</v>
      </c>
      <c r="P13" s="3" t="n">
        <f t="shared" ref="P13:AU13" si="6">P1+0</f>
        <v>1991</v>
      </c>
      <c r="Q13" s="3" t="n">
        <f t="shared" si="6"/>
        <v>1992</v>
      </c>
      <c r="R13" s="3" t="n">
        <f t="shared" si="6"/>
        <v>1993</v>
      </c>
      <c r="S13" s="3" t="n">
        <f t="shared" si="6"/>
        <v>1994</v>
      </c>
      <c r="T13" s="3" t="n">
        <f t="shared" si="6"/>
        <v>1995</v>
      </c>
      <c r="U13" s="3" t="n">
        <f t="shared" si="6"/>
        <v>1996</v>
      </c>
      <c r="V13" s="3" t="n">
        <f t="shared" si="6"/>
        <v>1997</v>
      </c>
      <c r="W13" s="3" t="n">
        <f t="shared" si="6"/>
        <v>1998</v>
      </c>
      <c r="X13" s="3" t="n">
        <f t="shared" si="6"/>
        <v>1999</v>
      </c>
      <c r="Y13" s="26" t="n">
        <f t="shared" si="6"/>
        <v>2000</v>
      </c>
      <c r="Z13" s="26" t="n">
        <f t="shared" si="6"/>
        <v>2001</v>
      </c>
      <c r="AA13" s="26" t="n">
        <f t="shared" si="6"/>
        <v>2002</v>
      </c>
      <c r="AB13" s="26" t="n">
        <f t="shared" si="6"/>
        <v>2003</v>
      </c>
      <c r="AC13" s="26" t="n">
        <f t="shared" si="6"/>
        <v>2004</v>
      </c>
      <c r="AD13" s="26" t="n">
        <f t="shared" si="6"/>
        <v>2005</v>
      </c>
      <c r="AE13" s="26" t="n">
        <f t="shared" si="6"/>
        <v>2006</v>
      </c>
      <c r="AF13" s="26" t="n">
        <f t="shared" si="6"/>
        <v>2007</v>
      </c>
      <c r="AG13" s="26" t="n">
        <f t="shared" si="6"/>
        <v>2008</v>
      </c>
      <c r="AH13" s="26" t="n">
        <f t="shared" si="6"/>
        <v>2009</v>
      </c>
      <c r="AI13" s="26" t="n">
        <f t="shared" si="6"/>
        <v>2010</v>
      </c>
      <c r="AJ13" s="26" t="n">
        <f t="shared" si="6"/>
        <v>2011</v>
      </c>
      <c r="AK13" s="26" t="n">
        <f t="shared" si="6"/>
        <v>2012</v>
      </c>
      <c r="AL13" s="26" t="n">
        <f t="shared" si="6"/>
        <v>2013</v>
      </c>
      <c r="AM13" s="26" t="n">
        <f t="shared" si="6"/>
        <v>2014</v>
      </c>
      <c r="AN13" s="26" t="n">
        <f t="shared" si="6"/>
        <v>2015</v>
      </c>
      <c r="AO13" s="26" t="n">
        <f t="shared" si="6"/>
        <v>2016</v>
      </c>
      <c r="AP13" s="26" t="n">
        <f t="shared" si="6"/>
        <v>2017</v>
      </c>
      <c r="AQ13" s="26" t="n">
        <f t="shared" si="6"/>
        <v>2018</v>
      </c>
      <c r="AR13" s="26" t="n">
        <f t="shared" si="6"/>
        <v>2019</v>
      </c>
      <c r="AS13" s="26" t="n">
        <f t="shared" si="6"/>
        <v>2020</v>
      </c>
      <c r="AT13" s="26" t="n">
        <f t="shared" si="6"/>
        <v>2021</v>
      </c>
      <c r="AU13" s="26" t="n">
        <f t="shared" si="6"/>
        <v>2022</v>
      </c>
      <c r="AV13" s="26" t="n">
        <f t="shared" ref="AV13" si="7">AV1+0</f>
        <v>2023</v>
      </c>
    </row>
    <row r="14">
      <c r="A14" s="5" t="str">
        <f t="shared" si="4"/>
        <v>Firm Fixed-Price</v>
      </c>
      <c r="B14" s="5" t="str">
        <f t="shared" si="4"/>
        <v>FFP</v>
      </c>
      <c r="C14" s="31" t="n">
        <f>AN14</f>
        <v>173.62422058715154</v>
      </c>
      <c r="D14" s="22" t="n">
        <f t="shared" si="5"/>
        <v>226.92672660829132</v>
      </c>
      <c r="E14" s="22" t="n">
        <f t="shared" si="5"/>
        <v>221.29348815377099</v>
      </c>
      <c r="F14" s="31" t="n">
        <f>AV14</f>
        <v>90.454027402032253</v>
      </c>
      <c r="G14" s="18" t="n">
        <f>(E14/D14)-1</f>
        <v>-2.482404139307981E-2</v>
      </c>
      <c r="H14" s="7" t="n">
        <f>(E14/C14)-1</f>
        <v>0.27455424943256479</v>
      </c>
      <c r="I14" s="7" t="n">
        <f>F14/E14</f>
        <v>0.40875141946869281</v>
      </c>
      <c r="J14" s="29" t="n">
        <f>AU26</f>
        <v>0.53411160099020849</v>
      </c>
      <c r="K14" s="29" t="n">
        <f t="shared" ref="K14:K22" si="8">AV26</f>
        <v>0.43905252424266544</v>
      </c>
      <c r="L14" s="29"/>
      <c r="M14" s="1" t="str">
        <f t="shared" ref="M14:N14" si="9">M2</f>
        <v>Firm Fixed-Price</v>
      </c>
      <c r="N14" s="1" t="str">
        <f t="shared" si="9"/>
        <v>FFP</v>
      </c>
      <c r="O14" s="17" t="str">
        <f t="shared" ref="O14:AU14" si="10">IF(O2="","",O2/VLOOKUP(O$13,deflator,2,FALSE)/$C$12)</f>
      </c>
      <c r="P14" s="17" t="str">
        <f t="shared" si="10"/>
      </c>
      <c r="Q14" s="17" t="str">
        <f t="shared" si="10"/>
      </c>
      <c r="R14" s="17" t="str">
        <f t="shared" si="10"/>
      </c>
      <c r="S14" s="17" t="str">
        <f t="shared" si="10"/>
      </c>
      <c r="T14" s="17" t="str">
        <f t="shared" si="10"/>
      </c>
      <c r="U14" s="17" t="str">
        <f t="shared" si="10"/>
      </c>
      <c r="V14" s="17" t="str">
        <f t="shared" si="10"/>
      </c>
      <c r="W14" s="17" t="str">
        <f t="shared" si="10"/>
      </c>
      <c r="X14" s="17" t="str">
        <f t="shared" si="10"/>
      </c>
      <c r="Y14" s="17" t="n">
        <f t="shared" si="10"/>
        <v>95.619870062953837</v>
      </c>
      <c r="Z14" s="17" t="n">
        <f t="shared" si="10"/>
        <v>107.55773288470226</v>
      </c>
      <c r="AA14" s="17" t="n">
        <f t="shared" si="10"/>
        <v>130.51336541522741</v>
      </c>
      <c r="AB14" s="17" t="n">
        <f t="shared" si="10"/>
        <v>166.38982375619835</v>
      </c>
      <c r="AC14" s="17" t="n">
        <f t="shared" si="10"/>
        <v>163.49821829046681</v>
      </c>
      <c r="AD14" s="17" t="n">
        <f t="shared" si="10"/>
        <v>184.86916895546787</v>
      </c>
      <c r="AE14" s="17" t="n">
        <f t="shared" si="10"/>
        <v>203.63318357665736</v>
      </c>
      <c r="AF14" s="17" t="n">
        <f t="shared" si="10"/>
        <v>227.04841122702365</v>
      </c>
      <c r="AG14" s="17" t="n">
        <f t="shared" si="10"/>
        <v>258.18092694211509</v>
      </c>
      <c r="AH14" s="17" t="n">
        <f t="shared" si="10"/>
        <v>249.17260099099929</v>
      </c>
      <c r="AI14" s="17" t="n">
        <f t="shared" si="10"/>
        <v>249.49257631408298</v>
      </c>
      <c r="AJ14" s="17" t="n">
        <f t="shared" si="10"/>
        <v>237.85513726877045</v>
      </c>
      <c r="AK14" s="17" t="n">
        <f t="shared" si="10"/>
        <v>216.99654872929852</v>
      </c>
      <c r="AL14" s="17" t="n">
        <f t="shared" si="10"/>
        <v>180.00393140831827</v>
      </c>
      <c r="AM14" s="17" t="n">
        <f t="shared" si="10"/>
        <v>176.58627455757838</v>
      </c>
      <c r="AN14" s="17" t="n">
        <f t="shared" si="10"/>
        <v>173.62422058715154</v>
      </c>
      <c r="AO14" s="17" t="n">
        <f t="shared" si="10"/>
        <v>179.81252561352915</v>
      </c>
      <c r="AP14" s="17" t="n">
        <f t="shared" si="10"/>
        <v>182.17937212114231</v>
      </c>
      <c r="AQ14" s="17" t="n">
        <f t="shared" si="10"/>
        <v>204.53014210220053</v>
      </c>
      <c r="AR14" s="17" t="n">
        <f t="shared" si="10"/>
        <v>216.50084327026144</v>
      </c>
      <c r="AS14" s="17" t="n">
        <f t="shared" si="10"/>
        <v>237.31473721919198</v>
      </c>
      <c r="AT14" s="17" t="n">
        <f t="shared" si="10"/>
        <v>226.92672660829132</v>
      </c>
      <c r="AU14" s="17" t="n">
        <f t="shared" si="10"/>
        <v>221.29348815377099</v>
      </c>
      <c r="AV14" s="17" t="n">
        <f>IF(AV2="","",AV2/VLOOKUP(AV$13,deflator,2,FALSE)/$C$12)</f>
        <v>90.454027402032253</v>
      </c>
    </row>
    <row r="15">
      <c r="A15" s="5" t="str">
        <f t="shared" si="4"/>
        <v>Less Common</v>
      </c>
      <c r="B15" s="5" t="str">
        <f t="shared" si="4"/>
        <v>Other FP</v>
      </c>
      <c r="C15" s="31" t="n">
        <f t="shared" ref="C15:C21" si="11">AN15</f>
        <v>11.415062059739173</v>
      </c>
      <c r="D15" s="31" t="n">
        <f t="shared" si="5"/>
        <v>12.083119720918589</v>
      </c>
      <c r="E15" s="31" t="n">
        <f t="shared" si="5"/>
        <v>18.5495241597119</v>
      </c>
      <c r="F15" s="31" t="n">
        <f t="shared" si="5"/>
        <v>7.8805454890303555</v>
      </c>
      <c r="G15" s="7" t="n">
        <f t="shared" ref="G15:G21" si="12">(E15/D15)-1</f>
        <v>0.53516017288138884</v>
      </c>
      <c r="H15" s="7" t="n">
        <f t="shared" ref="H15:H21" si="13">(E15/C15)-1</f>
        <v>0.62500423235857072</v>
      </c>
      <c r="I15" s="7" t="n">
        <f t="shared" ref="I15:I21" si="14">F15/E15</f>
        <v>0.42483814793191715</v>
      </c>
      <c r="J15" s="29" t="n">
        <f t="shared" ref="J15:J22" si="15">AU27</f>
        <v>4.4770933520040149E-2</v>
      </c>
      <c r="K15" s="29" t="n">
        <f t="shared" si="8"/>
        <v>3.8251181166204129E-2</v>
      </c>
      <c r="L15" s="29"/>
      <c r="M15" s="1" t="str">
        <f t="shared" ref="M15:N15" si="16">M3</f>
        <v>Less Common</v>
      </c>
      <c r="N15" s="1" t="str">
        <f t="shared" si="16"/>
        <v>Other FP</v>
      </c>
      <c r="O15" s="17" t="str">
        <f t="shared" ref="O15:AU15" si="17">IF(O3="","",O3/VLOOKUP(O$13,deflator,2,FALSE)/$C$12)</f>
      </c>
      <c r="P15" s="17" t="str">
        <f t="shared" si="17"/>
      </c>
      <c r="Q15" s="17" t="str">
        <f t="shared" si="17"/>
      </c>
      <c r="R15" s="17" t="str">
        <f t="shared" si="17"/>
      </c>
      <c r="S15" s="17" t="str">
        <f t="shared" si="17"/>
      </c>
      <c r="T15" s="17" t="str">
        <f t="shared" si="17"/>
      </c>
      <c r="U15" s="17" t="str">
        <f t="shared" si="17"/>
      </c>
      <c r="V15" s="17" t="str">
        <f t="shared" si="17"/>
      </c>
      <c r="W15" s="17" t="str">
        <f t="shared" si="17"/>
      </c>
      <c r="X15" s="17" t="str">
        <f t="shared" si="17"/>
      </c>
      <c r="Y15" s="17" t="n">
        <f t="shared" si="17"/>
        <v>11.051272110316491</v>
      </c>
      <c r="Z15" s="17" t="n">
        <f t="shared" si="17"/>
        <v>15.657671095191015</v>
      </c>
      <c r="AA15" s="17" t="n">
        <f t="shared" si="17"/>
        <v>16.03015306129253</v>
      </c>
      <c r="AB15" s="17" t="n">
        <f t="shared" si="17"/>
        <v>17.634442895086998</v>
      </c>
      <c r="AC15" s="17" t="n">
        <f t="shared" si="17"/>
        <v>20.548268208715367</v>
      </c>
      <c r="AD15" s="17" t="n">
        <f t="shared" si="17"/>
        <v>35.46838364387407</v>
      </c>
      <c r="AE15" s="17" t="n">
        <f t="shared" si="17"/>
        <v>30.558039063583987</v>
      </c>
      <c r="AF15" s="17" t="n">
        <f t="shared" si="17"/>
        <v>25.883936753564011</v>
      </c>
      <c r="AG15" s="17" t="n">
        <f t="shared" si="17"/>
        <v>33.858094700031401</v>
      </c>
      <c r="AH15" s="17" t="n">
        <f t="shared" si="17"/>
        <v>34.461448378000817</v>
      </c>
      <c r="AI15" s="17" t="n">
        <f t="shared" si="17"/>
        <v>24.852198580017191</v>
      </c>
      <c r="AJ15" s="17" t="n">
        <f t="shared" si="17"/>
        <v>27.608777854279783</v>
      </c>
      <c r="AK15" s="17" t="n">
        <f t="shared" si="17"/>
        <v>35.661932270012564</v>
      </c>
      <c r="AL15" s="17" t="n">
        <f t="shared" si="17"/>
        <v>23.402020500511117</v>
      </c>
      <c r="AM15" s="17" t="n">
        <f t="shared" si="17"/>
        <v>14.957775515716046</v>
      </c>
      <c r="AN15" s="17" t="n">
        <f t="shared" si="17"/>
        <v>11.415062059739173</v>
      </c>
      <c r="AO15" s="17" t="n">
        <f t="shared" si="17"/>
        <v>9.4394368296563851</v>
      </c>
      <c r="AP15" s="17" t="n">
        <f t="shared" si="17"/>
        <v>11.214912327848344</v>
      </c>
      <c r="AQ15" s="17" t="n">
        <f t="shared" si="17"/>
        <v>12.478513153604888</v>
      </c>
      <c r="AR15" s="17" t="n">
        <f t="shared" si="17"/>
        <v>11.794390044751687</v>
      </c>
      <c r="AS15" s="17" t="n">
        <f t="shared" si="17"/>
        <v>11.023165600334515</v>
      </c>
      <c r="AT15" s="17" t="n">
        <f t="shared" si="17"/>
        <v>12.083119720918589</v>
      </c>
      <c r="AU15" s="17" t="n">
        <f t="shared" si="17"/>
        <v>18.5495241597119</v>
      </c>
      <c r="AV15" s="17" t="n">
        <f t="shared" ref="AV15" si="18">IF(AV3="","",AV3/VLOOKUP(AV$13,deflator,2,FALSE)/$C$12)</f>
        <v>7.8805454890303555</v>
      </c>
    </row>
    <row r="16">
      <c r="A16" s="5" t="str">
        <f t="shared" si="4"/>
        <v>Less Common</v>
      </c>
      <c r="B16" s="5" t="str">
        <f t="shared" si="4"/>
        <v>T&amp;M/LH/FPLOE</v>
      </c>
      <c r="C16" s="31" t="n">
        <f t="shared" si="11"/>
        <v>3.1173807581007358</v>
      </c>
      <c r="D16" s="31" t="n">
        <f t="shared" si="5"/>
        <v>4.0332998182231403</v>
      </c>
      <c r="E16" s="31" t="n">
        <f t="shared" si="5"/>
        <v>3.7682821333728</v>
      </c>
      <c r="F16" s="31" t="n">
        <f t="shared" si="5"/>
        <v>2.3394981932099057</v>
      </c>
      <c r="G16" s="7" t="n">
        <f t="shared" si="12"/>
        <v>-6.570741001027125E-2</v>
      </c>
      <c r="H16" s="7" t="n">
        <f t="shared" si="13"/>
        <v>0.20879752131036633</v>
      </c>
      <c r="I16" s="7" t="n">
        <f t="shared" si="14"/>
        <v>0.62083944630651589</v>
      </c>
      <c r="J16" s="29" t="n">
        <f t="shared" si="15"/>
        <v>9.0950855356393672E-3</v>
      </c>
      <c r="K16" s="29" t="n">
        <f t="shared" si="8"/>
        <v>1.1355631326669779E-2</v>
      </c>
      <c r="L16" s="29"/>
      <c r="M16" s="1" t="str">
        <f t="shared" ref="M16:N16" si="19">M4</f>
        <v>Less Common</v>
      </c>
      <c r="N16" s="1" t="str">
        <f t="shared" si="19"/>
        <v>T&amp;M/LH/FPLOE</v>
      </c>
      <c r="O16" s="17" t="str">
        <f t="shared" ref="O16:AU16" si="20">IF(O4="","",O4/VLOOKUP(O$13,deflator,2,FALSE)/$C$12)</f>
      </c>
      <c r="P16" s="17" t="str">
        <f t="shared" si="20"/>
      </c>
      <c r="Q16" s="17" t="str">
        <f t="shared" si="20"/>
      </c>
      <c r="R16" s="17" t="str">
        <f t="shared" si="20"/>
      </c>
      <c r="S16" s="17" t="str">
        <f t="shared" si="20"/>
      </c>
      <c r="T16" s="17" t="str">
        <f t="shared" si="20"/>
      </c>
      <c r="U16" s="17" t="str">
        <f t="shared" si="20"/>
      </c>
      <c r="V16" s="17" t="str">
        <f t="shared" si="20"/>
      </c>
      <c r="W16" s="17" t="str">
        <f t="shared" si="20"/>
      </c>
      <c r="X16" s="17" t="str">
        <f t="shared" si="20"/>
      </c>
      <c r="Y16" s="17" t="n">
        <f t="shared" si="20"/>
        <v>8.3563520852692807</v>
      </c>
      <c r="Z16" s="17" t="n">
        <f t="shared" si="20"/>
        <v>7.6742399898052076</v>
      </c>
      <c r="AA16" s="17" t="n">
        <f t="shared" si="20"/>
        <v>9.5374239067405053</v>
      </c>
      <c r="AB16" s="17" t="n">
        <f t="shared" si="20"/>
        <v>12.447209382598887</v>
      </c>
      <c r="AC16" s="17" t="n">
        <f t="shared" si="20"/>
        <v>14.678510529652716</v>
      </c>
      <c r="AD16" s="17" t="n">
        <f t="shared" si="20"/>
        <v>16.600099382539643</v>
      </c>
      <c r="AE16" s="17" t="n">
        <f t="shared" si="20"/>
        <v>19.818919428582454</v>
      </c>
      <c r="AF16" s="17" t="n">
        <f t="shared" si="20"/>
        <v>21.103452688296592</v>
      </c>
      <c r="AG16" s="17" t="n">
        <f t="shared" si="20"/>
        <v>23.129897335733503</v>
      </c>
      <c r="AH16" s="17" t="n">
        <f t="shared" si="20"/>
        <v>21.603563016456889</v>
      </c>
      <c r="AI16" s="17" t="n">
        <f t="shared" si="20"/>
        <v>21.023776256113976</v>
      </c>
      <c r="AJ16" s="17" t="n">
        <f t="shared" si="20"/>
        <v>14.612893428712148</v>
      </c>
      <c r="AK16" s="17" t="n">
        <f t="shared" si="20"/>
        <v>10.507695026239128</v>
      </c>
      <c r="AL16" s="17" t="n">
        <f t="shared" si="20"/>
        <v>6.0270932791633909</v>
      </c>
      <c r="AM16" s="17" t="n">
        <f t="shared" si="20"/>
        <v>3.6271912469620147</v>
      </c>
      <c r="AN16" s="17" t="n">
        <f t="shared" si="20"/>
        <v>3.1173807581007358</v>
      </c>
      <c r="AO16" s="17" t="n">
        <f t="shared" si="20"/>
        <v>3.394928458594292</v>
      </c>
      <c r="AP16" s="17" t="n">
        <f t="shared" si="20"/>
        <v>3.6894862532153083</v>
      </c>
      <c r="AQ16" s="17" t="n">
        <f t="shared" si="20"/>
        <v>5.2531054529481649</v>
      </c>
      <c r="AR16" s="17" t="n">
        <f t="shared" si="20"/>
        <v>4.7858298174764826</v>
      </c>
      <c r="AS16" s="17" t="n">
        <f t="shared" si="20"/>
        <v>4.7799665243837453</v>
      </c>
      <c r="AT16" s="17" t="n">
        <f t="shared" si="20"/>
        <v>4.0332998182231403</v>
      </c>
      <c r="AU16" s="17" t="n">
        <f t="shared" si="20"/>
        <v>3.7682821333728</v>
      </c>
      <c r="AV16" s="17" t="n">
        <f t="shared" ref="AV16" si="21">IF(AV4="","",AV4/VLOOKUP(AV$13,deflator,2,FALSE)/$C$12)</f>
        <v>2.3394981932099057</v>
      </c>
    </row>
    <row r="17">
      <c r="A17" s="5" t="str">
        <f t="shared" si="4"/>
        <v>Incentive</v>
      </c>
      <c r="B17" s="5" t="str">
        <f t="shared" si="4"/>
        <v>Incentive</v>
      </c>
      <c r="C17" s="31" t="n">
        <f t="shared" si="11"/>
        <v>45.97925629074998</v>
      </c>
      <c r="D17" s="31" t="n">
        <f t="shared" si="5"/>
        <v>56.379837193395566</v>
      </c>
      <c r="E17" s="22" t="n">
        <f t="shared" si="5"/>
        <v>54.702331872466104</v>
      </c>
      <c r="F17" s="22" t="n">
        <f>AV17</f>
        <v>44.068611746277604</v>
      </c>
      <c r="G17" s="7" t="n">
        <f t="shared" si="12"/>
        <v>-2.9753638968045282E-2</v>
      </c>
      <c r="H17" s="7" t="n">
        <f t="shared" si="13"/>
        <v>0.18971763106727368</v>
      </c>
      <c r="I17" s="18" t="n">
        <f t="shared" si="14"/>
        <v>0.8056075534224002</v>
      </c>
      <c r="J17" s="29" t="n">
        <f t="shared" si="15"/>
        <v>0.13202896433174008</v>
      </c>
      <c r="K17" s="29" t="n">
        <f t="shared" si="8"/>
        <v>0.21390352406396504</v>
      </c>
      <c r="L17" s="29"/>
      <c r="M17" s="1" t="str">
        <f t="shared" ref="M17:N17" si="22">M5</f>
        <v>Incentive</v>
      </c>
      <c r="N17" s="1" t="str">
        <f t="shared" si="22"/>
        <v>Incentive</v>
      </c>
      <c r="O17" s="17" t="str">
        <f t="shared" ref="O17:AU17" si="23">IF(O5="","",O5/VLOOKUP(O$13,deflator,2,FALSE)/$C$12)</f>
      </c>
      <c r="P17" s="17" t="str">
        <f t="shared" si="23"/>
      </c>
      <c r="Q17" s="17" t="str">
        <f t="shared" si="23"/>
      </c>
      <c r="R17" s="17" t="str">
        <f t="shared" si="23"/>
      </c>
      <c r="S17" s="17" t="str">
        <f t="shared" si="23"/>
      </c>
      <c r="T17" s="17" t="str">
        <f t="shared" si="23"/>
      </c>
      <c r="U17" s="17" t="str">
        <f t="shared" si="23"/>
      </c>
      <c r="V17" s="17" t="str">
        <f t="shared" si="23"/>
      </c>
      <c r="W17" s="17" t="str">
        <f t="shared" si="23"/>
      </c>
      <c r="X17" s="17" t="str">
        <f t="shared" si="23"/>
      </c>
      <c r="Y17" s="17" t="n">
        <f t="shared" si="23"/>
        <v>9.0659490143133805</v>
      </c>
      <c r="Z17" s="17" t="n">
        <f t="shared" si="23"/>
        <v>11.052372330957581</v>
      </c>
      <c r="AA17" s="17" t="n">
        <f t="shared" si="23"/>
        <v>15.625732368790183</v>
      </c>
      <c r="AB17" s="17" t="n">
        <f t="shared" si="23"/>
        <v>17.034411164983826</v>
      </c>
      <c r="AC17" s="17" t="n">
        <f t="shared" si="23"/>
        <v>19.494135615863968</v>
      </c>
      <c r="AD17" s="17" t="n">
        <f t="shared" si="23"/>
        <v>24.652355874514893</v>
      </c>
      <c r="AE17" s="17" t="n">
        <f t="shared" si="23"/>
        <v>28.527173856343818</v>
      </c>
      <c r="AF17" s="17" t="n">
        <f t="shared" si="23"/>
        <v>25.448563820114909</v>
      </c>
      <c r="AG17" s="17" t="n">
        <f t="shared" si="23"/>
        <v>30.364241225270316</v>
      </c>
      <c r="AH17" s="17" t="n">
        <f t="shared" si="23"/>
        <v>30.836065869934355</v>
      </c>
      <c r="AI17" s="17" t="n">
        <f t="shared" si="23"/>
        <v>42.873501239502716</v>
      </c>
      <c r="AJ17" s="17" t="n">
        <f t="shared" si="23"/>
        <v>64.743166261175659</v>
      </c>
      <c r="AK17" s="17" t="n">
        <f t="shared" si="23"/>
        <v>53.167694279390105</v>
      </c>
      <c r="AL17" s="17" t="n">
        <f t="shared" si="23"/>
        <v>56.608931181733922</v>
      </c>
      <c r="AM17" s="17" t="n">
        <f t="shared" si="23"/>
        <v>46.039008007243154</v>
      </c>
      <c r="AN17" s="17" t="n">
        <f t="shared" si="23"/>
        <v>45.97925629074998</v>
      </c>
      <c r="AO17" s="17" t="n">
        <f t="shared" si="23"/>
        <v>45.350995678598089</v>
      </c>
      <c r="AP17" s="17" t="n">
        <f t="shared" si="23"/>
        <v>42.58593767332821</v>
      </c>
      <c r="AQ17" s="17" t="n">
        <f t="shared" si="23"/>
        <v>55.277808647427996</v>
      </c>
      <c r="AR17" s="17" t="n">
        <f t="shared" si="23"/>
        <v>67.389694466238211</v>
      </c>
      <c r="AS17" s="17" t="n">
        <f t="shared" si="23"/>
        <v>64.688752373979995</v>
      </c>
      <c r="AT17" s="17" t="n">
        <f t="shared" si="23"/>
        <v>56.379837193395566</v>
      </c>
      <c r="AU17" s="17" t="n">
        <f t="shared" si="23"/>
        <v>54.702331872466104</v>
      </c>
      <c r="AV17" s="17" t="n">
        <f t="shared" ref="AV17" si="24">IF(AV5="","",AV5/VLOOKUP(AV$13,deflator,2,FALSE)/$C$12)</f>
        <v>44.068611746277604</v>
      </c>
    </row>
    <row r="18">
      <c r="A18" s="5" t="str">
        <f t="shared" si="4"/>
        <v>Other Cost-Based</v>
      </c>
      <c r="B18" s="5" t="str">
        <f t="shared" si="4"/>
        <v>Other CB</v>
      </c>
      <c r="C18" s="31" t="n">
        <f t="shared" si="11"/>
        <v>88.38973433158634</v>
      </c>
      <c r="D18" s="31" t="n">
        <f t="shared" si="5"/>
        <v>89.335024825443625</v>
      </c>
      <c r="E18" s="31" t="n">
        <f t="shared" si="5"/>
        <v>88.612259401480898</v>
      </c>
      <c r="F18" s="31" t="n">
        <f t="shared" si="5"/>
        <v>48.046730897473935</v>
      </c>
      <c r="G18" s="7" t="n">
        <f t="shared" si="12"/>
        <v>-8.0905045403522058E-3</v>
      </c>
      <c r="H18" s="7" t="n">
        <f t="shared" si="13"/>
        <v>2.5175442779337143E-3</v>
      </c>
      <c r="I18" s="7" t="n">
        <f t="shared" si="14"/>
        <v>0.5422131341870623</v>
      </c>
      <c r="J18" s="29" t="n">
        <f t="shared" si="15"/>
        <v>0.21387360347177073</v>
      </c>
      <c r="K18" s="29" t="n">
        <f t="shared" si="8"/>
        <v>0.2332128163667597</v>
      </c>
      <c r="L18" s="29"/>
      <c r="M18" s="1" t="str">
        <f t="shared" ref="M18:N18" si="25">M6</f>
        <v>Other Cost-Based</v>
      </c>
      <c r="N18" s="1" t="str">
        <f t="shared" si="25"/>
        <v>Other CB</v>
      </c>
      <c r="O18" s="17" t="str">
        <f t="shared" ref="O18:AU18" si="26">IF(O6="","",O6/VLOOKUP(O$13,deflator,2,FALSE)/$C$12)</f>
      </c>
      <c r="P18" s="17" t="str">
        <f t="shared" si="26"/>
      </c>
      <c r="Q18" s="17" t="str">
        <f t="shared" si="26"/>
      </c>
      <c r="R18" s="17" t="str">
        <f t="shared" si="26"/>
      </c>
      <c r="S18" s="17" t="str">
        <f t="shared" si="26"/>
      </c>
      <c r="T18" s="17" t="str">
        <f t="shared" si="26"/>
      </c>
      <c r="U18" s="17" t="str">
        <f t="shared" si="26"/>
      </c>
      <c r="V18" s="17" t="str">
        <f t="shared" si="26"/>
      </c>
      <c r="W18" s="17" t="str">
        <f t="shared" si="26"/>
      </c>
      <c r="X18" s="17" t="str">
        <f t="shared" si="26"/>
      </c>
      <c r="Y18" s="17" t="n">
        <f t="shared" si="26"/>
        <v>54.811338155870345</v>
      </c>
      <c r="Z18" s="17" t="n">
        <f t="shared" si="26"/>
        <v>58.532350718182748</v>
      </c>
      <c r="AA18" s="17" t="n">
        <f t="shared" si="26"/>
        <v>63.883596678101398</v>
      </c>
      <c r="AB18" s="17" t="n">
        <f t="shared" si="26"/>
        <v>79.13975526495318</v>
      </c>
      <c r="AC18" s="17" t="n">
        <f t="shared" si="26"/>
        <v>91.236458292125036</v>
      </c>
      <c r="AD18" s="17" t="n">
        <f t="shared" si="26"/>
        <v>91.6764044307901</v>
      </c>
      <c r="AE18" s="17" t="n">
        <f t="shared" si="26"/>
        <v>99.493325708981814</v>
      </c>
      <c r="AF18" s="17" t="n">
        <f t="shared" si="26"/>
        <v>96.083232052012235</v>
      </c>
      <c r="AG18" s="17" t="n">
        <f t="shared" si="26"/>
        <v>94.497771949599198</v>
      </c>
      <c r="AH18" s="17" t="n">
        <f t="shared" si="26"/>
        <v>96.798511310705749</v>
      </c>
      <c r="AI18" s="17" t="n">
        <f t="shared" si="26"/>
        <v>103.00597949966823</v>
      </c>
      <c r="AJ18" s="17" t="n">
        <f t="shared" si="26"/>
        <v>106.40439312814199</v>
      </c>
      <c r="AK18" s="17" t="n">
        <f t="shared" si="26"/>
        <v>99.905213704573029</v>
      </c>
      <c r="AL18" s="17" t="n">
        <f t="shared" si="26"/>
        <v>92.048515403733347</v>
      </c>
      <c r="AM18" s="17" t="n">
        <f t="shared" si="26"/>
        <v>91.464822688210845</v>
      </c>
      <c r="AN18" s="17" t="n">
        <f t="shared" si="26"/>
        <v>88.38973433158634</v>
      </c>
      <c r="AO18" s="17" t="n">
        <f t="shared" si="26"/>
        <v>85.561656235506504</v>
      </c>
      <c r="AP18" s="17" t="n">
        <f t="shared" si="26"/>
        <v>90.005417904384259</v>
      </c>
      <c r="AQ18" s="17" t="n">
        <f t="shared" si="26"/>
        <v>88.077538192942896</v>
      </c>
      <c r="AR18" s="17" t="n">
        <f t="shared" si="26"/>
        <v>93.57715871391234</v>
      </c>
      <c r="AS18" s="17" t="n">
        <f t="shared" si="26"/>
        <v>90.951634787671566</v>
      </c>
      <c r="AT18" s="17" t="n">
        <f t="shared" si="26"/>
        <v>89.335024825443625</v>
      </c>
      <c r="AU18" s="17" t="n">
        <f t="shared" si="26"/>
        <v>88.612259401480898</v>
      </c>
      <c r="AV18" s="17" t="n">
        <f t="shared" ref="AV18" si="27">IF(AV6="","",AV6/VLOOKUP(AV$13,deflator,2,FALSE)/$C$12)</f>
        <v>48.046730897473935</v>
      </c>
    </row>
    <row r="19">
      <c r="A19" s="5" t="str">
        <f t="shared" si="4"/>
        <v>Undefinitized
Contract Award</v>
      </c>
      <c r="B19" s="5" t="str">
        <f t="shared" si="4"/>
        <v>UCA</v>
      </c>
      <c r="C19" s="31" t="n">
        <f t="shared" si="11"/>
        <v>5.2140414677133</v>
      </c>
      <c r="D19" s="31" t="n">
        <f t="shared" si="5"/>
        <v>25.124595661485664</v>
      </c>
      <c r="E19" s="31" t="n">
        <f t="shared" si="5"/>
        <v>27.3943388664004</v>
      </c>
      <c r="F19" s="31" t="n">
        <f t="shared" si="5"/>
        <v>13.23154781953378</v>
      </c>
      <c r="G19" s="7" t="n">
        <f t="shared" si="12"/>
        <v>9.0339491846792352E-2</v>
      </c>
      <c r="H19" s="7" t="n">
        <f t="shared" si="13"/>
        <v>4.2539549284433713</v>
      </c>
      <c r="I19" s="7" t="n">
        <f t="shared" si="14"/>
        <v>0.48300299868753133</v>
      </c>
      <c r="J19" s="29" t="n">
        <f t="shared" si="15"/>
        <v>6.6118683889307556E-2</v>
      </c>
      <c r="K19" s="29" t="n">
        <f t="shared" si="8"/>
        <v>6.4224276537556607E-2</v>
      </c>
      <c r="L19" s="29"/>
      <c r="M19" s="1" t="str">
        <f t="shared" ref="M19:N21" si="28">M7</f>
        <v>Undefinitized
Contract Award</v>
      </c>
      <c r="N19" s="1" t="str">
        <f t="shared" si="28"/>
        <v>UCA</v>
      </c>
      <c r="O19" s="17" t="str">
        <f t="shared" ref="O19:AU21" si="29">IF(O7="","",O7/VLOOKUP(O$13,deflator,2,FALSE)/$C$12)</f>
      </c>
      <c r="P19" s="17" t="str">
        <f t="shared" si="29"/>
      </c>
      <c r="Q19" s="17" t="str">
        <f t="shared" si="29"/>
      </c>
      <c r="R19" s="17" t="str">
        <f t="shared" si="29"/>
      </c>
      <c r="S19" s="17" t="str">
        <f t="shared" si="29"/>
      </c>
      <c r="T19" s="17" t="str">
        <f t="shared" si="29"/>
      </c>
      <c r="U19" s="17" t="str">
        <f t="shared" si="29"/>
      </c>
      <c r="V19" s="17" t="str">
        <f t="shared" si="29"/>
      </c>
      <c r="W19" s="17" t="str">
        <f t="shared" si="29"/>
      </c>
      <c r="X19" s="17" t="str">
        <f t="shared" si="29"/>
      </c>
      <c r="Y19" s="17" t="n">
        <f t="shared" si="29"/>
        <v>14.827620165196441</v>
      </c>
      <c r="Z19" s="17" t="n">
        <f t="shared" si="29"/>
        <v>16.222019181962693</v>
      </c>
      <c r="AA19" s="17" t="n">
        <f t="shared" si="29"/>
        <v>14.801868443270561</v>
      </c>
      <c r="AB19" s="17" t="n">
        <f t="shared" si="29"/>
        <v>15.544086310317013</v>
      </c>
      <c r="AC19" s="17" t="n">
        <f t="shared" si="29"/>
        <v>17.784834264980461</v>
      </c>
      <c r="AD19" s="17" t="n">
        <f t="shared" si="29"/>
        <v>18.058465325966054</v>
      </c>
      <c r="AE19" s="17" t="n">
        <f t="shared" si="29"/>
        <v>18.729480560437295</v>
      </c>
      <c r="AF19" s="17" t="n">
        <f t="shared" si="29"/>
        <v>24.042758594439722</v>
      </c>
      <c r="AG19" s="17" t="n">
        <f t="shared" si="29"/>
        <v>19.565487110008625</v>
      </c>
      <c r="AH19" s="17" t="n">
        <f t="shared" si="29"/>
        <v>21.61494491175797</v>
      </c>
      <c r="AI19" s="17" t="n">
        <f t="shared" si="29"/>
        <v>30.602514288261382</v>
      </c>
      <c r="AJ19" s="17" t="n">
        <f t="shared" si="29"/>
        <v>19.044721286849274</v>
      </c>
      <c r="AK19" s="17" t="n">
        <f t="shared" si="29"/>
        <v>29.389307848425808</v>
      </c>
      <c r="AL19" s="17" t="n">
        <f t="shared" si="29"/>
        <v>20.230336885678064</v>
      </c>
      <c r="AM19" s="17" t="n">
        <f t="shared" si="29"/>
        <v>10.007289165963789</v>
      </c>
      <c r="AN19" s="17" t="n">
        <f t="shared" si="29"/>
        <v>5.2140414677133</v>
      </c>
      <c r="AO19" s="17" t="n">
        <f t="shared" si="29"/>
        <v>30.399065274775474</v>
      </c>
      <c r="AP19" s="17" t="n">
        <f t="shared" si="29"/>
        <v>43.934399209625219</v>
      </c>
      <c r="AQ19" s="17" t="n">
        <f t="shared" si="29"/>
        <v>44.278648330839701</v>
      </c>
      <c r="AR19" s="17" t="n">
        <f t="shared" si="29"/>
        <v>35.860522807114094</v>
      </c>
      <c r="AS19" s="17" t="n">
        <f t="shared" si="29"/>
        <v>58.313529345635359</v>
      </c>
      <c r="AT19" s="17" t="n">
        <f t="shared" si="29"/>
        <v>25.124595661485664</v>
      </c>
      <c r="AU19" s="17" t="n">
        <f t="shared" si="29"/>
        <v>27.3943388664004</v>
      </c>
      <c r="AV19" s="17" t="n">
        <f t="shared" ref="AV19:AV21" si="30">IF(AV7="","",AV7/VLOOKUP(AV$13,deflator,2,FALSE)/$C$12)</f>
        <v>13.23154781953378</v>
      </c>
    </row>
    <row r="20">
      <c r="A20" s="5" t="str">
        <f t="shared" si="4"/>
        <v>Unclear</v>
      </c>
      <c r="B20" s="5" t="str">
        <f t="shared" si="4"/>
        <v>Combination/Other</v>
      </c>
      <c r="C20" s="31" t="n">
        <f t="shared" si="11"/>
        <v>3.675490283548733E-4</v>
      </c>
      <c r="D20" s="31" t="n">
        <f t="shared" si="5"/>
        <v>0</v>
      </c>
      <c r="E20" s="31" t="n">
        <f t="shared" si="5"/>
        <v>4.6746199999999998E-4</v>
      </c>
      <c r="F20" s="31" t="str">
        <f t="shared" si="5"/>
      </c>
      <c r="G20" s="7" t="e">
        <f t="shared" si="12"/>
        <v>#DIV/0!</v>
      </c>
      <c r="H20" s="7" t="n">
        <f t="shared" si="13"/>
        <v>0.2718357659448345</v>
      </c>
      <c r="I20" s="7" t="e">
        <f t="shared" si="14"/>
        <v>#VALUE!</v>
      </c>
      <c r="J20" s="29" t="n">
        <f t="shared" si="15"/>
        <v>1.1282612936562821E-6</v>
      </c>
      <c r="K20" s="29" t="str">
        <f t="shared" si="8"/>
      </c>
      <c r="L20" s="29"/>
      <c r="M20" s="1" t="str">
        <f t="shared" si="28"/>
        <v>Unclear</v>
      </c>
      <c r="N20" s="1" t="str">
        <f t="shared" si="28"/>
        <v>Combination/Other</v>
      </c>
      <c r="O20" s="17" t="str">
        <f t="shared" si="29"/>
      </c>
      <c r="P20" s="17" t="str">
        <f t="shared" si="29"/>
      </c>
      <c r="Q20" s="17" t="str">
        <f t="shared" si="29"/>
      </c>
      <c r="R20" s="17" t="str">
        <f t="shared" si="29"/>
      </c>
      <c r="S20" s="17" t="str">
        <f t="shared" si="29"/>
      </c>
      <c r="T20" s="17" t="str">
        <f t="shared" si="29"/>
      </c>
      <c r="U20" s="17" t="str">
        <f t="shared" si="29"/>
      </c>
      <c r="V20" s="17" t="str">
        <f t="shared" si="29"/>
      </c>
      <c r="W20" s="17" t="str">
        <f t="shared" si="29"/>
      </c>
      <c r="X20" s="17" t="str">
        <f t="shared" si="29"/>
      </c>
      <c r="Y20" s="17" t="n">
        <f t="shared" si="29"/>
        <v>8.4416140088125462E-3</v>
      </c>
      <c r="Z20" s="17" t="n">
        <f t="shared" si="29"/>
        <v>0.32540051907894868</v>
      </c>
      <c r="AA20" s="17" t="n">
        <f t="shared" si="29"/>
        <v>0.10244625047478242</v>
      </c>
      <c r="AB20" s="17" t="n">
        <f t="shared" si="29"/>
        <v>0.30869081842769536</v>
      </c>
      <c r="AC20" s="17" t="n">
        <f t="shared" si="29"/>
        <v>0.7365112558796898</v>
      </c>
      <c r="AD20" s="17" t="n">
        <f t="shared" si="29"/>
        <v>1.502921036772523</v>
      </c>
      <c r="AE20" s="17" t="n">
        <f t="shared" si="29"/>
        <v>5.3319934402811375</v>
      </c>
      <c r="AF20" s="17" t="n">
        <f t="shared" si="29"/>
        <v>25.830885567470382</v>
      </c>
      <c r="AG20" s="17" t="n">
        <f t="shared" si="29"/>
        <v>36.092458603501669</v>
      </c>
      <c r="AH20" s="17" t="n">
        <f t="shared" si="29"/>
        <v>44.644934176523954</v>
      </c>
      <c r="AI20" s="17" t="n">
        <f t="shared" si="29"/>
        <v>0.73944525646435322</v>
      </c>
      <c r="AJ20" s="17" t="n">
        <f t="shared" si="29"/>
        <v>0.3029770393323799</v>
      </c>
      <c r="AK20" s="17" t="n">
        <f t="shared" si="29"/>
        <v>-3.7212200872615312E-3</v>
      </c>
      <c r="AL20" s="17" t="n">
        <f t="shared" si="29"/>
        <v>-4.5827456465700356E-2</v>
      </c>
      <c r="AM20" s="17" t="n">
        <f t="shared" si="29"/>
        <v>-3.4371130840238809E-2</v>
      </c>
      <c r="AN20" s="17" t="n">
        <f t="shared" si="29"/>
        <v>3.675490283548733E-4</v>
      </c>
      <c r="AO20" s="17" t="n">
        <f t="shared" si="29"/>
        <v>0</v>
      </c>
      <c r="AP20" s="17" t="n">
        <f t="shared" si="29"/>
        <v>0</v>
      </c>
      <c r="AQ20" s="17" t="n">
        <f t="shared" si="29"/>
        <v>0</v>
      </c>
      <c r="AR20" s="17" t="n">
        <f t="shared" si="29"/>
        <v>0</v>
      </c>
      <c r="AS20" s="17" t="n">
        <f t="shared" si="29"/>
        <v>6.950396767587113E-5</v>
      </c>
      <c r="AT20" s="17" t="n">
        <f t="shared" si="29"/>
        <v>0</v>
      </c>
      <c r="AU20" s="17" t="n">
        <f t="shared" si="29"/>
        <v>4.6746199999999998E-4</v>
      </c>
      <c r="AV20" s="17" t="str">
        <f t="shared" si="30"/>
      </c>
    </row>
    <row r="21">
      <c r="A21" s="5" t="str">
        <f t="shared" si="4"/>
        <v>Unclear</v>
      </c>
      <c r="B21" s="5" t="n">
        <f t="shared" si="4"/>
        <v>0</v>
      </c>
      <c r="C21" s="31" t="n">
        <f t="shared" si="11"/>
        <v>1.1297985628835769</v>
      </c>
      <c r="D21" s="31" t="n">
        <f t="shared" si="5"/>
        <v>1.0692875949242953E-5</v>
      </c>
      <c r="E21" s="31" t="n">
        <f t="shared" si="5"/>
        <v>0</v>
      </c>
      <c r="F21" s="31" t="n">
        <f t="shared" si="5"/>
        <v>9.5379837943531944E-6</v>
      </c>
      <c r="G21" s="7" t="n">
        <f t="shared" si="12"/>
        <v>-1</v>
      </c>
      <c r="H21" s="7" t="n">
        <f t="shared" si="13"/>
        <v>-1</v>
      </c>
      <c r="I21" s="7" t="e">
        <f t="shared" si="14"/>
        <v>#DIV/0!</v>
      </c>
      <c r="J21" s="29" t="n">
        <f t="shared" si="15"/>
        <v>0</v>
      </c>
      <c r="K21" s="29" t="n">
        <f t="shared" si="8"/>
        <v>4.6296179190384182E-8</v>
      </c>
      <c r="L21" s="29"/>
      <c r="M21" s="1" t="str">
        <f t="shared" si="28"/>
        <v>Unclear</v>
      </c>
      <c r="N21" s="1" t="n">
        <f t="shared" si="28"/>
        <v>0</v>
      </c>
      <c r="O21" s="17" t="n">
        <f t="shared" si="29"/>
        <v>239.19968123054471</v>
      </c>
      <c r="P21" s="17" t="n">
        <f t="shared" si="29"/>
        <v>261.29072911994291</v>
      </c>
      <c r="Q21" s="17" t="n">
        <f t="shared" si="29"/>
        <v>231.05264270919878</v>
      </c>
      <c r="R21" s="17" t="n">
        <f t="shared" si="29"/>
        <v>222.03007008275242</v>
      </c>
      <c r="S21" s="17" t="n">
        <f t="shared" si="29"/>
        <v>209.75545071641369</v>
      </c>
      <c r="T21" s="17" t="n">
        <f t="shared" si="29"/>
        <v>204.40529624658194</v>
      </c>
      <c r="U21" s="17" t="n">
        <f t="shared" si="29"/>
        <v>203.82966328577427</v>
      </c>
      <c r="V21" s="17" t="n">
        <f t="shared" si="29"/>
        <v>196.10140143807629</v>
      </c>
      <c r="W21" s="17" t="n">
        <f t="shared" si="29"/>
        <v>195.32573317812</v>
      </c>
      <c r="X21" s="17" t="n">
        <f t="shared" si="29"/>
        <v>201.52929472562869</v>
      </c>
      <c r="Y21" s="17" t="n">
        <f t="shared" si="29"/>
        <v>19.823909373450423</v>
      </c>
      <c r="Z21" s="17" t="n">
        <f t="shared" si="29"/>
        <v>10.124886359750779</v>
      </c>
      <c r="AA21" s="17" t="n">
        <f t="shared" si="29"/>
        <v>13.215352683903818</v>
      </c>
      <c r="AB21" s="17" t="n">
        <f t="shared" si="29"/>
        <v>13.843808422218521</v>
      </c>
      <c r="AC21" s="17" t="n">
        <f t="shared" si="29"/>
        <v>13.789225170762702</v>
      </c>
      <c r="AD21" s="17" t="n">
        <f t="shared" si="29"/>
        <v>10.698362741506523</v>
      </c>
      <c r="AE21" s="17" t="n">
        <f t="shared" si="29"/>
        <v>6.5885867123433117</v>
      </c>
      <c r="AF21" s="17" t="n">
        <f t="shared" si="29"/>
        <v>1.1155758769678652</v>
      </c>
      <c r="AG21" s="17" t="n">
        <f t="shared" si="29"/>
        <v>8.1752205938307725</v>
      </c>
      <c r="AH21" s="17" t="n">
        <f t="shared" si="29"/>
        <v>4.3706991551739911</v>
      </c>
      <c r="AI21" s="17" t="n">
        <f t="shared" si="29"/>
        <v>1.51679420085796</v>
      </c>
      <c r="AJ21" s="17" t="n">
        <f t="shared" si="29"/>
        <v>2.0705587404092074</v>
      </c>
      <c r="AK21" s="17" t="n">
        <f t="shared" si="29"/>
        <v>4.7468864007980205</v>
      </c>
      <c r="AL21" s="17" t="n">
        <f t="shared" si="29"/>
        <v>0.86426919259586654</v>
      </c>
      <c r="AM21" s="17" t="n">
        <f t="shared" si="29"/>
        <v>1.032159668167292</v>
      </c>
      <c r="AN21" s="17" t="n">
        <f t="shared" si="29"/>
        <v>1.1297985628835769</v>
      </c>
      <c r="AO21" s="17" t="n">
        <f t="shared" si="29"/>
        <v>0.96959599773689531</v>
      </c>
      <c r="AP21" s="17" t="n">
        <f t="shared" si="29"/>
        <v>1.1018769079802737</v>
      </c>
      <c r="AQ21" s="17" t="n">
        <f t="shared" si="29"/>
        <v>2.3071991688199773E-5</v>
      </c>
      <c r="AR21" s="17" t="n">
        <f t="shared" si="29"/>
        <v>5.7010718032890969E-5</v>
      </c>
      <c r="AS21" s="17" t="n">
        <f t="shared" si="29"/>
        <v>3.4765657256334288E-4</v>
      </c>
      <c r="AT21" s="17" t="n">
        <f t="shared" si="29"/>
        <v>1.0692875949242953E-5</v>
      </c>
      <c r="AU21" s="17" t="n">
        <f t="shared" si="29"/>
        <v>0</v>
      </c>
      <c r="AV21" s="17" t="n">
        <f t="shared" si="30"/>
        <v>9.5379837943531944E-6</v>
      </c>
    </row>
    <row r="22">
      <c r="A22" s="5" t="str">
        <f t="shared" ref="A22" si="31">M22</f>
        <v>Grand Total</v>
      </c>
      <c r="B22" s="5" t="n">
        <f t="shared" ref="B22" si="32">N22</f>
        <v>0</v>
      </c>
      <c r="C22" s="31" t="n">
        <f t="shared" ref="C22" si="33">AN22</f>
        <v>328.86986160695301</v>
      </c>
      <c r="D22" s="31" t="n">
        <f t="shared" ref="D22" si="34">AT22</f>
        <v>413.88261452063392</v>
      </c>
      <c r="E22" s="31" t="n">
        <f t="shared" ref="E22" si="35">AU22</f>
        <v>414.3206920492031</v>
      </c>
      <c r="F22" s="31" t="n">
        <f t="shared" ref="F22" si="36">AV22</f>
        <v>206.02097108554165</v>
      </c>
      <c r="G22" s="7" t="n">
        <f t="shared" ref="G22" si="37">(E22/D22)-1</f>
        <v>1.0584583966557481E-3</v>
      </c>
      <c r="H22" s="16" t="n">
        <f t="shared" ref="H22" si="38">(E22/C22)-1</f>
        <v>0.25983174628624428</v>
      </c>
      <c r="I22" s="16" t="n">
        <f t="shared" ref="I22" si="39">F22/E22</f>
        <v>0.49725001680841807</v>
      </c>
      <c r="J22" s="29" t="b">
        <f t="shared" si="15"/>
        <v>1</v>
      </c>
      <c r="K22" s="29" t="b">
        <f t="shared" si="8"/>
        <v>1</v>
      </c>
      <c r="L22" s="29"/>
      <c r="M22" s="1" t="s">
        <v>44</v>
      </c>
      <c r="O22" s="17" t="n">
        <f t="shared" ref="O22:AV22" si="40">O10/VLOOKUP(O$13,deflator,2,FALSE)/$C$12</f>
        <v>239.19968123054471</v>
      </c>
      <c r="P22" s="17" t="n">
        <f t="shared" si="40"/>
        <v>261.29072911994291</v>
      </c>
      <c r="Q22" s="17" t="n">
        <f t="shared" si="40"/>
        <v>231.05264270919878</v>
      </c>
      <c r="R22" s="17" t="n">
        <f t="shared" si="40"/>
        <v>222.03007008275242</v>
      </c>
      <c r="S22" s="17" t="n">
        <f t="shared" si="40"/>
        <v>209.75545071641369</v>
      </c>
      <c r="T22" s="17" t="n">
        <f t="shared" si="40"/>
        <v>204.40529624658194</v>
      </c>
      <c r="U22" s="17" t="n">
        <f t="shared" si="40"/>
        <v>203.82966328577427</v>
      </c>
      <c r="V22" s="17" t="n">
        <f t="shared" si="40"/>
        <v>196.10140143807629</v>
      </c>
      <c r="W22" s="17" t="n">
        <f t="shared" si="40"/>
        <v>195.32573317812</v>
      </c>
      <c r="X22" s="17" t="n">
        <f t="shared" si="40"/>
        <v>201.52929472562869</v>
      </c>
      <c r="Y22" s="17" t="n">
        <f t="shared" si="40"/>
        <v>213.56475258137903</v>
      </c>
      <c r="Z22" s="17" t="n">
        <f t="shared" si="40"/>
        <v>227.14667307963123</v>
      </c>
      <c r="AA22" s="17" t="n">
        <f t="shared" si="40"/>
        <v>263.70993880780117</v>
      </c>
      <c r="AB22" s="17" t="n">
        <f t="shared" si="40"/>
        <v>322.3422280147845</v>
      </c>
      <c r="AC22" s="17" t="n">
        <f t="shared" si="40"/>
        <v>341.7661616284467</v>
      </c>
      <c r="AD22" s="17" t="n">
        <f t="shared" si="40"/>
        <v>383.52616139143163</v>
      </c>
      <c r="AE22" s="17" t="n">
        <f t="shared" si="40"/>
        <v>412.68070234721125</v>
      </c>
      <c r="AF22" s="17" t="n">
        <f t="shared" si="40"/>
        <v>446.55681657988941</v>
      </c>
      <c r="AG22" s="17" t="n">
        <f t="shared" si="40"/>
        <v>503.8640984600907</v>
      </c>
      <c r="AH22" s="17" t="n">
        <f t="shared" si="40"/>
        <v>503.50276780955312</v>
      </c>
      <c r="AI22" s="17" t="n">
        <f t="shared" si="40"/>
        <v>474.10678563496879</v>
      </c>
      <c r="AJ22" s="17" t="n">
        <f t="shared" si="40"/>
        <v>472.64262500767086</v>
      </c>
      <c r="AK22" s="17" t="n">
        <f t="shared" si="40"/>
        <v>450.37155703864988</v>
      </c>
      <c r="AL22" s="17" t="n">
        <f t="shared" si="40"/>
        <v>379.1392703952684</v>
      </c>
      <c r="AM22" s="17" t="n">
        <f t="shared" si="40"/>
        <v>343.68014971900129</v>
      </c>
      <c r="AN22" s="17" t="n">
        <f t="shared" si="40"/>
        <v>328.86986160695301</v>
      </c>
      <c r="AO22" s="17" t="n">
        <f t="shared" si="40"/>
        <v>354.9282040883968</v>
      </c>
      <c r="AP22" s="17" t="n">
        <f t="shared" si="40"/>
        <v>374.7114023975239</v>
      </c>
      <c r="AQ22" s="17" t="n">
        <f t="shared" si="40"/>
        <v>409.89577895195583</v>
      </c>
      <c r="AR22" s="17" t="n">
        <f t="shared" si="40"/>
        <v>429.90849613047237</v>
      </c>
      <c r="AS22" s="17" t="n">
        <f t="shared" si="40"/>
        <v>467.07220301173743</v>
      </c>
      <c r="AT22" s="17" t="n">
        <f t="shared" si="40"/>
        <v>413.88261452063392</v>
      </c>
      <c r="AU22" s="17" t="n">
        <f t="shared" si="40"/>
        <v>414.3206920492031</v>
      </c>
      <c r="AV22" s="17" t="n">
        <f t="shared" si="40"/>
        <v>206.02097108554165</v>
      </c>
    </row>
    <row r="23">
      <c r="M23" s="1" t="s">
        <v>45</v>
      </c>
      <c r="N23" s="3"/>
      <c r="O23" s="3" t="b">
        <f t="shared" ref="O23:AU23" si="41">O22=SUM(O14:O21)</f>
        <v>1</v>
      </c>
      <c r="P23" s="3" t="b">
        <f t="shared" si="41"/>
        <v>1</v>
      </c>
      <c r="Q23" s="3" t="b">
        <f t="shared" si="41"/>
        <v>1</v>
      </c>
      <c r="R23" s="3" t="b">
        <f t="shared" si="41"/>
        <v>1</v>
      </c>
      <c r="S23" s="3" t="b">
        <f t="shared" si="41"/>
        <v>1</v>
      </c>
      <c r="T23" s="3" t="b">
        <f t="shared" si="41"/>
        <v>1</v>
      </c>
      <c r="U23" s="3" t="b">
        <f t="shared" si="41"/>
        <v>1</v>
      </c>
      <c r="V23" s="3" t="b">
        <f t="shared" si="41"/>
        <v>1</v>
      </c>
      <c r="W23" s="3" t="b">
        <f t="shared" si="41"/>
        <v>1</v>
      </c>
      <c r="X23" s="3" t="b">
        <f t="shared" si="41"/>
        <v>1</v>
      </c>
      <c r="Y23" s="3" t="b">
        <f t="shared" si="41"/>
        <v>1</v>
      </c>
      <c r="Z23" s="3" t="b">
        <f t="shared" si="41"/>
        <v>1</v>
      </c>
      <c r="AA23" s="3" t="b">
        <f t="shared" si="41"/>
        <v>1</v>
      </c>
      <c r="AB23" s="3" t="b">
        <f t="shared" si="41"/>
        <v>1</v>
      </c>
      <c r="AC23" s="3" t="b">
        <f t="shared" si="41"/>
        <v>1</v>
      </c>
      <c r="AD23" s="3" t="b">
        <f t="shared" si="41"/>
        <v>1</v>
      </c>
      <c r="AE23" s="3" t="b">
        <f t="shared" si="41"/>
        <v>1</v>
      </c>
      <c r="AF23" s="3" t="b">
        <f t="shared" si="41"/>
        <v>1</v>
      </c>
      <c r="AG23" s="3" t="b">
        <f t="shared" si="41"/>
        <v>1</v>
      </c>
      <c r="AH23" s="3" t="b">
        <f t="shared" si="41"/>
        <v>1</v>
      </c>
      <c r="AI23" s="3" t="b">
        <f t="shared" si="41"/>
        <v>1</v>
      </c>
      <c r="AJ23" s="3" t="b">
        <f t="shared" si="41"/>
        <v>1</v>
      </c>
      <c r="AK23" s="3" t="b">
        <f t="shared" si="41"/>
        <v>1</v>
      </c>
      <c r="AL23" s="3" t="b">
        <f t="shared" si="41"/>
        <v>1</v>
      </c>
      <c r="AM23" s="3" t="b">
        <f t="shared" si="41"/>
        <v>1</v>
      </c>
      <c r="AN23" s="3" t="b">
        <f t="shared" si="41"/>
        <v>1</v>
      </c>
      <c r="AO23" s="3" t="b">
        <f t="shared" si="41"/>
        <v>1</v>
      </c>
      <c r="AP23" s="3" t="b">
        <f t="shared" si="41"/>
        <v>1</v>
      </c>
      <c r="AQ23" s="3" t="b">
        <f t="shared" si="41"/>
        <v>1</v>
      </c>
      <c r="AR23" s="3" t="b">
        <f t="shared" si="41"/>
        <v>1</v>
      </c>
      <c r="AS23" s="3" t="b">
        <f t="shared" si="41"/>
        <v>1</v>
      </c>
      <c r="AT23" s="3" t="b">
        <f t="shared" si="41"/>
        <v>1</v>
      </c>
      <c r="AU23" s="3" t="b">
        <f t="shared" si="41"/>
        <v>1</v>
      </c>
      <c r="AV23" s="3" t="b">
        <f>AV22=SUM(AV14:AV21)</f>
        <v>1</v>
      </c>
    </row>
    <row r="24">
      <c r="B24" s="16"/>
      <c r="C24" s="16"/>
      <c r="D24" s="5"/>
      <c r="E24" s="34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35"/>
      <c r="AO24" s="35"/>
      <c r="AP24" s="9"/>
      <c r="AQ24" s="9"/>
      <c r="AR24" s="9"/>
      <c r="AS24" s="35"/>
      <c r="AT24" s="35"/>
      <c r="AU24" s="35"/>
      <c r="AV24" s="35"/>
    </row>
    <row r="25">
      <c r="M25" s="1" t="s">
        <v>46</v>
      </c>
      <c r="N25" s="1" t="s">
        <v>43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16" t="str">
        <f t="shared" ref="O26:AR26" si="44">IF(O14="","",O14/O$22)</f>
      </c>
      <c r="P26" s="16" t="str">
        <f t="shared" si="44"/>
      </c>
      <c r="Q26" s="16" t="str">
        <f t="shared" si="44"/>
      </c>
      <c r="R26" s="16" t="str">
        <f t="shared" si="44"/>
      </c>
      <c r="S26" s="16" t="str">
        <f t="shared" si="44"/>
      </c>
      <c r="T26" s="16" t="str">
        <f t="shared" si="44"/>
      </c>
      <c r="U26" s="16" t="str">
        <f t="shared" si="44"/>
      </c>
      <c r="V26" s="16" t="str">
        <f t="shared" si="44"/>
      </c>
      <c r="W26" s="16" t="str">
        <f t="shared" si="44"/>
      </c>
      <c r="X26" s="16" t="str">
        <f t="shared" si="44"/>
      </c>
      <c r="Y26" s="7" t="n">
        <f t="shared" si="44"/>
        <v>0.4477324507306879</v>
      </c>
      <c r="Z26" s="7" t="n">
        <f t="shared" si="44"/>
        <v>0.47351665523622066</v>
      </c>
      <c r="AA26" s="7" t="n">
        <f t="shared" si="44"/>
        <v>0.49491257707336178</v>
      </c>
      <c r="AB26" s="7" t="n">
        <f t="shared" si="44"/>
        <v>0.51618996611442036</v>
      </c>
      <c r="AC26" s="7" t="n">
        <f t="shared" si="44"/>
        <v>0.47839206055810451</v>
      </c>
      <c r="AD26" s="7" t="n">
        <f t="shared" si="44"/>
        <v>0.48202492441392564</v>
      </c>
      <c r="AE26" s="7" t="n">
        <f t="shared" si="44"/>
        <v>0.4934400431579411</v>
      </c>
      <c r="AF26" s="7" t="n">
        <f t="shared" si="44"/>
        <v>0.50844238134343755</v>
      </c>
      <c r="AG26" s="7" t="n">
        <f t="shared" si="44"/>
        <v>0.51240191101363952</v>
      </c>
      <c r="AH26" s="7" t="n">
        <f t="shared" si="44"/>
        <v>0.49487831432387935</v>
      </c>
      <c r="AI26" s="7" t="n">
        <f t="shared" si="44"/>
        <v>0.52623709230387594</v>
      </c>
      <c r="AJ26" s="7" t="n">
        <f t="shared" si="44"/>
        <v>0.50324521040587511</v>
      </c>
      <c r="AK26" s="7" t="n">
        <f t="shared" si="44"/>
        <v>0.48181672518603647</v>
      </c>
      <c r="AL26" s="7" t="n">
        <f t="shared" si="44"/>
        <v>0.47476994725620669</v>
      </c>
      <c r="AM26" s="7" t="n">
        <f t="shared" si="44"/>
        <v>0.51380993258399799</v>
      </c>
      <c r="AN26" s="18" t="n">
        <f t="shared" si="44"/>
        <v>0.52794202466219775</v>
      </c>
      <c r="AO26" s="7" t="n">
        <f t="shared" si="44"/>
        <v>0.50661661581773265</v>
      </c>
      <c r="AP26" s="7" t="n">
        <f t="shared" si="44"/>
        <v>0.48618582449186276</v>
      </c>
      <c r="AQ26" s="7" t="n">
        <f t="shared" si="44"/>
        <v>0.49898084489953637</v>
      </c>
      <c r="AR26" s="7" t="n">
        <f t="shared" si="44"/>
        <v>0.50359749858154901</v>
      </c>
      <c r="AS26" s="18" t="n">
        <f t="shared" ref="AS26:AS33" si="45">IF(AT14="","",AT14/AT$22)</f>
        <v>0.54828765124894607</v>
      </c>
      <c r="AT26" s="18"/>
      <c r="AU26" s="18" t="n">
        <f t="shared" ref="AU26:AV33" si="46">IF(AU14="","",AU14/AU$22)</f>
        <v>0.53411160099020849</v>
      </c>
      <c r="AV26" s="18" t="n">
        <f t="shared" si="46"/>
        <v>0.43905252424266544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16" t="str">
        <f t="shared" ref="O27:AR27" si="48">IF(O15="","",O15/O$22)</f>
      </c>
      <c r="P27" s="16" t="str">
        <f t="shared" si="48"/>
      </c>
      <c r="Q27" s="16" t="str">
        <f t="shared" si="48"/>
      </c>
      <c r="R27" s="16" t="str">
        <f t="shared" si="48"/>
      </c>
      <c r="S27" s="16" t="str">
        <f t="shared" si="48"/>
      </c>
      <c r="T27" s="16" t="str">
        <f t="shared" si="48"/>
      </c>
      <c r="U27" s="16" t="str">
        <f t="shared" si="48"/>
      </c>
      <c r="V27" s="16" t="str">
        <f t="shared" si="48"/>
      </c>
      <c r="W27" s="16" t="str">
        <f t="shared" si="48"/>
      </c>
      <c r="X27" s="16" t="str">
        <f t="shared" si="48"/>
      </c>
      <c r="Y27" s="7" t="n">
        <f t="shared" si="48"/>
        <v>5.1746704344881982E-2</v>
      </c>
      <c r="Z27" s="7" t="n">
        <f t="shared" si="48"/>
        <v>6.8931985148212471E-2</v>
      </c>
      <c r="AA27" s="7" t="n">
        <f t="shared" si="48"/>
        <v>6.0787064506414884E-2</v>
      </c>
      <c r="AB27" s="7" t="n">
        <f t="shared" si="48"/>
        <v>5.4707206696722903E-2</v>
      </c>
      <c r="AC27" s="7" t="n">
        <f t="shared" si="48"/>
        <v>6.0123764479218834E-2</v>
      </c>
      <c r="AD27" s="7" t="n">
        <f t="shared" si="48"/>
        <v>9.2479698165034929E-2</v>
      </c>
      <c r="AE27" s="7" t="n">
        <f t="shared" si="48"/>
        <v>7.4047656916784554E-2</v>
      </c>
      <c r="AF27" s="7" t="n">
        <f t="shared" si="48"/>
        <v>5.7963367241385177E-2</v>
      </c>
      <c r="AG27" s="7" t="n">
        <f t="shared" si="48"/>
        <v>6.7196878689131656E-2</v>
      </c>
      <c r="AH27" s="7" t="n">
        <f t="shared" si="48"/>
        <v>6.8443413981461268E-2</v>
      </c>
      <c r="AI27" s="7" t="n">
        <f t="shared" si="48"/>
        <v>5.2418989419720639E-2</v>
      </c>
      <c r="AJ27" s="7" t="n">
        <f t="shared" si="48"/>
        <v>5.8413643614626802E-2</v>
      </c>
      <c r="AK27" s="7" t="n">
        <f t="shared" si="48"/>
        <v>7.9183358079942284E-2</v>
      </c>
      <c r="AL27" s="7" t="n">
        <f t="shared" si="48"/>
        <v>6.1724074312095242E-2</v>
      </c>
      <c r="AM27" s="7" t="n">
        <f t="shared" si="48"/>
        <v>4.3522372554672638E-2</v>
      </c>
      <c r="AN27" s="18" t="n">
        <f t="shared" si="48"/>
        <v>3.4709967048856004E-2</v>
      </c>
      <c r="AO27" s="7" t="n">
        <f t="shared" si="48"/>
        <v>2.6595341595635612E-2</v>
      </c>
      <c r="AP27" s="7" t="n">
        <f t="shared" si="48"/>
        <v>2.9929466400252923E-2</v>
      </c>
      <c r="AQ27" s="7" t="n">
        <f t="shared" si="48"/>
        <v>3.0443136510238382E-2</v>
      </c>
      <c r="AR27" s="7" t="n">
        <f t="shared" si="48"/>
        <v>2.7434652143213802E-2</v>
      </c>
      <c r="AS27" s="18" t="n">
        <f t="shared" si="45"/>
        <v>2.9194557338228545E-2</v>
      </c>
      <c r="AT27" s="18"/>
      <c r="AU27" s="18" t="n">
        <f t="shared" si="46"/>
        <v>4.4770933520040149E-2</v>
      </c>
      <c r="AV27" s="18" t="n">
        <f t="shared" si="46"/>
        <v>3.8251181166204129E-2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16" t="str">
        <f t="shared" ref="O28:AR28" si="50">IF(O16="","",O16/O$22)</f>
      </c>
      <c r="P28" s="16" t="str">
        <f t="shared" si="50"/>
      </c>
      <c r="Q28" s="16" t="str">
        <f t="shared" si="50"/>
      </c>
      <c r="R28" s="16" t="str">
        <f t="shared" si="50"/>
      </c>
      <c r="S28" s="16" t="str">
        <f t="shared" si="50"/>
      </c>
      <c r="T28" s="16" t="str">
        <f t="shared" si="50"/>
      </c>
      <c r="U28" s="16" t="str">
        <f t="shared" si="50"/>
      </c>
      <c r="V28" s="16" t="str">
        <f t="shared" si="50"/>
      </c>
      <c r="W28" s="16" t="str">
        <f t="shared" si="50"/>
      </c>
      <c r="X28" s="16" t="str">
        <f t="shared" si="50"/>
      </c>
      <c r="Y28" s="7" t="n">
        <f t="shared" si="50"/>
        <v>3.9127955265394677E-2</v>
      </c>
      <c r="Z28" s="7" t="n">
        <f t="shared" si="50"/>
        <v>3.3785394634042627E-2</v>
      </c>
      <c r="AA28" s="7" t="n">
        <f t="shared" si="50"/>
        <v>3.6166342269305346E-2</v>
      </c>
      <c r="AB28" s="7" t="n">
        <f t="shared" si="50"/>
        <v>3.8614889086229141E-2</v>
      </c>
      <c r="AC28" s="7" t="n">
        <f t="shared" si="50"/>
        <v>4.2948987283330152E-2</v>
      </c>
      <c r="AD28" s="7" t="n">
        <f t="shared" si="50"/>
        <v>4.3282834532889586E-2</v>
      </c>
      <c r="AE28" s="7" t="n">
        <f t="shared" si="50"/>
        <v>4.8024827223221343E-2</v>
      </c>
      <c r="AF28" s="7" t="n">
        <f t="shared" si="50"/>
        <v>4.7258158211366516E-2</v>
      </c>
      <c r="AG28" s="7" t="n">
        <f t="shared" si="50"/>
        <v>4.5905031548036636E-2</v>
      </c>
      <c r="AH28" s="7" t="n">
        <f t="shared" si="50"/>
        <v>4.2906542719598921E-2</v>
      </c>
      <c r="AI28" s="7" t="n">
        <f t="shared" si="50"/>
        <v>4.434396826435829E-2</v>
      </c>
      <c r="AJ28" s="7" t="n">
        <f t="shared" si="50"/>
        <v>3.0917426096461326E-2</v>
      </c>
      <c r="AK28" s="7" t="n">
        <f t="shared" si="50"/>
        <v>2.3331169257958671E-2</v>
      </c>
      <c r="AL28" s="7" t="n">
        <f t="shared" si="50"/>
        <v>1.5896779230702998E-2</v>
      </c>
      <c r="AM28" s="7" t="n">
        <f t="shared" si="50"/>
        <v>1.0553973658146004E-2</v>
      </c>
      <c r="AN28" s="18" t="n">
        <f t="shared" si="50"/>
        <v>9.4790709701044491E-3</v>
      </c>
      <c r="AO28" s="7" t="n">
        <f t="shared" si="50"/>
        <v>9.5651132242755409E-3</v>
      </c>
      <c r="AP28" s="7" t="n">
        <f t="shared" si="50"/>
        <v>9.846207586982382E-3</v>
      </c>
      <c r="AQ28" s="7" t="n">
        <f t="shared" si="50"/>
        <v>1.2815710048001945E-2</v>
      </c>
      <c r="AR28" s="7" t="n">
        <f t="shared" si="50"/>
        <v>1.1132205714827365E-2</v>
      </c>
      <c r="AS28" s="18" t="n">
        <f t="shared" si="45"/>
        <v>9.745033197141123E-3</v>
      </c>
      <c r="AT28" s="18"/>
      <c r="AU28" s="18" t="n">
        <f t="shared" si="46"/>
        <v>9.0950855356393672E-3</v>
      </c>
      <c r="AV28" s="18" t="n">
        <f t="shared" si="46"/>
        <v>1.1355631326669779E-2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16" t="str">
        <f t="shared" ref="O29:AR29" si="52">IF(O17="","",O17/O$22)</f>
      </c>
      <c r="P29" s="16" t="str">
        <f t="shared" si="52"/>
      </c>
      <c r="Q29" s="16" t="str">
        <f t="shared" si="52"/>
      </c>
      <c r="R29" s="16" t="str">
        <f t="shared" si="52"/>
      </c>
      <c r="S29" s="16" t="str">
        <f t="shared" si="52"/>
      </c>
      <c r="T29" s="16" t="str">
        <f t="shared" si="52"/>
      </c>
      <c r="U29" s="16" t="str">
        <f t="shared" si="52"/>
      </c>
      <c r="V29" s="16" t="str">
        <f t="shared" si="52"/>
      </c>
      <c r="W29" s="16" t="str">
        <f t="shared" si="52"/>
      </c>
      <c r="X29" s="16" t="str">
        <f t="shared" si="52"/>
      </c>
      <c r="Y29" s="7" t="n">
        <f t="shared" si="52"/>
        <v>4.2450586553878046E-2</v>
      </c>
      <c r="Z29" s="7" t="n">
        <f t="shared" si="52"/>
        <v>4.865742553527487E-2</v>
      </c>
      <c r="AA29" s="7" t="n">
        <f t="shared" si="52"/>
        <v>5.9253482972360147E-2</v>
      </c>
      <c r="AB29" s="7" t="n">
        <f t="shared" si="52"/>
        <v>5.2845732530590217E-2</v>
      </c>
      <c r="AC29" s="7" t="n">
        <f t="shared" si="52"/>
        <v>5.7039396536445713E-2</v>
      </c>
      <c r="AD29" s="7" t="n">
        <f t="shared" si="52"/>
        <v>6.4278159761191334E-2</v>
      </c>
      <c r="AE29" s="7" t="n">
        <f t="shared" si="52"/>
        <v>6.9126503115094343E-2</v>
      </c>
      <c r="AF29" s="7" t="n">
        <f t="shared" si="52"/>
        <v>5.6988411945027691E-2</v>
      </c>
      <c r="AG29" s="7" t="n">
        <f t="shared" si="52"/>
        <v>6.0262759974504039E-2</v>
      </c>
      <c r="AH29" s="7" t="n">
        <f t="shared" si="52"/>
        <v>6.1243091083856588E-2</v>
      </c>
      <c r="AI29" s="7" t="n">
        <f t="shared" si="52"/>
        <v>9.0430051917697096E-2</v>
      </c>
      <c r="AJ29" s="7" t="n">
        <f t="shared" si="52"/>
        <v>0.13698122605874766</v>
      </c>
      <c r="AK29" s="7" t="n">
        <f t="shared" si="52"/>
        <v>0.11805295749355542</v>
      </c>
      <c r="AL29" s="7" t="n">
        <f t="shared" si="52"/>
        <v>0.14930906820260736</v>
      </c>
      <c r="AM29" s="7" t="n">
        <f t="shared" si="52"/>
        <v>0.13395888021139837</v>
      </c>
      <c r="AN29" s="43" t="n">
        <f t="shared" si="52"/>
        <v>0.13980988122803978</v>
      </c>
      <c r="AO29" s="7" t="n">
        <f t="shared" si="52"/>
        <v>0.1277751250991121</v>
      </c>
      <c r="AP29" s="7" t="n">
        <f t="shared" si="52"/>
        <v>0.11364996474846964</v>
      </c>
      <c r="AQ29" s="7" t="n">
        <f t="shared" si="52"/>
        <v>0.13485820417269323</v>
      </c>
      <c r="AR29" s="7" t="n">
        <f t="shared" si="52"/>
        <v>0.15675357680250682</v>
      </c>
      <c r="AS29" s="18" t="n">
        <f t="shared" si="45"/>
        <v>0.13622180593088135</v>
      </c>
      <c r="AT29" s="18"/>
      <c r="AU29" s="43" t="n">
        <f t="shared" si="46"/>
        <v>0.13202896433174008</v>
      </c>
      <c r="AV29" s="43" t="n">
        <f t="shared" si="46"/>
        <v>0.21390352406396504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16" t="str">
        <f t="shared" ref="O30:AR30" si="54">IF(O18="","",O18/O$22)</f>
      </c>
      <c r="P30" s="16" t="str">
        <f t="shared" si="54"/>
      </c>
      <c r="Q30" s="16" t="str">
        <f t="shared" si="54"/>
      </c>
      <c r="R30" s="16" t="str">
        <f t="shared" si="54"/>
      </c>
      <c r="S30" s="16" t="str">
        <f t="shared" si="54"/>
      </c>
      <c r="T30" s="16" t="str">
        <f t="shared" si="54"/>
      </c>
      <c r="U30" s="16" t="str">
        <f t="shared" si="54"/>
      </c>
      <c r="V30" s="16" t="str">
        <f t="shared" si="54"/>
      </c>
      <c r="W30" s="16" t="str">
        <f t="shared" si="54"/>
      </c>
      <c r="X30" s="16" t="str">
        <f t="shared" si="54"/>
      </c>
      <c r="Y30" s="7" t="n">
        <f t="shared" si="54"/>
        <v>0.25664973968485011</v>
      </c>
      <c r="Z30" s="7" t="n">
        <f t="shared" si="54"/>
        <v>0.25768526531604957</v>
      </c>
      <c r="AA30" s="7" t="n">
        <f t="shared" si="54"/>
        <v>0.24224948428910548</v>
      </c>
      <c r="AB30" s="7" t="n">
        <f t="shared" si="54"/>
        <v>0.24551469955504363</v>
      </c>
      <c r="AC30" s="7" t="n">
        <f t="shared" si="54"/>
        <v>0.26695579766411559</v>
      </c>
      <c r="AD30" s="7" t="n">
        <f t="shared" si="54"/>
        <v>0.23903559563756593</v>
      </c>
      <c r="AE30" s="7" t="n">
        <f t="shared" si="54"/>
        <v>0.24109032756581997</v>
      </c>
      <c r="AF30" s="7" t="n">
        <f t="shared" si="54"/>
        <v>0.21516462963861813</v>
      </c>
      <c r="AG30" s="7" t="n">
        <f t="shared" si="54"/>
        <v>0.18754615031791957</v>
      </c>
      <c r="AH30" s="7" t="n">
        <f t="shared" si="54"/>
        <v>0.19225020694885078</v>
      </c>
      <c r="AI30" s="7" t="n">
        <f t="shared" si="54"/>
        <v>0.21726324663696356</v>
      </c>
      <c r="AJ30" s="7" t="n">
        <f t="shared" si="54"/>
        <v>0.22512652794786564</v>
      </c>
      <c r="AK30" s="7" t="n">
        <f t="shared" si="54"/>
        <v>0.22182842620321022</v>
      </c>
      <c r="AL30" s="7" t="n">
        <f t="shared" si="54"/>
        <v>0.24278285735943142</v>
      </c>
      <c r="AM30" s="7" t="n">
        <f t="shared" si="54"/>
        <v>0.26613356274138622</v>
      </c>
      <c r="AN30" s="18" t="n">
        <f t="shared" si="54"/>
        <v>0.26876811970451958</v>
      </c>
      <c r="AO30" s="7" t="n">
        <f t="shared" si="54"/>
        <v>0.24106750393439264</v>
      </c>
      <c r="AP30" s="7" t="n">
        <f t="shared" si="54"/>
        <v>0.24019930359338063</v>
      </c>
      <c r="AQ30" s="7" t="n">
        <f t="shared" si="54"/>
        <v>0.2148778853447684</v>
      </c>
      <c r="AR30" s="7" t="n">
        <f t="shared" si="54"/>
        <v>0.21766761893794426</v>
      </c>
      <c r="AS30" s="18" t="n">
        <f t="shared" si="45"/>
        <v>0.21584628513307574</v>
      </c>
      <c r="AT30" s="18"/>
      <c r="AU30" s="18" t="n">
        <f t="shared" si="46"/>
        <v>0.21387360347177073</v>
      </c>
      <c r="AV30" s="18" t="n">
        <f t="shared" si="46"/>
        <v>0.2332128163667597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16" t="str">
        <f t="shared" ref="O31:AR31" si="56">IF(O19="","",O19/O$22)</f>
      </c>
      <c r="P31" s="16" t="str">
        <f t="shared" si="56"/>
      </c>
      <c r="Q31" s="16" t="str">
        <f t="shared" si="56"/>
      </c>
      <c r="R31" s="16" t="str">
        <f t="shared" si="56"/>
      </c>
      <c r="S31" s="16" t="str">
        <f t="shared" si="56"/>
      </c>
      <c r="T31" s="16" t="str">
        <f t="shared" si="56"/>
      </c>
      <c r="U31" s="16" t="str">
        <f t="shared" si="56"/>
      </c>
      <c r="V31" s="16" t="str">
        <f t="shared" si="56"/>
      </c>
      <c r="W31" s="16" t="str">
        <f t="shared" si="56"/>
      </c>
      <c r="X31" s="16" t="str">
        <f t="shared" si="56"/>
      </c>
      <c r="Y31" s="7" t="n">
        <f t="shared" si="56"/>
        <v>6.9429154324266898E-2</v>
      </c>
      <c r="Z31" s="7" t="n">
        <f t="shared" si="56"/>
        <v>7.1416494734552902E-2</v>
      </c>
      <c r="AA31" s="7" t="n">
        <f t="shared" si="56"/>
        <v>5.6129353752034948E-2</v>
      </c>
      <c r="AB31" s="7" t="n">
        <f t="shared" si="56"/>
        <v>4.8222308339954979E-2</v>
      </c>
      <c r="AC31" s="7" t="n">
        <f t="shared" si="56"/>
        <v>5.2038019739108515E-2</v>
      </c>
      <c r="AD31" s="7" t="n">
        <f t="shared" si="56"/>
        <v>4.7085354648167946E-2</v>
      </c>
      <c r="AE31" s="7" t="n">
        <f t="shared" si="56"/>
        <v>4.5384919754932328E-2</v>
      </c>
      <c r="AF31" s="7" t="n">
        <f t="shared" si="56"/>
        <v>5.384031259130595E-2</v>
      </c>
      <c r="AG31" s="7" t="n">
        <f t="shared" si="56"/>
        <v>3.8830881521038432E-2</v>
      </c>
      <c r="AH31" s="7" t="n">
        <f t="shared" si="56"/>
        <v>4.2929148147073729E-2</v>
      </c>
      <c r="AI31" s="7" t="n">
        <f t="shared" si="56"/>
        <v>6.4547724722555044E-2</v>
      </c>
      <c r="AJ31" s="7" t="n">
        <f t="shared" si="56"/>
        <v>4.0294125580696796E-2</v>
      </c>
      <c r="AK31" s="7" t="n">
        <f t="shared" si="56"/>
        <v>6.5255692525679823E-2</v>
      </c>
      <c r="AL31" s="7" t="n">
        <f t="shared" si="56"/>
        <v>5.3358590009911396E-2</v>
      </c>
      <c r="AM31" s="7" t="n">
        <f t="shared" si="56"/>
        <v>2.9118030744999145E-2</v>
      </c>
      <c r="AN31" s="18" t="n">
        <f t="shared" si="56"/>
        <v>1.5854421692021243E-2</v>
      </c>
      <c r="AO31" s="7" t="n">
        <f t="shared" si="56"/>
        <v>8.5648491510706831E-2</v>
      </c>
      <c r="AP31" s="7" t="n">
        <f t="shared" si="56"/>
        <v>0.11724863168966523</v>
      </c>
      <c r="AQ31" s="7" t="n">
        <f t="shared" si="56"/>
        <v>0.10802416273730311</v>
      </c>
      <c r="AR31" s="7" t="n">
        <f t="shared" si="56"/>
        <v>8.3414315208673692E-2</v>
      </c>
      <c r="AS31" s="18" t="n">
        <f t="shared" si="45"/>
        <v>6.0704641316198821E-2</v>
      </c>
      <c r="AT31" s="18"/>
      <c r="AU31" s="43" t="n">
        <f t="shared" si="46"/>
        <v>6.6118683889307556E-2</v>
      </c>
      <c r="AV31" s="43" t="n">
        <f t="shared" si="46"/>
        <v>6.4224276537556607E-2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16" t="str">
        <f t="shared" ref="O32:AR33" si="58">IF(O20="","",O20/O$22)</f>
      </c>
      <c r="P32" s="16" t="str">
        <f t="shared" si="58"/>
      </c>
      <c r="Q32" s="16" t="str">
        <f t="shared" si="58"/>
      </c>
      <c r="R32" s="16" t="str">
        <f t="shared" si="58"/>
      </c>
      <c r="S32" s="16" t="str">
        <f t="shared" si="58"/>
      </c>
      <c r="T32" s="16" t="str">
        <f t="shared" si="58"/>
      </c>
      <c r="U32" s="16" t="str">
        <f t="shared" si="58"/>
      </c>
      <c r="V32" s="16" t="str">
        <f t="shared" si="58"/>
      </c>
      <c r="W32" s="16" t="str">
        <f t="shared" si="58"/>
      </c>
      <c r="X32" s="16" t="str">
        <f t="shared" si="58"/>
      </c>
      <c r="Y32" s="7" t="n">
        <f t="shared" si="58"/>
        <v>3.9527187453818543E-5</v>
      </c>
      <c r="Z32" s="7" t="n">
        <f t="shared" si="58"/>
        <v>1.4325568350493623E-3</v>
      </c>
      <c r="AA32" s="7" t="n">
        <f t="shared" si="58"/>
        <v>3.8848080939963355E-4</v>
      </c>
      <c r="AB32" s="7" t="n">
        <f t="shared" si="58"/>
        <v>9.5764932918915291E-4</v>
      </c>
      <c r="AC32" s="7" t="n">
        <f t="shared" si="58"/>
        <v>2.1550151494529549E-3</v>
      </c>
      <c r="AD32" s="7" t="n">
        <f t="shared" si="58"/>
        <v>3.9186923554834704E-3</v>
      </c>
      <c r="AE32" s="7" t="n">
        <f t="shared" si="58"/>
        <v>1.2920384718631777E-2</v>
      </c>
      <c r="AF32" s="7" t="n">
        <f t="shared" si="58"/>
        <v>5.784456671226116E-2</v>
      </c>
      <c r="AG32" s="7" t="n">
        <f t="shared" si="58"/>
        <v>7.1631336135691018E-2</v>
      </c>
      <c r="AH32" s="7" t="n">
        <f t="shared" si="58"/>
        <v>8.8668696640433628E-2</v>
      </c>
      <c r="AI32" s="7" t="n">
        <f t="shared" si="58"/>
        <v>1.5596597198540788E-3</v>
      </c>
      <c r="AJ32" s="7" t="n">
        <f t="shared" si="58"/>
        <v>6.41027751839908E-4</v>
      </c>
      <c r="AK32" s="7" t="n">
        <f t="shared" si="58"/>
        <v>-8.2625557256098761E-6</v>
      </c>
      <c r="AL32" s="7" t="n">
        <f t="shared" si="58"/>
        <v>-1.2087235494736099E-4</v>
      </c>
      <c r="AM32" s="7" t="n">
        <f t="shared" si="58"/>
        <v>-1.0000906618651449E-4</v>
      </c>
      <c r="AN32" s="18" t="n">
        <f t="shared" si="58"/>
        <v>1.1176123788264536E-6</v>
      </c>
      <c r="AO32" s="7" t="n">
        <f t="shared" si="58"/>
        <v>0</v>
      </c>
      <c r="AP32" s="7" t="n">
        <f t="shared" si="58"/>
        <v>0</v>
      </c>
      <c r="AQ32" s="7" t="n">
        <f t="shared" si="58"/>
        <v>0</v>
      </c>
      <c r="AR32" s="7" t="n">
        <f t="shared" si="58"/>
        <v>0</v>
      </c>
      <c r="AS32" s="18" t="n">
        <f t="shared" si="45"/>
        <v>0</v>
      </c>
      <c r="AT32" s="18"/>
      <c r="AU32" s="43" t="n">
        <f t="shared" si="46"/>
        <v>1.1282612936562821E-6</v>
      </c>
      <c r="AV32" s="43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16" t="n">
        <f t="shared" si="58"/>
        <v>1</v>
      </c>
      <c r="P33" s="16" t="n">
        <f t="shared" si="58"/>
        <v>1</v>
      </c>
      <c r="Q33" s="16" t="n">
        <f t="shared" si="58"/>
        <v>1</v>
      </c>
      <c r="R33" s="16" t="n">
        <f t="shared" si="58"/>
        <v>1</v>
      </c>
      <c r="S33" s="16" t="n">
        <f t="shared" si="58"/>
        <v>1</v>
      </c>
      <c r="T33" s="16" t="n">
        <f t="shared" si="58"/>
        <v>1</v>
      </c>
      <c r="U33" s="16" t="n">
        <f t="shared" si="58"/>
        <v>1</v>
      </c>
      <c r="V33" s="16" t="n">
        <f t="shared" si="58"/>
        <v>1</v>
      </c>
      <c r="W33" s="16" t="n">
        <f t="shared" si="58"/>
        <v>1</v>
      </c>
      <c r="X33" s="16" t="n">
        <f t="shared" si="58"/>
        <v>1</v>
      </c>
      <c r="Y33" s="7" t="n">
        <f t="shared" si="58"/>
        <v>9.2823881908586509E-2</v>
      </c>
      <c r="Z33" s="7" t="n">
        <f t="shared" si="58"/>
        <v>4.4574222560597565E-2</v>
      </c>
      <c r="AA33" s="7" t="n">
        <f t="shared" si="58"/>
        <v>5.0113214328017873E-2</v>
      </c>
      <c r="AB33" s="7" t="n">
        <f t="shared" si="58"/>
        <v>4.2947548347849612E-2</v>
      </c>
      <c r="AC33" s="7" t="n">
        <f t="shared" si="58"/>
        <v>4.0346958590223886E-2</v>
      </c>
      <c r="AD33" s="7" t="n">
        <f t="shared" si="58"/>
        <v>2.7894740485741309E-2</v>
      </c>
      <c r="AE33" s="7" t="n">
        <f t="shared" si="58"/>
        <v>1.5965337547574412E-2</v>
      </c>
      <c r="AF33" s="7" t="n">
        <f t="shared" si="58"/>
        <v>2.4981723165976746E-3</v>
      </c>
      <c r="AG33" s="7" t="n">
        <f t="shared" si="58"/>
        <v>1.6225050800038898E-2</v>
      </c>
      <c r="AH33" s="7" t="n">
        <f t="shared" si="58"/>
        <v>8.6805861548454911E-3</v>
      </c>
      <c r="AI33" s="7" t="n">
        <f t="shared" si="58"/>
        <v>3.199267014975382E-3</v>
      </c>
      <c r="AJ33" s="7" t="n">
        <f t="shared" si="58"/>
        <v>4.3808125438868379E-3</v>
      </c>
      <c r="AK33" s="7" t="n">
        <f t="shared" si="58"/>
        <v>1.053993380934279E-2</v>
      </c>
      <c r="AL33" s="7" t="n">
        <f t="shared" si="58"/>
        <v>2.2795559839919248E-3</v>
      </c>
      <c r="AM33" s="7" t="n">
        <f t="shared" si="58"/>
        <v>3.0032565715861193E-3</v>
      </c>
      <c r="AN33" s="18" t="n">
        <f t="shared" si="58"/>
        <v>3.4353970818823448E-3</v>
      </c>
      <c r="AO33" s="7" t="n">
        <f t="shared" si="58"/>
        <v>2.7318088181445626E-3</v>
      </c>
      <c r="AP33" s="7" t="n">
        <f t="shared" si="58"/>
        <v>2.9406014893865288E-3</v>
      </c>
      <c r="AQ33" s="7" t="n">
        <f t="shared" si="58"/>
        <v>5.6287458600309363E-8</v>
      </c>
      <c r="AR33" s="7" t="n">
        <f t="shared" si="58"/>
        <v>1.3261128483394491E-7</v>
      </c>
      <c r="AS33" s="18" t="n">
        <f t="shared" si="45"/>
        <v>2.5835528176576418E-8</v>
      </c>
      <c r="AT33" s="18"/>
      <c r="AU33" s="43" t="n">
        <f t="shared" si="46"/>
        <v>0</v>
      </c>
      <c r="AV33" s="43" t="n">
        <f t="shared" si="46"/>
        <v>4.6296179190384182E-8</v>
      </c>
    </row>
    <row r="34">
      <c r="E34" s="34"/>
      <c r="N34" s="34" t="s">
        <v>45</v>
      </c>
      <c r="O34" s="7" t="n">
        <f t="shared" ref="O34:Z34" si="59">IF(SUM(O26:O33)=1,1,FALSE)</f>
        <v>1</v>
      </c>
      <c r="P34" s="7" t="n">
        <f t="shared" si="59"/>
        <v>1</v>
      </c>
      <c r="Q34" s="7" t="n">
        <f t="shared" si="59"/>
        <v>1</v>
      </c>
      <c r="R34" s="7" t="n">
        <f t="shared" si="59"/>
        <v>1</v>
      </c>
      <c r="S34" s="7" t="n">
        <f t="shared" si="59"/>
        <v>1</v>
      </c>
      <c r="T34" s="7" t="n">
        <f t="shared" si="59"/>
        <v>1</v>
      </c>
      <c r="U34" s="7" t="n">
        <f t="shared" si="59"/>
        <v>1</v>
      </c>
      <c r="V34" s="7" t="n">
        <f t="shared" si="59"/>
        <v>1</v>
      </c>
      <c r="W34" s="7" t="n">
        <f t="shared" si="59"/>
        <v>1</v>
      </c>
      <c r="X34" s="7" t="n">
        <f t="shared" si="59"/>
        <v>1</v>
      </c>
      <c r="Y34" s="7" t="n">
        <f t="shared" si="59"/>
        <v>1</v>
      </c>
      <c r="Z34" s="7" t="n">
        <f t="shared" si="59"/>
        <v>1</v>
      </c>
      <c r="AA34" s="7" t="b">
        <f t="shared" ref="AA34:AS34" si="60">SUM(AA26:AA33)=1</f>
        <v>1</v>
      </c>
      <c r="AB34" s="7" t="b">
        <f t="shared" si="60"/>
        <v>1</v>
      </c>
      <c r="AC34" s="7" t="b">
        <f t="shared" si="60"/>
        <v>1</v>
      </c>
      <c r="AD34" s="7" t="b">
        <f t="shared" si="60"/>
        <v>1</v>
      </c>
      <c r="AE34" s="7" t="b">
        <f t="shared" si="60"/>
        <v>1</v>
      </c>
      <c r="AF34" s="7" t="b">
        <f t="shared" si="60"/>
        <v>1</v>
      </c>
      <c r="AG34" s="7" t="b">
        <f t="shared" si="60"/>
        <v>1</v>
      </c>
      <c r="AH34" s="7" t="b">
        <f t="shared" si="60"/>
        <v>1</v>
      </c>
      <c r="AI34" s="7" t="b">
        <f t="shared" si="60"/>
        <v>1</v>
      </c>
      <c r="AJ34" s="7" t="b">
        <f t="shared" si="60"/>
        <v>1</v>
      </c>
      <c r="AK34" s="7" t="b">
        <f t="shared" si="60"/>
        <v>1</v>
      </c>
      <c r="AL34" s="7" t="b">
        <f t="shared" si="60"/>
        <v>1</v>
      </c>
      <c r="AM34" s="7" t="b">
        <f t="shared" si="60"/>
        <v>1</v>
      </c>
      <c r="AN34" s="7" t="b">
        <f t="shared" si="60"/>
        <v>1</v>
      </c>
      <c r="AO34" s="7" t="b">
        <f t="shared" si="60"/>
        <v>1</v>
      </c>
      <c r="AP34" s="7" t="b">
        <f t="shared" si="60"/>
        <v>1</v>
      </c>
      <c r="AQ34" s="7" t="b">
        <f t="shared" si="60"/>
        <v>1</v>
      </c>
      <c r="AR34" s="7" t="b">
        <f t="shared" si="60"/>
        <v>1</v>
      </c>
      <c r="AS34" s="7" t="b">
        <f t="shared" si="60"/>
        <v>1</v>
      </c>
      <c r="AT34" s="7"/>
      <c r="AU34" s="7" t="b">
        <f>SUM(AU26:AU33)=1</f>
        <v>1</v>
      </c>
      <c r="AV34" s="7" t="b">
        <f>SUM(AV26:AV33)=1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79</v>
      </c>
      <c r="K1" s="1" t="s">
        <v>80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9" t="str">
        <f>J2</f>
        <v>Award</v>
      </c>
      <c r="B2" s="9" t="str">
        <f t="shared" ref="B2:B8" si="0">K2</f>
        <v>Definitive</v>
      </c>
      <c r="J2" t="s">
        <v>81</v>
      </c>
      <c r="K2" s="1" t="s">
        <v>82</v>
      </c>
      <c r="L2" s="1"/>
      <c r="M2" s="40"/>
      <c r="N2" s="40"/>
      <c r="O2" s="40"/>
      <c r="P2" s="40"/>
      <c r="Q2" s="40"/>
      <c r="R2" s="40"/>
      <c r="S2" s="40"/>
      <c r="T2" s="40"/>
      <c r="U2" s="40"/>
      <c r="V2" s="40" t="n">
        <v>78898892683.376205</v>
      </c>
      <c r="W2" s="40" t="n">
        <v>83459809015.880096</v>
      </c>
      <c r="X2" s="40" t="n">
        <v>96184102212.592606</v>
      </c>
      <c r="Y2" s="40" t="n">
        <v>111039666923.992</v>
      </c>
      <c r="Z2" s="40" t="n">
        <v>111715483334.30701</v>
      </c>
      <c r="AA2" s="40" t="n">
        <v>118071118218.069</v>
      </c>
      <c r="AB2" s="40" t="n">
        <v>134351398180.923</v>
      </c>
      <c r="AC2" s="40" t="n">
        <v>149074730215.67401</v>
      </c>
      <c r="AD2" s="40" t="n">
        <v>168038917701.77399</v>
      </c>
      <c r="AE2" s="40" t="n">
        <v>170075876395.125</v>
      </c>
      <c r="AF2" s="40" t="n">
        <v>154834752297.48401</v>
      </c>
      <c r="AG2" s="40" t="n">
        <v>167502569779.25101</v>
      </c>
      <c r="AH2" s="40" t="n">
        <v>164923001489.39999</v>
      </c>
      <c r="AI2" s="40" t="n">
        <v>153234867600.65201</v>
      </c>
      <c r="AJ2" s="40" t="n">
        <v>137360997591.27699</v>
      </c>
      <c r="AK2" s="40" t="n">
        <v>136024992275.146</v>
      </c>
      <c r="AL2" s="40" t="n">
        <v>152615762959.62</v>
      </c>
      <c r="AM2" s="40" t="n">
        <v>161628277973.86401</v>
      </c>
      <c r="AN2" s="40" t="n">
        <v>166141116301.41501</v>
      </c>
      <c r="AO2" s="40" t="n">
        <v>183706227134.72198</v>
      </c>
      <c r="AP2" s="40" t="n">
        <v>210956282220.32401</v>
      </c>
      <c r="AQ2" s="40" t="n">
        <v>186682765509.79001</v>
      </c>
      <c r="AR2" s="40" t="n">
        <v>195132974669.40701</v>
      </c>
      <c r="AS2" s="40" t="n">
        <v>133946434474.228</v>
      </c>
      <c r="AT2" s="40"/>
    </row>
    <row r="3">
      <c r="A3" s="9" t="str">
        <f t="shared" ref="A3:A10" si="1">J3</f>
        <v>Award</v>
      </c>
      <c r="B3" s="9" t="str">
        <f t="shared" si="0"/>
        <v>Pur. Order</v>
      </c>
      <c r="J3" t="s">
        <v>81</v>
      </c>
      <c r="K3" s="1" t="s">
        <v>83</v>
      </c>
      <c r="L3" s="1"/>
      <c r="M3" s="40"/>
      <c r="N3" s="40"/>
      <c r="O3" s="40"/>
      <c r="P3" s="40"/>
      <c r="Q3" s="40"/>
      <c r="R3" s="40"/>
      <c r="S3" s="40"/>
      <c r="T3" s="40"/>
      <c r="U3" s="40"/>
      <c r="V3" s="40" t="n">
        <v>2505470822.0507002</v>
      </c>
      <c r="W3" s="40" t="n">
        <v>2920163760.8095002</v>
      </c>
      <c r="X3" s="40" t="n">
        <v>3769963481.6178002</v>
      </c>
      <c r="Y3" s="40" t="n">
        <v>5521714848.4998999</v>
      </c>
      <c r="Z3" s="40" t="n">
        <v>6287016338.1220999</v>
      </c>
      <c r="AA3" s="40" t="n">
        <v>8028852553.5993996</v>
      </c>
      <c r="AB3" s="40" t="n">
        <v>8386369340.6108999</v>
      </c>
      <c r="AC3" s="40" t="n">
        <v>9842872654.8843002</v>
      </c>
      <c r="AD3" s="40" t="n">
        <v>11212436903.134199</v>
      </c>
      <c r="AE3" s="40" t="n">
        <v>10576437053.5795</v>
      </c>
      <c r="AF3" s="40" t="n">
        <v>10736701477.942101</v>
      </c>
      <c r="AG3" s="40" t="n">
        <v>10117869036.973801</v>
      </c>
      <c r="AH3" s="40" t="n">
        <v>8180697726.8044996</v>
      </c>
      <c r="AI3" s="40" t="n">
        <v>7376304930.2075996</v>
      </c>
      <c r="AJ3" s="40" t="n">
        <v>8002841965.1805</v>
      </c>
      <c r="AK3" s="40" t="n">
        <v>8052856171.4333</v>
      </c>
      <c r="AL3" s="40" t="n">
        <v>8259581258.0830002</v>
      </c>
      <c r="AM3" s="40" t="n">
        <v>8322310599.7398996</v>
      </c>
      <c r="AN3" s="40" t="n">
        <v>10545484620.3251</v>
      </c>
      <c r="AO3" s="40" t="n">
        <v>10794314312.880301</v>
      </c>
      <c r="AP3" s="40" t="n">
        <v>9482972948.1009007</v>
      </c>
      <c r="AQ3" s="40" t="n">
        <v>8621984215.1224995</v>
      </c>
      <c r="AR3" s="40" t="n">
        <v>9396948059.8547993</v>
      </c>
      <c r="AS3" s="40" t="n">
        <v>4811676519.8094997</v>
      </c>
      <c r="AT3" s="40"/>
    </row>
    <row r="4">
      <c r="A4" s="9" t="str">
        <f t="shared" si="1"/>
        <v>Task Order</v>
      </c>
      <c r="B4" s="9" t="str">
        <f t="shared" si="0"/>
        <v>BOA or BPA</v>
      </c>
      <c r="J4" t="s">
        <v>84</v>
      </c>
      <c r="K4" s="1" t="s">
        <v>85</v>
      </c>
      <c r="L4" s="1"/>
      <c r="M4" s="40"/>
      <c r="N4" s="40"/>
      <c r="O4" s="40"/>
      <c r="P4" s="40"/>
      <c r="Q4" s="40"/>
      <c r="R4" s="40"/>
      <c r="S4" s="40"/>
      <c r="T4" s="40"/>
      <c r="U4" s="40"/>
      <c r="V4" s="40" t="n">
        <v>22108387</v>
      </c>
      <c r="W4" s="40" t="n">
        <v>25514742</v>
      </c>
      <c r="X4" s="40" t="n">
        <v>90223938</v>
      </c>
      <c r="Y4" s="40" t="n">
        <v>22233535.700300001</v>
      </c>
      <c r="Z4" s="40" t="n">
        <v>72827862.640599996</v>
      </c>
      <c r="AA4" s="40" t="n">
        <v>27530062.900400002</v>
      </c>
      <c r="AB4" s="40" t="n">
        <v>30839259.742600001</v>
      </c>
      <c r="AC4" s="40" t="n">
        <v>14644297.3806</v>
      </c>
      <c r="AD4" s="40" t="n">
        <v>17118429.366500001</v>
      </c>
      <c r="AE4" s="40" t="n">
        <v>16111405.900699999</v>
      </c>
      <c r="AF4" s="40" t="n">
        <v>887846603.08350003</v>
      </c>
      <c r="AG4" s="40" t="n">
        <v>4473484164.0994997</v>
      </c>
      <c r="AH4" s="40" t="n">
        <v>8819095201.1560001</v>
      </c>
      <c r="AI4" s="40" t="n">
        <v>9602971360.2096996</v>
      </c>
      <c r="AJ4" s="40" t="n">
        <v>10720769778.231899</v>
      </c>
      <c r="AK4" s="40" t="n">
        <v>12298917374.917299</v>
      </c>
      <c r="AL4" s="40" t="n">
        <v>13561326733.642599</v>
      </c>
      <c r="AM4" s="40" t="n">
        <v>16225733210.8724</v>
      </c>
      <c r="AN4" s="40" t="n">
        <v>19541438807.2887</v>
      </c>
      <c r="AO4" s="40" t="n">
        <v>17303776145.849899</v>
      </c>
      <c r="AP4" s="40" t="n">
        <v>16816489437.7251</v>
      </c>
      <c r="AQ4" s="40" t="n">
        <v>16907629986.115299</v>
      </c>
      <c r="AR4" s="40" t="n">
        <v>17830775902.676201</v>
      </c>
      <c r="AS4" s="40" t="n">
        <v>11217814301.98</v>
      </c>
      <c r="AT4" s="40"/>
    </row>
    <row r="5">
      <c r="A5" s="9" t="str">
        <f t="shared" si="1"/>
        <v>Task Order</v>
      </c>
      <c r="B5" s="9" t="str">
        <f t="shared" si="0"/>
        <v>FSS or GWAC</v>
      </c>
      <c r="J5" t="s">
        <v>84</v>
      </c>
      <c r="K5" s="1" t="s">
        <v>86</v>
      </c>
      <c r="L5" s="1"/>
      <c r="M5" s="40"/>
      <c r="N5" s="40"/>
      <c r="O5" s="40"/>
      <c r="P5" s="40"/>
      <c r="Q5" s="40"/>
      <c r="R5" s="40"/>
      <c r="S5" s="40"/>
      <c r="T5" s="40"/>
      <c r="U5" s="40"/>
      <c r="V5" s="40" t="n">
        <v>4592663209.6476002</v>
      </c>
      <c r="W5" s="40" t="n">
        <v>5732884027.7602997</v>
      </c>
      <c r="X5" s="40" t="n">
        <v>7941558781.7795</v>
      </c>
      <c r="Y5" s="40" t="n">
        <v>10080248698.686399</v>
      </c>
      <c r="Z5" s="40" t="n">
        <v>11639078406.2411</v>
      </c>
      <c r="AA5" s="40" t="n">
        <v>11884220655.950199</v>
      </c>
      <c r="AB5" s="40" t="n">
        <v>12759887497.305901</v>
      </c>
      <c r="AC5" s="40" t="n">
        <v>11980738057.1686</v>
      </c>
      <c r="AD5" s="40" t="n">
        <v>11254713756.4098</v>
      </c>
      <c r="AE5" s="40" t="n">
        <v>10624875017.4634</v>
      </c>
      <c r="AF5" s="40" t="n">
        <v>9237919194.7131004</v>
      </c>
      <c r="AG5" s="40" t="n">
        <v>8449402810.5044003</v>
      </c>
      <c r="AH5" s="40" t="n">
        <v>7741779597.6150999</v>
      </c>
      <c r="AI5" s="40" t="n">
        <v>6357452693.5307999</v>
      </c>
      <c r="AJ5" s="40" t="n">
        <v>6699377256.1133003</v>
      </c>
      <c r="AK5" s="40" t="n">
        <v>6255098450.6283998</v>
      </c>
      <c r="AL5" s="40" t="n">
        <v>7140388943.2649002</v>
      </c>
      <c r="AM5" s="40" t="n">
        <v>7232849952.9422998</v>
      </c>
      <c r="AN5" s="40" t="n">
        <v>8419435556.2833996</v>
      </c>
      <c r="AO5" s="40" t="n">
        <v>9612407636.0454998</v>
      </c>
      <c r="AP5" s="40" t="n">
        <v>10837213485.363001</v>
      </c>
      <c r="AQ5" s="40" t="n">
        <v>10961264006.4317</v>
      </c>
      <c r="AR5" s="40" t="n">
        <v>11312934464.2201</v>
      </c>
      <c r="AS5" s="40" t="n">
        <v>5434999440.9427004</v>
      </c>
      <c r="AT5" s="40"/>
    </row>
    <row r="6" ht="30" customHeight="1">
      <c r="A6" s="9" t="str">
        <f t="shared" si="1"/>
        <v>Task Order</v>
      </c>
      <c r="B6" s="9" t="str">
        <f t="shared" si="0"/>
        <v>Multi-Awd.</v>
      </c>
      <c r="J6" t="s">
        <v>84</v>
      </c>
      <c r="K6" s="3" t="s">
        <v>87</v>
      </c>
      <c r="L6" s="1"/>
      <c r="M6" s="40"/>
      <c r="N6" s="40"/>
      <c r="O6" s="40"/>
      <c r="P6" s="40"/>
      <c r="Q6" s="40"/>
      <c r="R6" s="40"/>
      <c r="S6" s="40"/>
      <c r="T6" s="40"/>
      <c r="U6" s="40"/>
      <c r="V6" s="40" t="n">
        <v>10166022895.449301</v>
      </c>
      <c r="W6" s="40" t="n">
        <v>11213712369.174801</v>
      </c>
      <c r="X6" s="40" t="n">
        <v>14130853391.508499</v>
      </c>
      <c r="Y6" s="40" t="n">
        <v>18212772361.086102</v>
      </c>
      <c r="Z6" s="40" t="n">
        <v>22288234926.3657</v>
      </c>
      <c r="AA6" s="40" t="n">
        <v>27724359366.9632</v>
      </c>
      <c r="AB6" s="40" t="n">
        <v>31793199181.5056</v>
      </c>
      <c r="AC6" s="40" t="n">
        <v>35613793479.539902</v>
      </c>
      <c r="AD6" s="40" t="n">
        <v>43641153086.186501</v>
      </c>
      <c r="AE6" s="40" t="n">
        <v>50296816228.9795</v>
      </c>
      <c r="AF6" s="40" t="n">
        <v>55822942442.679901</v>
      </c>
      <c r="AG6" s="40" t="n">
        <v>57123994957.900101</v>
      </c>
      <c r="AH6" s="40" t="n">
        <v>50511017276.050499</v>
      </c>
      <c r="AI6" s="40" t="n">
        <v>41723190543.243202</v>
      </c>
      <c r="AJ6" s="40" t="n">
        <v>38103523417.042801</v>
      </c>
      <c r="AK6" s="40" t="n">
        <v>34451858940.592201</v>
      </c>
      <c r="AL6" s="40" t="n">
        <v>37751461954.605499</v>
      </c>
      <c r="AM6" s="40" t="n">
        <v>40694881236.167801</v>
      </c>
      <c r="AN6" s="40" t="n">
        <v>47619504982.105698</v>
      </c>
      <c r="AO6" s="40" t="n">
        <v>51583055210.204803</v>
      </c>
      <c r="AP6" s="40" t="n">
        <v>56499475313.110001</v>
      </c>
      <c r="AQ6" s="40" t="n">
        <v>53582187770.715202</v>
      </c>
      <c r="AR6" s="40" t="n">
        <v>60094043321.397797</v>
      </c>
      <c r="AS6" s="40" t="n">
        <v>34094238207.321899</v>
      </c>
      <c r="AT6" s="40"/>
    </row>
    <row r="7">
      <c r="A7" s="9" t="str">
        <f t="shared" si="1"/>
        <v>Task Order</v>
      </c>
      <c r="B7" s="9" t="str">
        <f t="shared" si="0"/>
        <v>Single-Awd.</v>
      </c>
      <c r="J7" t="s">
        <v>84</v>
      </c>
      <c r="K7" s="1" t="s">
        <v>88</v>
      </c>
      <c r="L7" s="1"/>
      <c r="M7" s="40"/>
      <c r="N7" s="40"/>
      <c r="O7" s="40"/>
      <c r="P7" s="40"/>
      <c r="Q7" s="40"/>
      <c r="R7" s="40"/>
      <c r="S7" s="40"/>
      <c r="T7" s="40"/>
      <c r="U7" s="40"/>
      <c r="V7" s="40" t="n">
        <v>34011496296.419201</v>
      </c>
      <c r="W7" s="40" t="n">
        <v>39911581899.681198</v>
      </c>
      <c r="X7" s="40" t="n">
        <v>47103156910.696404</v>
      </c>
      <c r="Y7" s="40" t="n">
        <v>66287203829.372398</v>
      </c>
      <c r="Z7" s="40" t="n">
        <v>77507904216.561295</v>
      </c>
      <c r="AA7" s="40" t="n">
        <v>99727381253.129807</v>
      </c>
      <c r="AB7" s="40" t="n">
        <v>107754369959.416</v>
      </c>
      <c r="AC7" s="40" t="n">
        <v>121561783115.507</v>
      </c>
      <c r="AD7" s="40" t="n">
        <v>143795698437.035</v>
      </c>
      <c r="AE7" s="40" t="n">
        <v>139959900595.70999</v>
      </c>
      <c r="AF7" s="40" t="n">
        <v>130147624699.827</v>
      </c>
      <c r="AG7" s="40" t="n">
        <v>120157030111.66299</v>
      </c>
      <c r="AH7" s="40" t="n">
        <v>116629183519.395</v>
      </c>
      <c r="AI7" s="40" t="n">
        <v>87752292678.178497</v>
      </c>
      <c r="AJ7" s="40" t="n">
        <v>81835825820.909607</v>
      </c>
      <c r="AK7" s="40" t="n">
        <v>76543687526.443497</v>
      </c>
      <c r="AL7" s="40" t="n">
        <v>78983490410.973007</v>
      </c>
      <c r="AM7" s="40" t="n">
        <v>86322531253.927094</v>
      </c>
      <c r="AN7" s="40" t="n">
        <v>106686044991.409</v>
      </c>
      <c r="AO7" s="40" t="n">
        <v>110854473794.743</v>
      </c>
      <c r="AP7" s="40" t="n">
        <v>118007493710.3</v>
      </c>
      <c r="AQ7" s="40" t="n">
        <v>110305294319.073</v>
      </c>
      <c r="AR7" s="40" t="n">
        <v>120551707933.52299</v>
      </c>
      <c r="AS7" s="40" t="n">
        <v>72915839814.105392</v>
      </c>
      <c r="AT7" s="40"/>
    </row>
    <row r="8">
      <c r="A8" s="9" t="str">
        <f t="shared" si="1"/>
        <v>Task Order</v>
      </c>
      <c r="B8" s="9" t="str">
        <f t="shared" si="0"/>
        <v>Unlbd. IDV</v>
      </c>
      <c r="J8" t="s">
        <v>84</v>
      </c>
      <c r="K8" s="1" t="s">
        <v>89</v>
      </c>
      <c r="L8" s="1"/>
      <c r="M8" s="40"/>
      <c r="N8" s="40"/>
      <c r="O8" s="40"/>
      <c r="P8" s="40"/>
      <c r="Q8" s="40"/>
      <c r="R8" s="40"/>
      <c r="S8" s="40"/>
      <c r="T8" s="40"/>
      <c r="U8" s="40"/>
      <c r="V8" s="40" t="n">
        <v>1981483907.4444001</v>
      </c>
      <c r="W8" s="40" t="n">
        <v>729972728.53040004</v>
      </c>
      <c r="X8" s="40" t="n">
        <v>590546747.55079997</v>
      </c>
      <c r="Y8" s="40" t="n">
        <v>369206540</v>
      </c>
      <c r="Z8" s="40" t="n">
        <v>247197214</v>
      </c>
      <c r="AA8" s="40" t="n">
        <v>197410379.2969</v>
      </c>
      <c r="AB8" s="40" t="n">
        <v>87836372.3495</v>
      </c>
      <c r="AC8" s="40" t="n">
        <v>64251760.754600003</v>
      </c>
      <c r="AD8" s="40" t="n">
        <v>28061433.4987</v>
      </c>
      <c r="AE8" s="40" t="n">
        <v>5364090.2274000002</v>
      </c>
      <c r="AF8" s="40" t="n">
        <v>736082125.27869999</v>
      </c>
      <c r="AG8" s="40" t="n">
        <v>741565100.77020001</v>
      </c>
      <c r="AH8" s="40" t="n">
        <v>831655845.16579998</v>
      </c>
      <c r="AI8" s="40" t="n">
        <v>533972536.65920001</v>
      </c>
      <c r="AJ8" s="40" t="n">
        <v>561024795.74389994</v>
      </c>
      <c r="AK8" s="40" t="n">
        <v>557031027.46420002</v>
      </c>
      <c r="AL8" s="40" t="n">
        <v>49773368.202799998</v>
      </c>
      <c r="AM8" s="40" t="n">
        <v>189262577.8247</v>
      </c>
      <c r="AN8" s="40" t="n">
        <v>2795494.6247999999</v>
      </c>
      <c r="AO8" s="40" t="n">
        <v>1151915.5</v>
      </c>
      <c r="AP8" s="40" t="n">
        <v>1571988.665</v>
      </c>
      <c r="AQ8" s="40" t="n">
        <v>2762790.4101999998</v>
      </c>
      <c r="AR8" s="40" t="n">
        <v>1307698.125</v>
      </c>
      <c r="AS8" s="40"/>
      <c r="AT8" s="40"/>
    </row>
    <row r="9">
      <c r="A9" s="59" t="str">
        <f>IF(J9="","",J9)</f>
      </c>
      <c r="B9" s="59" t="str">
        <f>IF(K9="","",K9)</f>
      </c>
      <c r="L9" s="40" t="n">
        <v>120350129405</v>
      </c>
      <c r="M9" s="40" t="n">
        <v>136154193844</v>
      </c>
      <c r="N9" s="40" t="n">
        <v>123406660550</v>
      </c>
      <c r="O9" s="40" t="n">
        <v>121373382142</v>
      </c>
      <c r="P9" s="40" t="n">
        <v>117161902725</v>
      </c>
      <c r="Q9" s="40" t="n">
        <v>116592014868</v>
      </c>
      <c r="R9" s="40" t="n">
        <v>118448779098</v>
      </c>
      <c r="S9" s="40" t="n">
        <v>115982151879</v>
      </c>
      <c r="T9" s="40" t="n">
        <v>116965882167</v>
      </c>
      <c r="U9" s="40" t="n">
        <v>122185036488</v>
      </c>
      <c r="V9" s="40" t="n">
        <v>348305</v>
      </c>
      <c r="W9" s="40" t="n">
        <v>0</v>
      </c>
      <c r="X9" s="40" t="n">
        <v>115762.38280000001</v>
      </c>
      <c r="Y9" s="40" t="n">
        <v>40775</v>
      </c>
      <c r="Z9" s="40" t="n">
        <v>4214750.5508000003</v>
      </c>
      <c r="AA9" s="40" t="n">
        <v>2488535.9813999999</v>
      </c>
      <c r="AB9" s="40" t="n">
        <v>1278319</v>
      </c>
      <c r="AC9" s="40" t="n">
        <v>667000</v>
      </c>
      <c r="AD9" s="40" t="n">
        <v>0</v>
      </c>
      <c r="AE9" s="40" t="n">
        <v>0</v>
      </c>
      <c r="AF9" s="40" t="n">
        <v>0</v>
      </c>
      <c r="AG9" s="40" t="n">
        <v>0</v>
      </c>
      <c r="AH9" s="40" t="n">
        <v>0</v>
      </c>
      <c r="AI9" s="40" t="n">
        <v>0</v>
      </c>
      <c r="AJ9" s="40" t="n">
        <v>0</v>
      </c>
      <c r="AK9" s="40" t="n">
        <v>0</v>
      </c>
      <c r="AL9" s="40" t="n">
        <v>0</v>
      </c>
      <c r="AM9" s="40" t="n">
        <v>0</v>
      </c>
      <c r="AN9" s="40"/>
      <c r="AO9" s="40" t="n">
        <v>0</v>
      </c>
      <c r="AP9" s="40" t="n">
        <v>0</v>
      </c>
      <c r="AQ9" s="40"/>
      <c r="AR9" s="40"/>
      <c r="AS9" s="40" t="n">
        <v>0</v>
      </c>
      <c r="AT9" s="40"/>
    </row>
    <row r="10">
      <c r="A10" s="9" t="str">
        <f t="shared" si="1"/>
        <v>Subtotal</v>
      </c>
      <c r="B10" s="59" t="str">
        <f>IF(K10="","",K10)</f>
      </c>
      <c r="J10" t="s">
        <v>78</v>
      </c>
      <c r="L10" s="40" t="n">
        <f>SUBTOTAL(9,L2:L9)</f>
        <v>120350129405</v>
      </c>
      <c r="M10" s="40" t="n">
        <f t="shared" ref="M10:AS10" si="2">SUBTOTAL(9,M2:M9)</f>
        <v>136154193844</v>
      </c>
      <c r="N10" s="40" t="n">
        <f t="shared" si="2"/>
        <v>123406660550</v>
      </c>
      <c r="O10" s="40" t="n">
        <f t="shared" si="2"/>
        <v>121373382142</v>
      </c>
      <c r="P10" s="40" t="n">
        <f t="shared" si="2"/>
        <v>117161902725</v>
      </c>
      <c r="Q10" s="40" t="n">
        <f t="shared" si="2"/>
        <v>116592014868</v>
      </c>
      <c r="R10" s="40" t="n">
        <f t="shared" si="2"/>
        <v>118448779098</v>
      </c>
      <c r="S10" s="40" t="n">
        <f t="shared" si="2"/>
        <v>115982151879</v>
      </c>
      <c r="T10" s="40" t="n">
        <f t="shared" si="2"/>
        <v>116965882167</v>
      </c>
      <c r="U10" s="40" t="n">
        <f t="shared" si="2"/>
        <v>122185036488</v>
      </c>
      <c r="V10" s="40" t="n">
        <f t="shared" si="2"/>
        <v>132178486506.38741</v>
      </c>
      <c r="W10" s="40" t="n">
        <f t="shared" si="2"/>
        <v>143993638543.8363</v>
      </c>
      <c r="X10" s="40" t="n">
        <f t="shared" si="2"/>
        <v>169810521226.12842</v>
      </c>
      <c r="Y10" s="40" t="n">
        <f t="shared" si="2"/>
        <v>211533087512.3371</v>
      </c>
      <c r="Z10" s="40" t="n">
        <f t="shared" si="2"/>
        <v>229761957048.7886</v>
      </c>
      <c r="AA10" s="40" t="n">
        <f t="shared" si="2"/>
        <v>265663361025.89032</v>
      </c>
      <c r="AB10" s="40" t="n">
        <f t="shared" si="2"/>
        <v>295165178110.85352</v>
      </c>
      <c r="AC10" s="40" t="n">
        <f t="shared" si="2"/>
        <v>328153480580.90906</v>
      </c>
      <c r="AD10" s="40" t="n">
        <f t="shared" si="2"/>
        <v>377988099747.40466</v>
      </c>
      <c r="AE10" s="40" t="n">
        <f t="shared" si="2"/>
        <v>381555380786.98547</v>
      </c>
      <c r="AF10" s="40" t="n">
        <f t="shared" si="2"/>
        <v>362403868841.0083</v>
      </c>
      <c r="AG10" s="40" t="n">
        <f t="shared" si="2"/>
        <v>368565915961.16193</v>
      </c>
      <c r="AH10" s="40" t="n">
        <f t="shared" si="2"/>
        <v>357636430655.58691</v>
      </c>
      <c r="AI10" s="40" t="n">
        <f t="shared" si="2"/>
        <v>306581052342.68097</v>
      </c>
      <c r="AJ10" s="40" t="n">
        <f t="shared" si="2"/>
        <v>283284360624.49902</v>
      </c>
      <c r="AK10" s="40" t="n">
        <f t="shared" si="2"/>
        <v>274184441766.62485</v>
      </c>
      <c r="AL10" s="40" t="n">
        <f t="shared" si="2"/>
        <v>298361785628.39185</v>
      </c>
      <c r="AM10" s="40" t="n">
        <f t="shared" si="2"/>
        <v>320615846805.33826</v>
      </c>
      <c r="AN10" s="40" t="n">
        <f t="shared" si="2"/>
        <v>358955820753.45172</v>
      </c>
      <c r="AO10" s="40" t="n">
        <f t="shared" si="2"/>
        <v>383855406149.9455</v>
      </c>
      <c r="AP10" s="40" t="n">
        <f t="shared" si="2"/>
        <v>422601499103.58795</v>
      </c>
      <c r="AQ10" s="40" t="n">
        <f t="shared" si="2"/>
        <v>387063888597.6579</v>
      </c>
      <c r="AR10" s="40" t="n">
        <f t="shared" si="2"/>
        <v>414320692049.20392</v>
      </c>
      <c r="AS10" s="40" t="n">
        <f t="shared" si="2"/>
        <v>262421002758.38751</v>
      </c>
      <c r="AT10" s="40"/>
    </row>
    <row r="12">
      <c r="C12" s="15" t="n">
        <v>1000000000</v>
      </c>
    </row>
    <row r="13">
      <c r="C13" s="19" t="n">
        <f t="shared" ref="C13:C22" si="3">AL13</f>
        <v>2016</v>
      </c>
      <c r="D13" s="19" t="n">
        <f t="shared" ref="D13:E22" si="4">AR13</f>
        <v>2022</v>
      </c>
      <c r="E13" s="19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43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9" t="str">
        <f>A2</f>
        <v>Award</v>
      </c>
      <c r="B14" s="9" t="str">
        <f t="shared" ref="B14:B22" si="6">B2</f>
        <v>Definitive</v>
      </c>
      <c r="C14" s="27" t="n">
        <f t="shared" si="3"/>
        <v>181.55018930709787</v>
      </c>
      <c r="D14" s="27" t="n">
        <f t="shared" si="4"/>
        <v>195.13297466940702</v>
      </c>
      <c r="E14" s="27" t="n">
        <f t="shared" si="4"/>
        <v>127.75789213265787</v>
      </c>
      <c r="F14" s="7" t="n">
        <f t="shared" ref="F14:F22" si="7">(AS14/AR14)-1</f>
        <v>-0.34527779146961479</v>
      </c>
      <c r="G14" s="16" t="n">
        <f t="shared" ref="G14:G22" si="8">(AS14/AL14)-1</f>
        <v>-0.29629436014218979</v>
      </c>
      <c r="H14" s="29" t="n">
        <f t="shared" ref="H14:H19" si="9">AS26</f>
        <v>0.51042573980846051</v>
      </c>
      <c r="I14" s="29"/>
      <c r="J14" s="1" t="str">
        <f t="shared" ref="J14:K21" si="10">J2</f>
        <v>Award</v>
      </c>
      <c r="K14" s="1" t="str">
        <f t="shared" si="10"/>
        <v>Definitive</v>
      </c>
      <c r="L14" s="17" t="str">
        <f t="shared" ref="L14:AR21" si="11">IF(L2="","",L2/VLOOKUP(L$13,deflator,2,FALSE)/$C$12)</f>
      </c>
      <c r="M14" s="17" t="str">
        <f t="shared" si="11"/>
      </c>
      <c r="N14" s="17" t="str">
        <f t="shared" si="11"/>
      </c>
      <c r="O14" s="17" t="str">
        <f t="shared" si="11"/>
      </c>
      <c r="P14" s="17" t="str">
        <f t="shared" si="11"/>
      </c>
      <c r="Q14" s="17" t="str">
        <f t="shared" si="11"/>
      </c>
      <c r="R14" s="17" t="str">
        <f t="shared" si="11"/>
      </c>
      <c r="S14" s="17" t="str">
        <f t="shared" si="11"/>
      </c>
      <c r="T14" s="17" t="str">
        <f t="shared" si="11"/>
      </c>
      <c r="U14" s="17" t="str">
        <f t="shared" si="11"/>
      </c>
      <c r="V14" s="17" t="n">
        <f t="shared" si="11"/>
        <v>127.47931180204392</v>
      </c>
      <c r="W14" s="17" t="n">
        <f t="shared" si="11"/>
        <v>131.65594081468583</v>
      </c>
      <c r="X14" s="17" t="n">
        <f t="shared" si="11"/>
        <v>149.37062512745692</v>
      </c>
      <c r="Y14" s="17" t="n">
        <f t="shared" si="11"/>
        <v>169.20650123925239</v>
      </c>
      <c r="Z14" s="17" t="n">
        <f t="shared" si="11"/>
        <v>166.17447215391397</v>
      </c>
      <c r="AA14" s="17" t="n">
        <f t="shared" si="11"/>
        <v>170.45392547358801</v>
      </c>
      <c r="AB14" s="17" t="n">
        <f t="shared" si="11"/>
        <v>187.84136298696535</v>
      </c>
      <c r="AC14" s="17" t="n">
        <f t="shared" si="11"/>
        <v>202.86341878736744</v>
      </c>
      <c r="AD14" s="17" t="n">
        <f t="shared" si="11"/>
        <v>223.99852754781131</v>
      </c>
      <c r="AE14" s="17" t="n">
        <f t="shared" si="11"/>
        <v>224.43314605066084</v>
      </c>
      <c r="AF14" s="17" t="n">
        <f t="shared" si="11"/>
        <v>202.55911436903594</v>
      </c>
      <c r="AG14" s="17" t="n">
        <f t="shared" si="11"/>
        <v>214.80242976222002</v>
      </c>
      <c r="AH14" s="17" t="n">
        <f t="shared" si="11"/>
        <v>207.68753573597462</v>
      </c>
      <c r="AI14" s="17" t="n">
        <f t="shared" si="11"/>
        <v>189.50080397104395</v>
      </c>
      <c r="AJ14" s="17" t="n">
        <f t="shared" si="11"/>
        <v>166.6461505804663</v>
      </c>
      <c r="AK14" s="17" t="n">
        <f t="shared" si="11"/>
        <v>163.1548460458983</v>
      </c>
      <c r="AL14" s="17" t="n">
        <f t="shared" si="11"/>
        <v>181.55018930709787</v>
      </c>
      <c r="AM14" s="17" t="n">
        <f t="shared" si="11"/>
        <v>188.89883114060433</v>
      </c>
      <c r="AN14" s="17" t="n">
        <f t="shared" si="11"/>
        <v>189.71845097642449</v>
      </c>
      <c r="AO14" s="17" t="n">
        <f t="shared" si="11"/>
        <v>205.74639974313817</v>
      </c>
      <c r="AP14" s="17" t="n">
        <f t="shared" si="11"/>
        <v>233.15538559332109</v>
      </c>
      <c r="AQ14" s="17" t="n">
        <f t="shared" si="11"/>
        <v>199.61756534577955</v>
      </c>
      <c r="AR14" s="17" t="n">
        <f t="shared" si="11"/>
        <v>195.13297466940702</v>
      </c>
      <c r="AS14" s="17" t="n">
        <f>IF(AS2="","",AS2/VLOOKUP(AS$13,deflator,2,FALSE)/$C$12)</f>
        <v>127.75789213265787</v>
      </c>
    </row>
    <row r="15">
      <c r="A15" s="9" t="str">
        <f t="shared" ref="A15:A22" si="12">A3</f>
        <v>Award</v>
      </c>
      <c r="B15" s="9" t="str">
        <f t="shared" si="6"/>
        <v>Pur. Order</v>
      </c>
      <c r="C15" s="27" t="n">
        <f t="shared" si="3"/>
        <v>9.8255154770551485</v>
      </c>
      <c r="D15" s="27" t="n">
        <f t="shared" si="4"/>
        <v>9.3969480598547985</v>
      </c>
      <c r="E15" s="27" t="n">
        <f t="shared" si="4"/>
        <v>4.5893692669612776</v>
      </c>
      <c r="F15" s="7" t="n">
        <f t="shared" si="7"/>
        <v>-0.51161065936207883</v>
      </c>
      <c r="G15" s="16" t="n">
        <f t="shared" si="8"/>
        <v>-0.5329131303412511</v>
      </c>
      <c r="H15" s="29" t="n">
        <f t="shared" si="9"/>
        <v>1.8335714250126683E-2</v>
      </c>
      <c r="I15" s="29"/>
      <c r="J15" s="1" t="str">
        <f t="shared" si="10"/>
        <v>Award</v>
      </c>
      <c r="K15" s="1" t="str">
        <f t="shared" si="10"/>
        <v>Pur. Order</v>
      </c>
      <c r="L15" s="17" t="str">
        <f t="shared" si="11"/>
      </c>
      <c r="M15" s="17" t="str">
        <f t="shared" si="11"/>
      </c>
      <c r="N15" s="17" t="str">
        <f t="shared" si="11"/>
      </c>
      <c r="O15" s="17" t="str">
        <f t="shared" si="11"/>
      </c>
      <c r="P15" s="17" t="str">
        <f t="shared" si="11"/>
      </c>
      <c r="Q15" s="17" t="str">
        <f t="shared" si="11"/>
      </c>
      <c r="R15" s="17" t="str">
        <f t="shared" si="11"/>
      </c>
      <c r="S15" s="17" t="str">
        <f t="shared" si="11"/>
      </c>
      <c r="T15" s="17" t="str">
        <f t="shared" si="11"/>
      </c>
      <c r="U15" s="17" t="str">
        <f t="shared" si="11"/>
      </c>
      <c r="V15" s="17" t="n">
        <f t="shared" si="11"/>
        <v>4.0481644960071836</v>
      </c>
      <c r="W15" s="17" t="n">
        <f t="shared" si="11"/>
        <v>4.6064915771515169</v>
      </c>
      <c r="X15" s="17" t="n">
        <f t="shared" si="11"/>
        <v>5.8546245065768234</v>
      </c>
      <c r="Y15" s="17" t="n">
        <f t="shared" si="11"/>
        <v>8.4142007648045567</v>
      </c>
      <c r="Z15" s="17" t="n">
        <f t="shared" si="11"/>
        <v>9.3518068420659155</v>
      </c>
      <c r="AA15" s="17" t="n">
        <f t="shared" si="11"/>
        <v>11.590890773830436</v>
      </c>
      <c r="AB15" s="17" t="n">
        <f t="shared" si="11"/>
        <v>11.725274681035158</v>
      </c>
      <c r="AC15" s="17" t="n">
        <f t="shared" si="11"/>
        <v>13.394347885585358</v>
      </c>
      <c r="AD15" s="17" t="n">
        <f t="shared" si="11"/>
        <v>14.94635523053174</v>
      </c>
      <c r="AE15" s="17" t="n">
        <f t="shared" si="11"/>
        <v>13.95672973883125</v>
      </c>
      <c r="AF15" s="17" t="n">
        <f t="shared" si="11"/>
        <v>14.046050452796255</v>
      </c>
      <c r="AG15" s="17" t="n">
        <f t="shared" si="11"/>
        <v>12.974982151152187</v>
      </c>
      <c r="AH15" s="17" t="n">
        <f t="shared" si="11"/>
        <v>10.301952645399293</v>
      </c>
      <c r="AI15" s="17" t="n">
        <f t="shared" si="11"/>
        <v>9.1220473283716768</v>
      </c>
      <c r="AJ15" s="17" t="n">
        <f t="shared" si="11"/>
        <v>9.7090355383807765</v>
      </c>
      <c r="AK15" s="17" t="n">
        <f t="shared" si="11"/>
        <v>9.6589787428352309</v>
      </c>
      <c r="AL15" s="17" t="n">
        <f t="shared" si="11"/>
        <v>9.8255154770551485</v>
      </c>
      <c r="AM15" s="17" t="n">
        <f t="shared" si="11"/>
        <v>9.7264832886120356</v>
      </c>
      <c r="AN15" s="17" t="n">
        <f t="shared" si="11"/>
        <v>12.0420101387434</v>
      </c>
      <c r="AO15" s="17" t="n">
        <f t="shared" si="11"/>
        <v>12.08936323068812</v>
      </c>
      <c r="AP15" s="17" t="n">
        <f t="shared" si="11"/>
        <v>10.480874003914755</v>
      </c>
      <c r="AQ15" s="17" t="n">
        <f t="shared" si="11"/>
        <v>9.2193807648635744</v>
      </c>
      <c r="AR15" s="17" t="n">
        <f t="shared" si="11"/>
        <v>9.3969480598547985</v>
      </c>
      <c r="AS15" s="17" t="n">
        <f t="shared" ref="AS15:AS21" si="13">IF(AS3="","",AS3/VLOOKUP(AS$13,deflator,2,FALSE)/$C$12)</f>
        <v>4.5893692669612776</v>
      </c>
    </row>
    <row r="16">
      <c r="A16" s="9" t="str">
        <f t="shared" si="12"/>
        <v>Task Order</v>
      </c>
      <c r="B16" s="9" t="str">
        <f t="shared" si="6"/>
        <v>BOA or BPA</v>
      </c>
      <c r="C16" s="27" t="n">
        <f t="shared" si="3"/>
        <v>16.132419011001165</v>
      </c>
      <c r="D16" s="27" t="n">
        <f t="shared" si="4"/>
        <v>17.830775902676201</v>
      </c>
      <c r="E16" s="27" t="n">
        <f t="shared" si="4"/>
        <v>10.699533102034872</v>
      </c>
      <c r="F16" s="7" t="n">
        <f t="shared" si="7"/>
        <v>-0.3999401282123124</v>
      </c>
      <c r="G16" s="16" t="n">
        <f t="shared" si="8"/>
        <v>-0.33676821221054642</v>
      </c>
      <c r="H16" s="29" t="n">
        <f t="shared" si="9"/>
        <v>4.2747395155365304E-2</v>
      </c>
      <c r="I16" s="29"/>
      <c r="J16" s="1" t="str">
        <f t="shared" si="10"/>
        <v>Task Order</v>
      </c>
      <c r="K16" s="1" t="str">
        <f t="shared" si="10"/>
        <v>BOA or BPA</v>
      </c>
      <c r="L16" s="17" t="str">
        <f t="shared" si="11"/>
      </c>
      <c r="M16" s="17" t="str">
        <f t="shared" si="11"/>
      </c>
      <c r="N16" s="17" t="str">
        <f t="shared" si="11"/>
      </c>
      <c r="O16" s="17" t="str">
        <f t="shared" si="11"/>
      </c>
      <c r="P16" s="17" t="str">
        <f t="shared" si="11"/>
      </c>
      <c r="Q16" s="17" t="str">
        <f t="shared" si="11"/>
      </c>
      <c r="R16" s="17" t="str">
        <f t="shared" si="11"/>
      </c>
      <c r="S16" s="17" t="str">
        <f t="shared" si="11"/>
      </c>
      <c r="T16" s="17" t="str">
        <f t="shared" si="11"/>
      </c>
      <c r="U16" s="17" t="str">
        <f t="shared" si="11"/>
      </c>
      <c r="V16" s="17" t="n">
        <f t="shared" si="11"/>
        <v>3.5721185227826094E-2</v>
      </c>
      <c r="W16" s="17" t="n">
        <f t="shared" si="11"/>
        <v>4.0248922232913591E-2</v>
      </c>
      <c r="X16" s="17" t="n">
        <f t="shared" si="11"/>
        <v>0.14011469370201707</v>
      </c>
      <c r="Y16" s="17" t="n">
        <f t="shared" si="11"/>
        <v>3.3880314037693836E-2</v>
      </c>
      <c r="Z16" s="17" t="n">
        <f t="shared" si="11"/>
        <v>0.10832994023025437</v>
      </c>
      <c r="AA16" s="17" t="n">
        <f t="shared" si="11"/>
        <v>3.9743904866226962E-2</v>
      </c>
      <c r="AB16" s="17" t="n">
        <f t="shared" si="11"/>
        <v>4.3117441738552642E-2</v>
      </c>
      <c r="AC16" s="17" t="n">
        <f t="shared" si="11"/>
        <v>1.9928208007282046E-2</v>
      </c>
      <c r="AD16" s="17" t="n">
        <f t="shared" si="11"/>
        <v>2.2819136331456699E-2</v>
      </c>
      <c r="AE16" s="17" t="n">
        <f t="shared" si="11"/>
        <v>2.1260707810157889E-2</v>
      </c>
      <c r="AF16" s="17" t="n">
        <f t="shared" si="11"/>
        <v>1.1615055337875404</v>
      </c>
      <c r="AG16" s="17" t="n">
        <f t="shared" si="11"/>
        <v>5.7367195573044718</v>
      </c>
      <c r="AH16" s="17" t="n">
        <f t="shared" si="11"/>
        <v>11.105886584696746</v>
      </c>
      <c r="AI16" s="17" t="n">
        <f t="shared" si="11"/>
        <v>11.875696581101783</v>
      </c>
      <c r="AJ16" s="17" t="n">
        <f t="shared" si="11"/>
        <v>13.006421372373614</v>
      </c>
      <c r="AK16" s="17" t="n">
        <f t="shared" si="11"/>
        <v>14.75190652300812</v>
      </c>
      <c r="AL16" s="17" t="n">
        <f t="shared" si="11"/>
        <v>16.132419011001165</v>
      </c>
      <c r="AM16" s="17" t="n">
        <f t="shared" si="11"/>
        <v>18.963402174146214</v>
      </c>
      <c r="AN16" s="17" t="n">
        <f t="shared" si="11"/>
        <v>22.314593659304943</v>
      </c>
      <c r="AO16" s="17" t="n">
        <f t="shared" si="11"/>
        <v>19.379798385162673</v>
      </c>
      <c r="AP16" s="17" t="n">
        <f t="shared" si="11"/>
        <v>18.586102475411671</v>
      </c>
      <c r="AQ16" s="17" t="n">
        <f t="shared" si="11"/>
        <v>18.079119003723125</v>
      </c>
      <c r="AR16" s="17" t="n">
        <f t="shared" si="11"/>
        <v>17.830775902676201</v>
      </c>
      <c r="AS16" s="17" t="n">
        <f t="shared" si="13"/>
        <v>10.699533102034872</v>
      </c>
    </row>
    <row r="17">
      <c r="A17" s="9" t="str">
        <f t="shared" si="12"/>
        <v>Task Order</v>
      </c>
      <c r="B17" s="9" t="str">
        <f t="shared" si="6"/>
        <v>FSS or GWAC</v>
      </c>
      <c r="C17" s="27" t="n">
        <f t="shared" si="3"/>
        <v>8.494135463052034</v>
      </c>
      <c r="D17" s="27" t="n">
        <f t="shared" si="4"/>
        <v>11.312934464220101</v>
      </c>
      <c r="E17" s="27" t="n">
        <f t="shared" si="4"/>
        <v>5.1838936590030142</v>
      </c>
      <c r="F17" s="18" t="n">
        <f t="shared" si="7"/>
        <v>-0.54177285518639429</v>
      </c>
      <c r="G17" s="16" t="n">
        <f t="shared" si="8"/>
        <v>-0.3897090902832876</v>
      </c>
      <c r="H17" s="29" t="n">
        <f t="shared" si="9"/>
        <v>2.0710992579914551E-2</v>
      </c>
      <c r="I17" s="29"/>
      <c r="J17" s="1" t="str">
        <f t="shared" si="10"/>
        <v>Task Order</v>
      </c>
      <c r="K17" s="1" t="str">
        <f t="shared" si="10"/>
        <v>FSS or GWAC</v>
      </c>
      <c r="L17" s="17" t="str">
        <f t="shared" si="11"/>
      </c>
      <c r="M17" s="17" t="str">
        <f t="shared" si="11"/>
      </c>
      <c r="N17" s="17" t="str">
        <f t="shared" si="11"/>
      </c>
      <c r="O17" s="17" t="str">
        <f t="shared" si="11"/>
      </c>
      <c r="P17" s="17" t="str">
        <f t="shared" si="11"/>
      </c>
      <c r="Q17" s="17" t="str">
        <f t="shared" si="11"/>
      </c>
      <c r="R17" s="17" t="str">
        <f t="shared" si="11"/>
      </c>
      <c r="S17" s="17" t="str">
        <f t="shared" si="11"/>
      </c>
      <c r="T17" s="17" t="str">
        <f t="shared" si="11"/>
      </c>
      <c r="U17" s="17" t="str">
        <f t="shared" si="11"/>
      </c>
      <c r="V17" s="17" t="n">
        <f t="shared" si="11"/>
        <v>7.4205039562969581</v>
      </c>
      <c r="W17" s="17" t="n">
        <f t="shared" si="11"/>
        <v>9.0434934989206148</v>
      </c>
      <c r="X17" s="17" t="n">
        <f t="shared" si="11"/>
        <v>12.332969507777397</v>
      </c>
      <c r="Y17" s="17" t="n">
        <f t="shared" si="11"/>
        <v>15.360669400186389</v>
      </c>
      <c r="Z17" s="17" t="n">
        <f t="shared" si="11"/>
        <v>17.312888534235789</v>
      </c>
      <c r="AA17" s="17" t="n">
        <f t="shared" si="11"/>
        <v>17.156711078653998</v>
      </c>
      <c r="AB17" s="17" t="n">
        <f t="shared" si="11"/>
        <v>17.840042541474745</v>
      </c>
      <c r="AC17" s="17" t="n">
        <f t="shared" si="11"/>
        <v>16.303591348828093</v>
      </c>
      <c r="AD17" s="17" t="n">
        <f t="shared" si="11"/>
        <v>15.002710942723937</v>
      </c>
      <c r="AE17" s="17" t="n">
        <f t="shared" si="11"/>
        <v>14.020648766345156</v>
      </c>
      <c r="AF17" s="17" t="n">
        <f t="shared" si="11"/>
        <v>12.085301929495902</v>
      </c>
      <c r="AG17" s="17" t="n">
        <f t="shared" si="11"/>
        <v>10.835369607331833</v>
      </c>
      <c r="AH17" s="17" t="n">
        <f t="shared" si="11"/>
        <v>9.7492230454165441</v>
      </c>
      <c r="AI17" s="17" t="n">
        <f t="shared" si="11"/>
        <v>7.8620643949761169</v>
      </c>
      <c r="AJ17" s="17" t="n">
        <f t="shared" si="11"/>
        <v>8.127674162207061</v>
      </c>
      <c r="AK17" s="17" t="n">
        <f t="shared" si="11"/>
        <v>7.5026626184244565</v>
      </c>
      <c r="AL17" s="17" t="n">
        <f t="shared" si="11"/>
        <v>8.494135463052034</v>
      </c>
      <c r="AM17" s="17" t="n">
        <f t="shared" si="11"/>
        <v>8.4532045942301526</v>
      </c>
      <c r="AN17" s="17" t="n">
        <f t="shared" si="11"/>
        <v>9.6142502674415535</v>
      </c>
      <c r="AO17" s="17" t="n">
        <f t="shared" si="11"/>
        <v>10.765657184442858</v>
      </c>
      <c r="AP17" s="17" t="n">
        <f t="shared" si="11"/>
        <v>11.977622388595147</v>
      </c>
      <c r="AQ17" s="17" t="n">
        <f t="shared" si="11"/>
        <v>11.720743626767597</v>
      </c>
      <c r="AR17" s="17" t="n">
        <f t="shared" si="11"/>
        <v>11.312934464220101</v>
      </c>
      <c r="AS17" s="17" t="n">
        <f t="shared" si="13"/>
        <v>5.1838936590030142</v>
      </c>
    </row>
    <row r="18">
      <c r="A18" s="9" t="str">
        <f t="shared" si="12"/>
        <v>Task Order</v>
      </c>
      <c r="B18" s="9" t="str">
        <f t="shared" si="6"/>
        <v>Multi-Awd.</v>
      </c>
      <c r="C18" s="27" t="n">
        <f t="shared" si="3"/>
        <v>44.90876257842217</v>
      </c>
      <c r="D18" s="27" t="n">
        <f t="shared" si="4"/>
        <v>60.094043321397798</v>
      </c>
      <c r="E18" s="27" t="n">
        <f t="shared" si="4"/>
        <v>32.519029150225379</v>
      </c>
      <c r="F18" s="7" t="n">
        <f t="shared" si="7"/>
        <v>-0.45886435072598508</v>
      </c>
      <c r="G18" s="16" t="n">
        <f t="shared" si="8"/>
        <v>-0.27588676945977197</v>
      </c>
      <c r="H18" s="29" t="n">
        <f t="shared" si="9"/>
        <v>0.12992191116163312</v>
      </c>
      <c r="I18" s="29"/>
      <c r="J18" s="1" t="str">
        <f t="shared" si="10"/>
        <v>Task Order</v>
      </c>
      <c r="K18" s="1" t="str">
        <f t="shared" si="10"/>
        <v>Multi-Awd.</v>
      </c>
      <c r="L18" s="17" t="str">
        <f t="shared" si="11"/>
      </c>
      <c r="M18" s="17" t="str">
        <f t="shared" si="11"/>
      </c>
      <c r="N18" s="17" t="str">
        <f t="shared" si="11"/>
      </c>
      <c r="O18" s="17" t="str">
        <f t="shared" si="11"/>
      </c>
      <c r="P18" s="17" t="str">
        <f t="shared" si="11"/>
      </c>
      <c r="Q18" s="17" t="str">
        <f t="shared" si="11"/>
      </c>
      <c r="R18" s="17" t="str">
        <f t="shared" si="11"/>
      </c>
      <c r="S18" s="17" t="str">
        <f t="shared" si="11"/>
      </c>
      <c r="T18" s="17" t="str">
        <f t="shared" si="11"/>
      </c>
      <c r="U18" s="17" t="str">
        <f t="shared" si="11"/>
      </c>
      <c r="V18" s="17" t="n">
        <f t="shared" si="11"/>
        <v>16.425548678818831</v>
      </c>
      <c r="W18" s="17" t="n">
        <f t="shared" si="11"/>
        <v>17.689374914673948</v>
      </c>
      <c r="X18" s="17" t="n">
        <f t="shared" si="11"/>
        <v>21.944732612971542</v>
      </c>
      <c r="Y18" s="17" t="n">
        <f t="shared" si="11"/>
        <v>27.753320722727054</v>
      </c>
      <c r="Z18" s="17" t="n">
        <f t="shared" si="11"/>
        <v>33.153288725859717</v>
      </c>
      <c r="AA18" s="17" t="n">
        <f t="shared" si="11"/>
        <v>40.02440187456542</v>
      </c>
      <c r="AB18" s="17" t="n">
        <f t="shared" si="11"/>
        <v>44.45117764928537</v>
      </c>
      <c r="AC18" s="17" t="n">
        <f t="shared" si="11"/>
        <v>48.463853604124083</v>
      </c>
      <c r="AD18" s="17" t="n">
        <f t="shared" si="11"/>
        <v>58.174345356969638</v>
      </c>
      <c r="AE18" s="17" t="n">
        <f t="shared" si="11"/>
        <v>66.371980211800135</v>
      </c>
      <c r="AF18" s="17" t="n">
        <f t="shared" si="11"/>
        <v>73.029120497043934</v>
      </c>
      <c r="AG18" s="17" t="n">
        <f t="shared" si="11"/>
        <v>73.25483382644623</v>
      </c>
      <c r="AH18" s="17" t="n">
        <f t="shared" si="11"/>
        <v>63.608524043593881</v>
      </c>
      <c r="AI18" s="17" t="n">
        <f t="shared" si="11"/>
        <v>51.597774553420258</v>
      </c>
      <c r="AJ18" s="17" t="n">
        <f t="shared" si="11"/>
        <v>46.227135885376526</v>
      </c>
      <c r="AK18" s="17" t="n">
        <f t="shared" si="11"/>
        <v>41.323198387524343</v>
      </c>
      <c r="AL18" s="17" t="n">
        <f t="shared" si="11"/>
        <v>44.90876257842217</v>
      </c>
      <c r="AM18" s="17" t="n">
        <f t="shared" si="11"/>
        <v>47.561080247114091</v>
      </c>
      <c r="AN18" s="17" t="n">
        <f t="shared" si="11"/>
        <v>54.377260262770228</v>
      </c>
      <c r="AO18" s="17" t="n">
        <f t="shared" si="11"/>
        <v>57.771737315513214</v>
      </c>
      <c r="AP18" s="17" t="n">
        <f t="shared" si="11"/>
        <v>62.444961647031512</v>
      </c>
      <c r="AQ18" s="17" t="n">
        <f t="shared" si="11"/>
        <v>57.294768692130049</v>
      </c>
      <c r="AR18" s="17" t="n">
        <f t="shared" si="11"/>
        <v>60.094043321397798</v>
      </c>
      <c r="AS18" s="17" t="n">
        <f t="shared" si="13"/>
        <v>32.519029150225379</v>
      </c>
    </row>
    <row r="19">
      <c r="A19" s="9" t="str">
        <f t="shared" si="12"/>
        <v>Task Order</v>
      </c>
      <c r="B19" s="9" t="str">
        <f t="shared" si="6"/>
        <v>Single-Awd.</v>
      </c>
      <c r="C19" s="27" t="n">
        <f t="shared" si="3"/>
        <v>93.957972349432353</v>
      </c>
      <c r="D19" s="27" t="n">
        <f t="shared" si="4"/>
        <v>120.55170793352299</v>
      </c>
      <c r="E19" s="27" t="n">
        <f t="shared" si="4"/>
        <v>69.547009849859066</v>
      </c>
      <c r="F19" s="18" t="n">
        <f t="shared" si="7"/>
        <v>-0.4230939482980195</v>
      </c>
      <c r="G19" s="16" t="n">
        <f t="shared" si="8"/>
        <v>-0.25980725093543133</v>
      </c>
      <c r="H19" s="29" t="n">
        <f t="shared" si="9"/>
        <v>0.2778582470444998</v>
      </c>
      <c r="I19" s="29"/>
      <c r="J19" s="1" t="str">
        <f t="shared" si="10"/>
        <v>Task Order</v>
      </c>
      <c r="K19" s="1" t="str">
        <f t="shared" si="10"/>
        <v>Single-Awd.</v>
      </c>
      <c r="L19" s="17" t="str">
        <f t="shared" si="11"/>
      </c>
      <c r="M19" s="17" t="str">
        <f t="shared" si="11"/>
      </c>
      <c r="N19" s="17" t="str">
        <f t="shared" si="11"/>
      </c>
      <c r="O19" s="17" t="str">
        <f t="shared" si="11"/>
      </c>
      <c r="P19" s="17" t="str">
        <f t="shared" si="11"/>
      </c>
      <c r="Q19" s="17" t="str">
        <f t="shared" si="11"/>
      </c>
      <c r="R19" s="17" t="str">
        <f t="shared" si="11"/>
      </c>
      <c r="S19" s="17" t="str">
        <f t="shared" si="11"/>
      </c>
      <c r="T19" s="17" t="str">
        <f t="shared" si="11"/>
      </c>
      <c r="U19" s="17" t="str">
        <f t="shared" si="11"/>
      </c>
      <c r="V19" s="17" t="n">
        <f t="shared" si="11"/>
        <v>54.953396603737374</v>
      </c>
      <c r="W19" s="17" t="n">
        <f t="shared" si="11"/>
        <v>62.959608060031734</v>
      </c>
      <c r="X19" s="17" t="n">
        <f t="shared" si="11"/>
        <v>73.149593658173899</v>
      </c>
      <c r="Y19" s="17" t="n">
        <f t="shared" si="11"/>
        <v>101.0109823598347</v>
      </c>
      <c r="Z19" s="17" t="n">
        <f t="shared" si="11"/>
        <v>115.29140533188647</v>
      </c>
      <c r="AA19" s="17" t="n">
        <f t="shared" si="11"/>
        <v>143.97190327613629</v>
      </c>
      <c r="AB19" s="17" t="n">
        <f t="shared" si="11"/>
        <v>150.65513269702961</v>
      </c>
      <c r="AC19" s="17" t="n">
        <f t="shared" si="11"/>
        <v>165.4233341963639</v>
      </c>
      <c r="AD19" s="17" t="n">
        <f t="shared" si="11"/>
        <v>191.68193391229462</v>
      </c>
      <c r="AE19" s="17" t="n">
        <f t="shared" si="11"/>
        <v>184.69192384848606</v>
      </c>
      <c r="AF19" s="17" t="n">
        <f t="shared" si="11"/>
        <v>170.26272981520444</v>
      </c>
      <c r="AG19" s="17" t="n">
        <f t="shared" si="11"/>
        <v>154.08731970507714</v>
      </c>
      <c r="AH19" s="17" t="n">
        <f t="shared" si="11"/>
        <v>146.87113077795112</v>
      </c>
      <c r="AI19" s="17" t="n">
        <f t="shared" si="11"/>
        <v>108.52053630610128</v>
      </c>
      <c r="AJ19" s="17" t="n">
        <f t="shared" si="11"/>
        <v>99.283097762637112</v>
      </c>
      <c r="AK19" s="17" t="n">
        <f t="shared" si="11"/>
        <v>91.810139778585977</v>
      </c>
      <c r="AL19" s="17" t="n">
        <f t="shared" si="11"/>
        <v>93.957972349432353</v>
      </c>
      <c r="AM19" s="17" t="n">
        <f t="shared" si="11"/>
        <v>100.88720525502291</v>
      </c>
      <c r="AN19" s="17" t="n">
        <f t="shared" si="11"/>
        <v>121.82602143981657</v>
      </c>
      <c r="AO19" s="17" t="n">
        <f t="shared" si="11"/>
        <v>124.15425015485252</v>
      </c>
      <c r="AP19" s="17" t="n">
        <f t="shared" si="11"/>
        <v>130.42551949313619</v>
      </c>
      <c r="AQ19" s="17" t="n">
        <f t="shared" si="11"/>
        <v>117.94808286985811</v>
      </c>
      <c r="AR19" s="17" t="n">
        <f t="shared" si="11"/>
        <v>120.55170793352299</v>
      </c>
      <c r="AS19" s="17" t="n">
        <f t="shared" si="13"/>
        <v>69.547009849859066</v>
      </c>
    </row>
    <row r="20">
      <c r="A20" s="9" t="str">
        <f t="shared" si="12"/>
        <v>Task Order</v>
      </c>
      <c r="B20" s="9" t="str">
        <f t="shared" si="6"/>
        <v>Unlbd. IDV</v>
      </c>
      <c r="C20" s="27" t="n">
        <f t="shared" si="3"/>
        <v>5.9209902335325103E-2</v>
      </c>
      <c r="D20" s="27" t="n">
        <f t="shared" si="4"/>
        <v>1.3076981250000001E-3</v>
      </c>
      <c r="E20" s="27" t="str">
        <f t="shared" si="4"/>
      </c>
      <c r="F20" s="18" t="e">
        <f t="shared" si="7"/>
        <v>#VALUE!</v>
      </c>
      <c r="G20" s="16" t="e">
        <f t="shared" si="8"/>
        <v>#VALUE!</v>
      </c>
      <c r="H20" s="29" t="n">
        <f>AS33</f>
        <v>0</v>
      </c>
      <c r="I20" s="29"/>
      <c r="J20" s="1" t="str">
        <f t="shared" si="10"/>
        <v>Task Order</v>
      </c>
      <c r="K20" s="1" t="str">
        <f t="shared" si="10"/>
        <v>Unlbd. IDV</v>
      </c>
      <c r="L20" s="17" t="str">
        <f t="shared" si="11"/>
      </c>
      <c r="M20" s="17" t="str">
        <f t="shared" si="11"/>
      </c>
      <c r="N20" s="17" t="str">
        <f t="shared" si="11"/>
      </c>
      <c r="O20" s="17" t="str">
        <f t="shared" si="11"/>
      </c>
      <c r="P20" s="17" t="str">
        <f t="shared" si="11"/>
      </c>
      <c r="Q20" s="17" t="str">
        <f t="shared" si="11"/>
      </c>
      <c r="R20" s="17" t="str">
        <f t="shared" si="11"/>
      </c>
      <c r="S20" s="17" t="str">
        <f t="shared" si="11"/>
      </c>
      <c r="T20" s="17" t="str">
        <f t="shared" si="11"/>
      </c>
      <c r="U20" s="17" t="str">
        <f t="shared" si="11"/>
      </c>
      <c r="V20" s="17" t="n">
        <f t="shared" si="11"/>
        <v>3.2015430923919519</v>
      </c>
      <c r="W20" s="17" t="n">
        <f t="shared" si="11"/>
        <v>1.1515152919346712</v>
      </c>
      <c r="X20" s="17" t="n">
        <f t="shared" si="11"/>
        <v>0.91709892611651167</v>
      </c>
      <c r="Y20" s="17" t="n">
        <f t="shared" si="11"/>
        <v>0.56261107943355981</v>
      </c>
      <c r="Z20" s="17" t="n">
        <f t="shared" si="11"/>
        <v>0.36770074593369639</v>
      </c>
      <c r="AA20" s="17" t="n">
        <f t="shared" si="11"/>
        <v>0.2849924231109468</v>
      </c>
      <c r="AB20" s="17" t="n">
        <f t="shared" si="11"/>
        <v>0.12280708742414463</v>
      </c>
      <c r="AC20" s="17" t="n">
        <f t="shared" si="11"/>
        <v>8.7434884711370786E-2</v>
      </c>
      <c r="AD20" s="17" t="n">
        <f t="shared" si="11"/>
        <v>3.7406333428933222E-2</v>
      </c>
      <c r="AE20" s="17" t="n">
        <f t="shared" si="11"/>
        <v>7.0784856203715812E-3</v>
      </c>
      <c r="AF20" s="17" t="n">
        <f t="shared" si="11"/>
        <v>0.96296303760582858</v>
      </c>
      <c r="AG20" s="17" t="n">
        <f t="shared" si="11"/>
        <v>0.95097039813914641</v>
      </c>
      <c r="AH20" s="17" t="n">
        <f t="shared" si="11"/>
        <v>1.0473042056174662</v>
      </c>
      <c r="AI20" s="17" t="n">
        <f t="shared" si="11"/>
        <v>0.66034726025335488</v>
      </c>
      <c r="AJ20" s="17" t="n">
        <f t="shared" si="11"/>
        <v>0.68063441755937337</v>
      </c>
      <c r="AK20" s="17" t="n">
        <f t="shared" si="11"/>
        <v>0.66812951067754467</v>
      </c>
      <c r="AL20" s="17" t="n">
        <f t="shared" si="11"/>
        <v>5.9209902335325103E-2</v>
      </c>
      <c r="AM20" s="17" t="n">
        <f t="shared" si="11"/>
        <v>0.22119569779444573</v>
      </c>
      <c r="AN20" s="17" t="n">
        <f t="shared" si="11"/>
        <v>3.1922074543413908E-3</v>
      </c>
      <c r="AO20" s="17" t="n">
        <f t="shared" si="11"/>
        <v>1.2901166750298007E-3</v>
      </c>
      <c r="AP20" s="17" t="n">
        <f t="shared" si="11"/>
        <v>1.7374103272905228E-3</v>
      </c>
      <c r="AQ20" s="17" t="n">
        <f t="shared" si="11"/>
        <v>2.9542175130026654E-3</v>
      </c>
      <c r="AR20" s="17" t="n">
        <f t="shared" si="11"/>
        <v>1.3076981250000001E-3</v>
      </c>
      <c r="AS20" s="17" t="str">
        <f t="shared" si="13"/>
      </c>
    </row>
    <row r="21">
      <c r="A21" s="59" t="n">
        <f>IF(J21="","",J21)</f>
        <v>0</v>
      </c>
      <c r="B21" s="59" t="n">
        <f>IF(K21="","",K21)</f>
        <v>0</v>
      </c>
      <c r="C21" s="27" t="n">
        <f t="shared" si="3"/>
        <v>0</v>
      </c>
      <c r="D21" s="27" t="str">
        <f t="shared" si="4"/>
      </c>
      <c r="E21" s="27" t="n">
        <f t="shared" si="4"/>
        <v>0</v>
      </c>
      <c r="F21" s="18" t="e">
        <f t="shared" si="7"/>
        <v>#VALUE!</v>
      </c>
      <c r="G21" s="16" t="e">
        <f t="shared" si="8"/>
        <v>#DIV/0!</v>
      </c>
      <c r="H21" s="29" t="b">
        <f>AS34</f>
        <v>1</v>
      </c>
      <c r="I21" s="29"/>
      <c r="J21" s="1" t="n">
        <f t="shared" si="10"/>
        <v>0</v>
      </c>
      <c r="K21" s="1" t="n">
        <f t="shared" si="10"/>
        <v>0</v>
      </c>
      <c r="L21" s="17" t="n">
        <f t="shared" si="11"/>
        <v>239.19968123054471</v>
      </c>
      <c r="M21" s="17" t="n">
        <f t="shared" si="11"/>
        <v>261.29072911994291</v>
      </c>
      <c r="N21" s="17" t="n">
        <f t="shared" si="11"/>
        <v>231.05264270919878</v>
      </c>
      <c r="O21" s="17" t="n">
        <f t="shared" si="11"/>
        <v>222.03007008275242</v>
      </c>
      <c r="P21" s="17" t="n">
        <f t="shared" si="11"/>
        <v>209.75545071641369</v>
      </c>
      <c r="Q21" s="17" t="n">
        <f t="shared" si="11"/>
        <v>204.40529624658194</v>
      </c>
      <c r="R21" s="17" t="n">
        <f t="shared" si="11"/>
        <v>203.82966328577427</v>
      </c>
      <c r="S21" s="17" t="n">
        <f t="shared" si="11"/>
        <v>196.10140143807629</v>
      </c>
      <c r="T21" s="17" t="n">
        <f t="shared" si="11"/>
        <v>195.32573317812</v>
      </c>
      <c r="U21" s="17" t="n">
        <f t="shared" si="11"/>
        <v>201.52929472562869</v>
      </c>
      <c r="V21" s="17" t="n">
        <f t="shared" si="11"/>
        <v>5.6276685498485106E-4</v>
      </c>
      <c r="W21" s="17" t="n">
        <f t="shared" si="11"/>
        <v>0</v>
      </c>
      <c r="X21" s="17" t="n">
        <f t="shared" si="11"/>
        <v>1.7977502609382501E-4</v>
      </c>
      <c r="Y21" s="17" t="n">
        <f t="shared" si="11"/>
        <v>6.2134508137107761E-5</v>
      </c>
      <c r="Z21" s="17" t="n">
        <f t="shared" si="11"/>
        <v>6.2693543198816867E-3</v>
      </c>
      <c r="AA21" s="17" t="n">
        <f t="shared" si="11"/>
        <v>3.5925866809228147E-3</v>
      </c>
      <c r="AB21" s="17" t="n">
        <f t="shared" si="11"/>
        <v>1.7872622581030211E-3</v>
      </c>
      <c r="AC21" s="17" t="n">
        <f t="shared" si="11"/>
        <v>9.0766490159274044E-4</v>
      </c>
      <c r="AD21" s="17" t="n">
        <f t="shared" si="11"/>
        <v>0</v>
      </c>
      <c r="AE21" s="17" t="n">
        <f t="shared" si="11"/>
        <v>0</v>
      </c>
      <c r="AF21" s="17" t="n">
        <f t="shared" si="11"/>
        <v>0</v>
      </c>
      <c r="AG21" s="17" t="n">
        <f t="shared" si="11"/>
        <v>0</v>
      </c>
      <c r="AH21" s="17" t="n">
        <f t="shared" si="11"/>
        <v>0</v>
      </c>
      <c r="AI21" s="17" t="n">
        <f t="shared" si="11"/>
        <v>0</v>
      </c>
      <c r="AJ21" s="17" t="n">
        <f t="shared" ref="AJ21:AR21" si="14">IF(AJ9="","",AJ9/VLOOKUP(AJ$13,deflator,2,FALSE)/$C$12)</f>
        <v>0</v>
      </c>
      <c r="AK21" s="17" t="n">
        <f t="shared" si="14"/>
        <v>0</v>
      </c>
      <c r="AL21" s="17" t="n">
        <f t="shared" si="14"/>
        <v>0</v>
      </c>
      <c r="AM21" s="17" t="n">
        <f t="shared" si="14"/>
        <v>0</v>
      </c>
      <c r="AN21" s="17" t="str">
        <f t="shared" si="14"/>
      </c>
      <c r="AO21" s="17" t="n">
        <f t="shared" si="14"/>
        <v>0</v>
      </c>
      <c r="AP21" s="17" t="n">
        <f t="shared" si="14"/>
        <v>0</v>
      </c>
      <c r="AQ21" s="17" t="str">
        <f t="shared" si="14"/>
      </c>
      <c r="AR21" s="17" t="str">
        <f t="shared" si="14"/>
      </c>
      <c r="AS21" s="17" t="n">
        <f t="shared" si="13"/>
        <v>0</v>
      </c>
    </row>
    <row r="22">
      <c r="A22" s="9" t="str">
        <f t="shared" si="12"/>
        <v>Subtotal</v>
      </c>
      <c r="B22" s="9" t="str">
        <f t="shared" si="6"/>
      </c>
      <c r="C22" s="27" t="n">
        <f t="shared" si="3"/>
        <v>354.92820408839611</v>
      </c>
      <c r="D22" s="27" t="n">
        <f t="shared" si="4"/>
        <v>414.3206920492039</v>
      </c>
      <c r="E22" s="27" t="n">
        <f t="shared" si="4"/>
        <v>250.29672716074148</v>
      </c>
      <c r="F22" s="7" t="n">
        <f t="shared" si="7"/>
        <v>-0.39588649091410399</v>
      </c>
      <c r="G22" s="16" t="n">
        <f t="shared" si="8"/>
        <v>-0.29479617489512266</v>
      </c>
      <c r="H22" s="29" t="b">
        <f>AS34</f>
        <v>1</v>
      </c>
      <c r="I22" s="29"/>
      <c r="J22" s="1" t="s">
        <v>44</v>
      </c>
      <c r="L22" s="17" t="n">
        <f t="shared" ref="L22:AS22" si="15">L10/VLOOKUP(L$13,deflator,2,FALSE)/$C$12</f>
        <v>239.19968123054471</v>
      </c>
      <c r="M22" s="17" t="n">
        <f t="shared" si="15"/>
        <v>261.29072911994291</v>
      </c>
      <c r="N22" s="17" t="n">
        <f t="shared" si="15"/>
        <v>231.05264270919878</v>
      </c>
      <c r="O22" s="17" t="n">
        <f t="shared" si="15"/>
        <v>222.03007008275242</v>
      </c>
      <c r="P22" s="17" t="n">
        <f t="shared" si="15"/>
        <v>209.75545071641369</v>
      </c>
      <c r="Q22" s="17" t="n">
        <f t="shared" si="15"/>
        <v>204.40529624658194</v>
      </c>
      <c r="R22" s="17" t="n">
        <f t="shared" si="15"/>
        <v>203.82966328577427</v>
      </c>
      <c r="S22" s="17" t="n">
        <f t="shared" si="15"/>
        <v>196.10140143807629</v>
      </c>
      <c r="T22" s="17" t="n">
        <f t="shared" si="15"/>
        <v>195.32573317812</v>
      </c>
      <c r="U22" s="17" t="n">
        <f t="shared" si="15"/>
        <v>201.52929472562869</v>
      </c>
      <c r="V22" s="17" t="n">
        <f t="shared" si="15"/>
        <v>213.56475258137903</v>
      </c>
      <c r="W22" s="17" t="n">
        <f t="shared" si="15"/>
        <v>227.14667307963123</v>
      </c>
      <c r="X22" s="17" t="n">
        <f t="shared" si="15"/>
        <v>263.70993880780122</v>
      </c>
      <c r="Y22" s="17" t="n">
        <f t="shared" si="15"/>
        <v>322.3422280147845</v>
      </c>
      <c r="Z22" s="17" t="n">
        <f t="shared" si="15"/>
        <v>341.76616162844567</v>
      </c>
      <c r="AA22" s="17" t="n">
        <f t="shared" si="15"/>
        <v>383.52616139143231</v>
      </c>
      <c r="AB22" s="17" t="n">
        <f t="shared" si="15"/>
        <v>412.68070234721108</v>
      </c>
      <c r="AC22" s="17" t="n">
        <f t="shared" si="15"/>
        <v>446.55681657988919</v>
      </c>
      <c r="AD22" s="17" t="n">
        <f t="shared" si="15"/>
        <v>503.86409846009161</v>
      </c>
      <c r="AE22" s="17" t="n">
        <f t="shared" si="15"/>
        <v>503.50276780955392</v>
      </c>
      <c r="AF22" s="17" t="n">
        <f t="shared" si="15"/>
        <v>474.10678563496987</v>
      </c>
      <c r="AG22" s="17" t="n">
        <f t="shared" si="15"/>
        <v>472.64262500767097</v>
      </c>
      <c r="AH22" s="17" t="n">
        <f t="shared" si="15"/>
        <v>450.37155703864966</v>
      </c>
      <c r="AI22" s="17" t="n">
        <f t="shared" si="15"/>
        <v>379.1392703952684</v>
      </c>
      <c r="AJ22" s="17" t="n">
        <f t="shared" si="15"/>
        <v>343.68014971900078</v>
      </c>
      <c r="AK22" s="17" t="n">
        <f t="shared" si="15"/>
        <v>328.86986160695392</v>
      </c>
      <c r="AL22" s="17" t="n">
        <f t="shared" si="15"/>
        <v>354.92820408839611</v>
      </c>
      <c r="AM22" s="17" t="n">
        <f t="shared" si="15"/>
        <v>374.71140239752424</v>
      </c>
      <c r="AN22" s="17" t="n">
        <f t="shared" si="15"/>
        <v>409.89577895195555</v>
      </c>
      <c r="AO22" s="17" t="n">
        <f t="shared" si="15"/>
        <v>429.9084961304726</v>
      </c>
      <c r="AP22" s="17" t="n">
        <f t="shared" si="15"/>
        <v>467.0722030117376</v>
      </c>
      <c r="AQ22" s="17" t="n">
        <f t="shared" si="15"/>
        <v>413.882614520635</v>
      </c>
      <c r="AR22" s="17" t="n">
        <f t="shared" si="15"/>
        <v>414.3206920492039</v>
      </c>
      <c r="AS22" s="17" t="n">
        <f t="shared" si="15"/>
        <v>250.29672716074148</v>
      </c>
    </row>
    <row r="23">
      <c r="J23" s="1" t="s">
        <v>45</v>
      </c>
      <c r="K23" s="3"/>
      <c r="L23" s="3" t="b">
        <f t="shared" ref="L23:AR23" si="16">L22=SUM(L14:L21)</f>
        <v>1</v>
      </c>
      <c r="M23" s="3" t="b">
        <f t="shared" si="16"/>
        <v>1</v>
      </c>
      <c r="N23" s="3" t="b">
        <f t="shared" si="16"/>
        <v>1</v>
      </c>
      <c r="O23" s="3" t="b">
        <f t="shared" si="16"/>
        <v>1</v>
      </c>
      <c r="P23" s="3" t="b">
        <f t="shared" si="16"/>
        <v>1</v>
      </c>
      <c r="Q23" s="3" t="b">
        <f t="shared" si="16"/>
        <v>1</v>
      </c>
      <c r="R23" s="3" t="b">
        <f t="shared" si="16"/>
        <v>1</v>
      </c>
      <c r="S23" s="3" t="b">
        <f t="shared" si="16"/>
        <v>1</v>
      </c>
      <c r="T23" s="3" t="b">
        <f t="shared" si="16"/>
        <v>1</v>
      </c>
      <c r="U23" s="3" t="b">
        <f t="shared" si="16"/>
        <v>1</v>
      </c>
      <c r="V23" s="3" t="b">
        <f t="shared" si="16"/>
        <v>1</v>
      </c>
      <c r="W23" s="3" t="b">
        <f t="shared" si="16"/>
        <v>1</v>
      </c>
      <c r="X23" s="3" t="b">
        <f t="shared" si="16"/>
        <v>1</v>
      </c>
      <c r="Y23" s="3" t="b">
        <f t="shared" si="16"/>
        <v>1</v>
      </c>
      <c r="Z23" s="3" t="b">
        <f t="shared" si="16"/>
        <v>1</v>
      </c>
      <c r="AA23" s="3" t="b">
        <f t="shared" si="16"/>
        <v>1</v>
      </c>
      <c r="AB23" s="3" t="b">
        <f t="shared" si="16"/>
        <v>1</v>
      </c>
      <c r="AC23" s="3" t="b">
        <f t="shared" si="16"/>
        <v>1</v>
      </c>
      <c r="AD23" s="3" t="b">
        <f t="shared" si="16"/>
        <v>1</v>
      </c>
      <c r="AE23" s="3" t="b">
        <f t="shared" si="16"/>
        <v>1</v>
      </c>
      <c r="AF23" s="3" t="b">
        <f t="shared" si="16"/>
        <v>1</v>
      </c>
      <c r="AG23" s="3" t="b">
        <f t="shared" si="16"/>
        <v>1</v>
      </c>
      <c r="AH23" s="3" t="b">
        <f t="shared" si="16"/>
        <v>1</v>
      </c>
      <c r="AI23" s="3" t="b">
        <f t="shared" si="16"/>
        <v>1</v>
      </c>
      <c r="AJ23" s="3" t="b">
        <f t="shared" si="16"/>
        <v>1</v>
      </c>
      <c r="AK23" s="3" t="b">
        <f t="shared" si="16"/>
        <v>1</v>
      </c>
      <c r="AL23" s="3" t="b">
        <f t="shared" si="16"/>
        <v>1</v>
      </c>
      <c r="AM23" s="3" t="b">
        <f t="shared" si="16"/>
        <v>1</v>
      </c>
      <c r="AN23" s="3" t="b">
        <f t="shared" si="16"/>
        <v>0</v>
      </c>
      <c r="AO23" s="3" t="b">
        <f t="shared" si="16"/>
        <v>1</v>
      </c>
      <c r="AP23" s="3" t="b">
        <f t="shared" si="16"/>
        <v>1</v>
      </c>
      <c r="AQ23" s="3" t="b">
        <f t="shared" si="16"/>
        <v>1</v>
      </c>
      <c r="AR23" s="3" t="b">
        <f t="shared" si="16"/>
        <v>1</v>
      </c>
      <c r="AS23" s="3" t="b">
        <f>AS22=SUM(AS14:AS21)</f>
        <v>0</v>
      </c>
    </row>
    <row r="24">
      <c r="B24" s="16"/>
      <c r="C24" s="16"/>
      <c r="D24" s="5"/>
      <c r="E24" s="34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35"/>
      <c r="AL24" s="35"/>
      <c r="AM24" s="9"/>
      <c r="AN24" s="9"/>
      <c r="AO24" s="9"/>
      <c r="AP24" s="35"/>
      <c r="AQ24" s="35"/>
      <c r="AR24" s="35"/>
      <c r="AS24" s="35"/>
    </row>
    <row r="25">
      <c r="J25" s="1" t="s">
        <v>46</v>
      </c>
      <c r="K25" s="1" t="s">
        <v>43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9" t="str">
        <f>A14</f>
        <v>Award</v>
      </c>
      <c r="B26" s="9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16" t="str">
        <f t="shared" ref="L26:AO33" si="20">IF(L14="","",L14/L$22)</f>
      </c>
      <c r="M26" s="16" t="str">
        <f t="shared" si="20"/>
      </c>
      <c r="N26" s="16" t="str">
        <f t="shared" si="20"/>
      </c>
      <c r="O26" s="16" t="str">
        <f t="shared" si="20"/>
      </c>
      <c r="P26" s="16" t="str">
        <f t="shared" si="20"/>
      </c>
      <c r="Q26" s="16" t="str">
        <f t="shared" si="20"/>
      </c>
      <c r="R26" s="16" t="str">
        <f t="shared" si="20"/>
      </c>
      <c r="S26" s="16" t="str">
        <f t="shared" si="20"/>
      </c>
      <c r="T26" s="16" t="str">
        <f t="shared" si="20"/>
      </c>
      <c r="U26" s="16" t="str">
        <f t="shared" si="20"/>
      </c>
      <c r="V26" s="7" t="n">
        <f t="shared" si="20"/>
        <v>0.59691175749363334</v>
      </c>
      <c r="W26" s="7" t="n">
        <f t="shared" si="20"/>
        <v>0.57960761225206658</v>
      </c>
      <c r="X26" s="7" t="n">
        <f t="shared" si="20"/>
        <v>0.56642015770335519</v>
      </c>
      <c r="Y26" s="7" t="n">
        <f t="shared" si="20"/>
        <v>0.52492812462502303</v>
      </c>
      <c r="Z26" s="7" t="n">
        <f t="shared" si="20"/>
        <v>0.48622271837014724</v>
      </c>
      <c r="AA26" s="7" t="n">
        <f t="shared" si="20"/>
        <v>0.44443884833092334</v>
      </c>
      <c r="AB26" s="7" t="n">
        <f t="shared" si="20"/>
        <v>0.4551736049652354</v>
      </c>
      <c r="AC26" s="7" t="n">
        <f t="shared" si="20"/>
        <v>0.45428355643760526</v>
      </c>
      <c r="AD26" s="7" t="n">
        <f t="shared" si="20"/>
        <v>0.44456139707590825</v>
      </c>
      <c r="AE26" s="7" t="n">
        <f t="shared" si="20"/>
        <v>0.44574361929933015</v>
      </c>
      <c r="AF26" s="7" t="n">
        <f t="shared" si="20"/>
        <v>0.42724365165486738</v>
      </c>
      <c r="AG26" s="7" t="n">
        <f t="shared" si="20"/>
        <v>0.45447113399629113</v>
      </c>
      <c r="AH26" s="7" t="n">
        <f t="shared" si="20"/>
        <v>0.46114709619229227</v>
      </c>
      <c r="AI26" s="7" t="n">
        <f t="shared" si="20"/>
        <v>0.4998184539772984</v>
      </c>
      <c r="AJ26" s="7" t="n">
        <f t="shared" si="20"/>
        <v>0.48488733119069943</v>
      </c>
      <c r="AK26" s="18" t="n">
        <f t="shared" si="20"/>
        <v>0.49610762521283103</v>
      </c>
      <c r="AL26" s="7" t="n">
        <f t="shared" si="20"/>
        <v>0.51151243326349505</v>
      </c>
      <c r="AM26" s="7" t="n">
        <f t="shared" si="20"/>
        <v>0.50411818250517271</v>
      </c>
      <c r="AN26" s="7" t="n">
        <f t="shared" si="20"/>
        <v>0.46284558348345828</v>
      </c>
      <c r="AO26" s="7" t="n">
        <f t="shared" si="20"/>
        <v>0.47858184147329891</v>
      </c>
      <c r="AP26" s="18" t="n">
        <f t="shared" ref="AP26:AP33" si="21">IF(AQ14="","",AQ14/AQ$22)</f>
        <v>0.48230478484093753</v>
      </c>
      <c r="AQ26" s="18"/>
      <c r="AR26" s="18" t="n">
        <f t="shared" ref="AR26:AS33" si="22">IF(AR14="","",AR14/AR$22)</f>
        <v>0.47097086487351547</v>
      </c>
      <c r="AS26" s="18" t="n">
        <f t="shared" si="22"/>
        <v>0.51042573980846051</v>
      </c>
    </row>
    <row r="27">
      <c r="A27" s="9" t="str">
        <f t="shared" ref="A27:A34" si="23">A15</f>
        <v>Award</v>
      </c>
      <c r="B27" s="9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16" t="str">
        <f t="shared" si="20"/>
      </c>
      <c r="M27" s="16" t="str">
        <f t="shared" si="20"/>
      </c>
      <c r="N27" s="16" t="str">
        <f t="shared" si="20"/>
      </c>
      <c r="O27" s="16" t="str">
        <f t="shared" si="20"/>
      </c>
      <c r="P27" s="16" t="str">
        <f t="shared" si="20"/>
      </c>
      <c r="Q27" s="16" t="str">
        <f t="shared" si="20"/>
      </c>
      <c r="R27" s="16" t="str">
        <f t="shared" si="20"/>
      </c>
      <c r="S27" s="16" t="str">
        <f t="shared" si="20"/>
      </c>
      <c r="T27" s="16" t="str">
        <f t="shared" si="20"/>
      </c>
      <c r="U27" s="16" t="str">
        <f t="shared" si="20"/>
      </c>
      <c r="V27" s="7" t="n">
        <f t="shared" si="20"/>
        <v>1.8955208886656645E-2</v>
      </c>
      <c r="W27" s="7" t="n">
        <f t="shared" si="20"/>
        <v>2.0279810902344191E-2</v>
      </c>
      <c r="X27" s="7" t="n">
        <f t="shared" si="20"/>
        <v>2.2201000588164516E-2</v>
      </c>
      <c r="Y27" s="7" t="n">
        <f t="shared" si="20"/>
        <v>2.6103315152424374E-2</v>
      </c>
      <c r="Z27" s="7" t="n">
        <f t="shared" si="20"/>
        <v>2.7363173690181829E-2</v>
      </c>
      <c r="AA27" s="7" t="n">
        <f t="shared" si="20"/>
        <v>3.0221903850779573E-2</v>
      </c>
      <c r="AB27" s="7" t="n">
        <f t="shared" si="20"/>
        <v>2.8412461775762989E-2</v>
      </c>
      <c r="AC27" s="7" t="n">
        <f t="shared" si="20"/>
        <v>2.999472270554648E-2</v>
      </c>
      <c r="AD27" s="7" t="n">
        <f t="shared" si="20"/>
        <v>2.9663465359430766E-2</v>
      </c>
      <c r="AE27" s="7" t="n">
        <f t="shared" si="20"/>
        <v>2.7719271136380876E-2</v>
      </c>
      <c r="AF27" s="7" t="n">
        <f t="shared" si="20"/>
        <v>2.9626343428062141E-2</v>
      </c>
      <c r="AG27" s="7" t="n">
        <f t="shared" si="20"/>
        <v>2.7451993249533096E-2</v>
      </c>
      <c r="AH27" s="7" t="n">
        <f t="shared" si="20"/>
        <v>2.2874341162080109E-2</v>
      </c>
      <c r="AI27" s="7" t="n">
        <f t="shared" si="20"/>
        <v>2.4059885220704159E-2</v>
      </c>
      <c r="AJ27" s="7" t="n">
        <f t="shared" si="20"/>
        <v>2.8250207485998428E-2</v>
      </c>
      <c r="AK27" s="18" t="n">
        <f t="shared" si="20"/>
        <v>2.9370215609416588E-2</v>
      </c>
      <c r="AL27" s="7" t="n">
        <f t="shared" si="20"/>
        <v>2.7683107073136599E-2</v>
      </c>
      <c r="AM27" s="7" t="n">
        <f t="shared" si="20"/>
        <v>2.5957265315063441E-2</v>
      </c>
      <c r="AN27" s="7" t="n">
        <f t="shared" si="20"/>
        <v>2.9378224312368098E-2</v>
      </c>
      <c r="AO27" s="7" t="n">
        <f t="shared" si="20"/>
        <v>2.8120782304844535E-2</v>
      </c>
      <c r="AP27" s="18" t="n">
        <f t="shared" si="21"/>
        <v>2.2275351612779382E-2</v>
      </c>
      <c r="AQ27" s="18"/>
      <c r="AR27" s="18" t="n">
        <f t="shared" si="22"/>
        <v>2.2680373537170177E-2</v>
      </c>
      <c r="AS27" s="18" t="n">
        <f t="shared" si="22"/>
        <v>1.8335714250126683E-2</v>
      </c>
    </row>
    <row r="28">
      <c r="A28" s="9" t="str">
        <f t="shared" si="23"/>
        <v>Task Order</v>
      </c>
      <c r="B28" s="9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16" t="str">
        <f t="shared" si="20"/>
      </c>
      <c r="M28" s="16" t="str">
        <f t="shared" si="20"/>
      </c>
      <c r="N28" s="16" t="str">
        <f t="shared" si="20"/>
      </c>
      <c r="O28" s="16" t="str">
        <f t="shared" si="20"/>
      </c>
      <c r="P28" s="16" t="str">
        <f t="shared" si="20"/>
      </c>
      <c r="Q28" s="16" t="str">
        <f t="shared" si="20"/>
      </c>
      <c r="R28" s="16" t="str">
        <f t="shared" si="20"/>
      </c>
      <c r="S28" s="16" t="str">
        <f t="shared" si="20"/>
      </c>
      <c r="T28" s="16" t="str">
        <f t="shared" si="20"/>
      </c>
      <c r="U28" s="16" t="str">
        <f t="shared" si="20"/>
      </c>
      <c r="V28" s="7" t="n">
        <f t="shared" si="20"/>
        <v>1.6726161408219507E-4</v>
      </c>
      <c r="W28" s="7" t="n">
        <f t="shared" si="20"/>
        <v>1.7719353617300595E-4</v>
      </c>
      <c r="X28" s="7" t="n">
        <f t="shared" si="20"/>
        <v>5.3132124763843793E-4</v>
      </c>
      <c r="Y28" s="7" t="n">
        <f t="shared" si="20"/>
        <v>1.0510665712759139E-4</v>
      </c>
      <c r="Z28" s="7" t="n">
        <f t="shared" si="20"/>
        <v>3.1697093625092788E-4</v>
      </c>
      <c r="AA28" s="7" t="n">
        <f t="shared" si="20"/>
        <v>1.0362762405056317E-4</v>
      </c>
      <c r="AB28" s="7" t="n">
        <f t="shared" si="20"/>
        <v>1.0448136172424064E-4</v>
      </c>
      <c r="AC28" s="7" t="n">
        <f t="shared" si="20"/>
        <v>4.4626366158530873E-5</v>
      </c>
      <c r="AD28" s="7" t="n">
        <f t="shared" si="20"/>
        <v>4.5288275948210033E-5</v>
      </c>
      <c r="AE28" s="7" t="n">
        <f t="shared" si="20"/>
        <v>4.2225602656864818E-5</v>
      </c>
      <c r="AF28" s="7" t="n">
        <f t="shared" si="20"/>
        <v>2.4498816911720411E-3</v>
      </c>
      <c r="AG28" s="7" t="n">
        <f t="shared" si="20"/>
        <v>1.2137541672656725E-2</v>
      </c>
      <c r="AH28" s="7" t="n">
        <f t="shared" si="20"/>
        <v>2.4659387146297229E-2</v>
      </c>
      <c r="AI28" s="7" t="n">
        <f t="shared" si="20"/>
        <v>3.1322781648867121E-2</v>
      </c>
      <c r="AJ28" s="7" t="n">
        <f t="shared" si="20"/>
        <v>3.7844552218124626E-2</v>
      </c>
      <c r="AK28" s="18" t="n">
        <f t="shared" si="20"/>
        <v>4.4856364918712859E-2</v>
      </c>
      <c r="AL28" s="7" t="n">
        <f t="shared" si="20"/>
        <v>4.5452626264052345E-2</v>
      </c>
      <c r="AM28" s="7" t="n">
        <f t="shared" si="20"/>
        <v>5.0608020073080934E-2</v>
      </c>
      <c r="AN28" s="7" t="n">
        <f t="shared" si="20"/>
        <v>5.4439676632826388E-2</v>
      </c>
      <c r="AO28" s="7" t="n">
        <f t="shared" si="20"/>
        <v>4.5078891344545825E-2</v>
      </c>
      <c r="AP28" s="18" t="n">
        <f t="shared" si="21"/>
        <v>4.3681755090540904E-2</v>
      </c>
      <c r="AQ28" s="18"/>
      <c r="AR28" s="18" t="n">
        <f t="shared" si="22"/>
        <v>4.3036170398553626E-2</v>
      </c>
      <c r="AS28" s="18" t="n">
        <f t="shared" si="22"/>
        <v>4.2747395155365304E-2</v>
      </c>
    </row>
    <row r="29">
      <c r="A29" s="9" t="str">
        <f t="shared" si="23"/>
        <v>Task Order</v>
      </c>
      <c r="B29" s="9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16" t="str">
        <f t="shared" si="20"/>
      </c>
      <c r="M29" s="16" t="str">
        <f t="shared" si="20"/>
      </c>
      <c r="N29" s="16" t="str">
        <f t="shared" si="20"/>
      </c>
      <c r="O29" s="16" t="str">
        <f t="shared" si="20"/>
      </c>
      <c r="P29" s="16" t="str">
        <f t="shared" si="20"/>
      </c>
      <c r="Q29" s="16" t="str">
        <f t="shared" si="20"/>
      </c>
      <c r="R29" s="16" t="str">
        <f t="shared" si="20"/>
      </c>
      <c r="S29" s="16" t="str">
        <f t="shared" si="20"/>
      </c>
      <c r="T29" s="16" t="str">
        <f t="shared" si="20"/>
      </c>
      <c r="U29" s="16" t="str">
        <f t="shared" si="20"/>
      </c>
      <c r="V29" s="7" t="n">
        <f t="shared" si="20"/>
        <v>3.4745920694330724E-2</v>
      </c>
      <c r="W29" s="7" t="n">
        <f t="shared" si="20"/>
        <v>3.9813453467355958E-2</v>
      </c>
      <c r="X29" s="7" t="n">
        <f t="shared" si="20"/>
        <v>4.67671774660188E-2</v>
      </c>
      <c r="Y29" s="7" t="n">
        <f t="shared" si="20"/>
        <v>4.7653295364955592E-2</v>
      </c>
      <c r="Z29" s="7" t="n">
        <f t="shared" si="20"/>
        <v>5.0657117286695162E-2</v>
      </c>
      <c r="AA29" s="7" t="n">
        <f t="shared" si="20"/>
        <v>4.473413499723064E-2</v>
      </c>
      <c r="AB29" s="7" t="n">
        <f t="shared" si="20"/>
        <v>4.3229650526437582E-2</v>
      </c>
      <c r="AC29" s="7" t="n">
        <f t="shared" si="20"/>
        <v>3.6509556552500579E-2</v>
      </c>
      <c r="AD29" s="7" t="n">
        <f t="shared" si="20"/>
        <v>2.9775312407800417E-2</v>
      </c>
      <c r="AE29" s="7" t="n">
        <f t="shared" si="20"/>
        <v>2.7846219847689813E-2</v>
      </c>
      <c r="AF29" s="7" t="n">
        <f t="shared" si="20"/>
        <v>2.5490674876779272E-2</v>
      </c>
      <c r="AG29" s="7" t="n">
        <f t="shared" si="20"/>
        <v>2.2925079190976427E-2</v>
      </c>
      <c r="AH29" s="7" t="n">
        <f t="shared" si="20"/>
        <v>2.1647066501093212E-2</v>
      </c>
      <c r="AI29" s="7" t="n">
        <f t="shared" si="20"/>
        <v>2.0736613189078486E-2</v>
      </c>
      <c r="AJ29" s="7" t="n">
        <f t="shared" si="20"/>
        <v>2.3648948502997327E-2</v>
      </c>
      <c r="AK29" s="43" t="n">
        <f t="shared" si="20"/>
        <v>2.2813469686046212E-2</v>
      </c>
      <c r="AL29" s="7" t="n">
        <f t="shared" si="20"/>
        <v>2.3931982201494867E-2</v>
      </c>
      <c r="AM29" s="7" t="n">
        <f t="shared" si="20"/>
        <v>2.2559240365101853E-2</v>
      </c>
      <c r="AN29" s="7" t="n">
        <f t="shared" si="20"/>
        <v>2.3455353192520807E-2</v>
      </c>
      <c r="AO29" s="7" t="n">
        <f t="shared" si="20"/>
        <v>2.5041740931715843E-2</v>
      </c>
      <c r="AP29" s="18" t="n">
        <f t="shared" si="21"/>
        <v>2.8319004508905832E-2</v>
      </c>
      <c r="AQ29" s="18"/>
      <c r="AR29" s="43" t="n">
        <f t="shared" si="22"/>
        <v>2.730477787210444E-2</v>
      </c>
      <c r="AS29" s="43" t="n">
        <f t="shared" si="22"/>
        <v>2.0710992579914551E-2</v>
      </c>
    </row>
    <row r="30">
      <c r="A30" s="9" t="str">
        <f t="shared" si="23"/>
        <v>Task Order</v>
      </c>
      <c r="B30" s="9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16" t="str">
        <f t="shared" si="20"/>
      </c>
      <c r="M30" s="16" t="str">
        <f t="shared" si="20"/>
      </c>
      <c r="N30" s="16" t="str">
        <f t="shared" si="20"/>
      </c>
      <c r="O30" s="16" t="str">
        <f t="shared" si="20"/>
      </c>
      <c r="P30" s="16" t="str">
        <f t="shared" si="20"/>
      </c>
      <c r="Q30" s="16" t="str">
        <f t="shared" si="20"/>
      </c>
      <c r="R30" s="16" t="str">
        <f t="shared" si="20"/>
      </c>
      <c r="S30" s="16" t="str">
        <f t="shared" si="20"/>
      </c>
      <c r="T30" s="16" t="str">
        <f t="shared" si="20"/>
      </c>
      <c r="U30" s="16" t="str">
        <f t="shared" si="20"/>
      </c>
      <c r="V30" s="7" t="n">
        <f t="shared" si="20"/>
        <v>7.691132773681772E-2</v>
      </c>
      <c r="W30" s="7" t="n">
        <f t="shared" si="20"/>
        <v>7.7876442894114287E-2</v>
      </c>
      <c r="X30" s="7" t="n">
        <f t="shared" si="20"/>
        <v>8.3215417333836042E-2</v>
      </c>
      <c r="Y30" s="7" t="n">
        <f t="shared" si="20"/>
        <v>8.6098929369732236E-2</v>
      </c>
      <c r="Z30" s="7" t="n">
        <f t="shared" si="20"/>
        <v>9.7005767241236218E-2</v>
      </c>
      <c r="AA30" s="7" t="n">
        <f t="shared" si="20"/>
        <v>0.10435898747912516</v>
      </c>
      <c r="AB30" s="7" t="n">
        <f t="shared" si="20"/>
        <v>0.10771324512258423</v>
      </c>
      <c r="AC30" s="7" t="n">
        <f t="shared" si="20"/>
        <v>0.10852785536967362</v>
      </c>
      <c r="AD30" s="7" t="n">
        <f t="shared" si="20"/>
        <v>0.11545642075861716</v>
      </c>
      <c r="AE30" s="7" t="n">
        <f t="shared" si="20"/>
        <v>0.13182048730446072</v>
      </c>
      <c r="AF30" s="7" t="n">
        <f t="shared" si="20"/>
        <v>0.15403517247540813</v>
      </c>
      <c r="AG30" s="7" t="n">
        <f t="shared" si="20"/>
        <v>0.15498990135571736</v>
      </c>
      <c r="AH30" s="7" t="n">
        <f t="shared" si="20"/>
        <v>0.14123565986680453</v>
      </c>
      <c r="AI30" s="7" t="n">
        <f t="shared" si="20"/>
        <v>0.13609187594739908</v>
      </c>
      <c r="AJ30" s="7" t="n">
        <f t="shared" si="20"/>
        <v>0.13450627254199199</v>
      </c>
      <c r="AK30" s="18" t="n">
        <f t="shared" si="20"/>
        <v>0.12565212934261341</v>
      </c>
      <c r="AL30" s="7" t="n">
        <f t="shared" si="20"/>
        <v>0.12652914606706625</v>
      </c>
      <c r="AM30" s="7" t="n">
        <f t="shared" si="20"/>
        <v>0.12692722971012621</v>
      </c>
      <c r="AN30" s="7" t="n">
        <f t="shared" si="20"/>
        <v>0.1326611862210561</v>
      </c>
      <c r="AO30" s="7" t="n">
        <f t="shared" si="20"/>
        <v>0.13438147381479085</v>
      </c>
      <c r="AP30" s="18" t="n">
        <f t="shared" si="21"/>
        <v>0.13843241219129174</v>
      </c>
      <c r="AQ30" s="18"/>
      <c r="AR30" s="18" t="n">
        <f t="shared" si="22"/>
        <v>0.14504234153543349</v>
      </c>
      <c r="AS30" s="18" t="n">
        <f t="shared" si="22"/>
        <v>0.12992191116163312</v>
      </c>
    </row>
    <row r="31">
      <c r="A31" s="9" t="str">
        <f t="shared" si="23"/>
        <v>Task Order</v>
      </c>
      <c r="B31" s="9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16" t="str">
        <f t="shared" si="20"/>
      </c>
      <c r="M31" s="16" t="str">
        <f t="shared" si="20"/>
      </c>
      <c r="N31" s="16" t="str">
        <f t="shared" si="20"/>
      </c>
      <c r="O31" s="16" t="str">
        <f t="shared" si="20"/>
      </c>
      <c r="P31" s="16" t="str">
        <f t="shared" si="20"/>
      </c>
      <c r="Q31" s="16" t="str">
        <f t="shared" si="20"/>
      </c>
      <c r="R31" s="16" t="str">
        <f t="shared" si="20"/>
      </c>
      <c r="S31" s="16" t="str">
        <f t="shared" si="20"/>
      </c>
      <c r="T31" s="16" t="str">
        <f t="shared" si="20"/>
      </c>
      <c r="U31" s="16" t="str">
        <f t="shared" si="20"/>
      </c>
      <c r="V31" s="7" t="n">
        <f t="shared" si="20"/>
        <v>0.25731491708959481</v>
      </c>
      <c r="W31" s="7" t="n">
        <f t="shared" si="20"/>
        <v>0.27717600793545355</v>
      </c>
      <c r="X31" s="7" t="n">
        <f t="shared" si="20"/>
        <v>0.27738656339186085</v>
      </c>
      <c r="Y31" s="7" t="n">
        <f t="shared" si="20"/>
        <v>0.31336565172342778</v>
      </c>
      <c r="Z31" s="7" t="n">
        <f t="shared" si="20"/>
        <v>0.33734002448500627</v>
      </c>
      <c r="AA31" s="7" t="n">
        <f t="shared" si="20"/>
        <v>0.37539004576325757</v>
      </c>
      <c r="AB31" s="7" t="n">
        <f t="shared" si="20"/>
        <v>0.36506464159856722</v>
      </c>
      <c r="AC31" s="7" t="n">
        <f t="shared" si="20"/>
        <v>0.37044185208797409</v>
      </c>
      <c r="AD31" s="7" t="n">
        <f t="shared" si="20"/>
        <v>0.38042387718853665</v>
      </c>
      <c r="AE31" s="7" t="n">
        <f t="shared" si="20"/>
        <v>0.36681411832545152</v>
      </c>
      <c r="AF31" s="7" t="n">
        <f t="shared" si="20"/>
        <v>0.35912316586477888</v>
      </c>
      <c r="AG31" s="7" t="n">
        <f t="shared" si="20"/>
        <v>0.32601232210610775</v>
      </c>
      <c r="AH31" s="7" t="n">
        <f t="shared" si="20"/>
        <v>0.32611102651259799</v>
      </c>
      <c r="AI31" s="7" t="n">
        <f t="shared" si="20"/>
        <v>0.2862286889800788</v>
      </c>
      <c r="AJ31" s="7" t="n">
        <f t="shared" si="20"/>
        <v>0.28888225823869318</v>
      </c>
      <c r="AK31" s="18" t="n">
        <f t="shared" si="20"/>
        <v>0.27916860283266731</v>
      </c>
      <c r="AL31" s="7" t="n">
        <f t="shared" si="20"/>
        <v>0.26472388293501686</v>
      </c>
      <c r="AM31" s="7" t="n">
        <f t="shared" si="20"/>
        <v>0.26923975253892479</v>
      </c>
      <c r="AN31" s="7" t="n">
        <f t="shared" si="20"/>
        <v>0.29721218830627666</v>
      </c>
      <c r="AO31" s="7" t="n">
        <f t="shared" si="20"/>
        <v>0.28879226922087403</v>
      </c>
      <c r="AP31" s="18" t="n">
        <f t="shared" si="21"/>
        <v>0.28497955394059576</v>
      </c>
      <c r="AQ31" s="18"/>
      <c r="AR31" s="43" t="n">
        <f t="shared" si="22"/>
        <v>0.29096231553698632</v>
      </c>
      <c r="AS31" s="43" t="n">
        <f t="shared" si="22"/>
        <v>0.2778582470444998</v>
      </c>
    </row>
    <row r="32">
      <c r="A32" s="9" t="str">
        <f t="shared" si="23"/>
        <v>Task Order</v>
      </c>
      <c r="B32" s="9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16" t="str">
        <f t="shared" si="20"/>
      </c>
      <c r="M32" s="16" t="str">
        <f t="shared" si="20"/>
      </c>
      <c r="N32" s="16" t="str">
        <f t="shared" si="20"/>
      </c>
      <c r="O32" s="16" t="str">
        <f t="shared" si="20"/>
      </c>
      <c r="P32" s="16" t="str">
        <f t="shared" si="20"/>
      </c>
      <c r="Q32" s="16" t="str">
        <f t="shared" si="20"/>
      </c>
      <c r="R32" s="16" t="str">
        <f t="shared" si="20"/>
      </c>
      <c r="S32" s="16" t="str">
        <f t="shared" si="20"/>
      </c>
      <c r="T32" s="16" t="str">
        <f t="shared" si="20"/>
      </c>
      <c r="U32" s="16" t="str">
        <f t="shared" si="20"/>
      </c>
      <c r="V32" s="7" t="n">
        <f t="shared" si="20"/>
        <v>1.4990971373761694E-2</v>
      </c>
      <c r="W32" s="7" t="n">
        <f t="shared" si="20"/>
        <v>5.0694790124924359E-3</v>
      </c>
      <c r="X32" s="7" t="n">
        <f t="shared" si="20"/>
        <v>3.477680554106524E-3</v>
      </c>
      <c r="Y32" s="7" t="n">
        <f t="shared" si="20"/>
        <v>1.745384347866936E-3</v>
      </c>
      <c r="Z32" s="7" t="n">
        <f t="shared" si="20"/>
        <v>1.0758840026223713E-3</v>
      </c>
      <c r="AA32" s="7" t="n">
        <f t="shared" si="20"/>
        <v>7.4308470138515382E-4</v>
      </c>
      <c r="AB32" s="7" t="n">
        <f t="shared" si="20"/>
        <v>2.9758378990258732E-4</v>
      </c>
      <c r="AC32" s="7" t="n">
        <f t="shared" si="20"/>
        <v>1.957978950607479E-4</v>
      </c>
      <c r="AD32" s="7" t="n">
        <f t="shared" si="20"/>
        <v>7.4238933758635276E-5</v>
      </c>
      <c r="AE32" s="7" t="n">
        <f t="shared" si="20"/>
        <v>1.4058484030119501E-5</v>
      </c>
      <c r="AF32" s="7" t="n">
        <f t="shared" si="20"/>
        <v>2.0311100089321333E-3</v>
      </c>
      <c r="AG32" s="7" t="n">
        <f t="shared" si="20"/>
        <v>2.0120284287176008E-3</v>
      </c>
      <c r="AH32" s="7" t="n">
        <f t="shared" si="20"/>
        <v>2.3254226188346733E-3</v>
      </c>
      <c r="AI32" s="7" t="n">
        <f t="shared" si="20"/>
        <v>1.7417010365740153E-3</v>
      </c>
      <c r="AJ32" s="7" t="n">
        <f t="shared" si="20"/>
        <v>1.9804298214949937E-3</v>
      </c>
      <c r="AK32" s="18" t="n">
        <f t="shared" si="20"/>
        <v>2.0315923977127894E-3</v>
      </c>
      <c r="AL32" s="7" t="n">
        <f t="shared" si="20"/>
        <v>1.6682219573787004E-4</v>
      </c>
      <c r="AM32" s="7" t="n">
        <f t="shared" si="20"/>
        <v>5.9030949252988939E-4</v>
      </c>
      <c r="AN32" s="7" t="n">
        <f t="shared" si="20"/>
        <v>7.7878514936245637E-6</v>
      </c>
      <c r="AO32" s="7" t="n">
        <f t="shared" si="20"/>
        <v>3.0009099300011606E-6</v>
      </c>
      <c r="AP32" s="18" t="n">
        <f t="shared" si="21"/>
        <v>7.137814948869703E-6</v>
      </c>
      <c r="AQ32" s="18"/>
      <c r="AR32" s="43" t="n">
        <f t="shared" si="22"/>
        <v>3.1562462365377117E-6</v>
      </c>
      <c r="AS32" s="43" t="str">
        <f t="shared" si="22"/>
      </c>
    </row>
    <row r="33">
      <c r="A33" s="59" t="n">
        <f>IF(J33="","",J33)</f>
        <v>0</v>
      </c>
      <c r="B33" s="59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16" t="n">
        <f t="shared" si="20"/>
        <v>1</v>
      </c>
      <c r="M33" s="16" t="n">
        <f t="shared" si="20"/>
        <v>1</v>
      </c>
      <c r="N33" s="16" t="n">
        <f t="shared" si="20"/>
        <v>1</v>
      </c>
      <c r="O33" s="16" t="n">
        <f t="shared" si="20"/>
        <v>1</v>
      </c>
      <c r="P33" s="16" t="n">
        <f t="shared" si="20"/>
        <v>1</v>
      </c>
      <c r="Q33" s="16" t="n">
        <f t="shared" si="20"/>
        <v>1</v>
      </c>
      <c r="R33" s="16" t="n">
        <f t="shared" si="20"/>
        <v>1</v>
      </c>
      <c r="S33" s="16" t="n">
        <f t="shared" si="20"/>
        <v>1</v>
      </c>
      <c r="T33" s="16" t="n">
        <f t="shared" si="20"/>
        <v>1</v>
      </c>
      <c r="U33" s="16" t="n">
        <f t="shared" si="20"/>
        <v>1</v>
      </c>
      <c r="V33" s="7" t="n">
        <f t="shared" si="20"/>
        <v>2.635111122891912E-6</v>
      </c>
      <c r="W33" s="7" t="n">
        <f t="shared" si="20"/>
        <v>0</v>
      </c>
      <c r="X33" s="7" t="n">
        <f t="shared" si="20"/>
        <v>6.8171501956492357E-7</v>
      </c>
      <c r="Y33" s="7" t="n">
        <f t="shared" si="20"/>
        <v>1.9275944240932004E-7</v>
      </c>
      <c r="Z33" s="7" t="n">
        <f t="shared" si="20"/>
        <v>1.8343987860031254E-5</v>
      </c>
      <c r="AA33" s="7" t="n">
        <f t="shared" si="20"/>
        <v>9.367253247832993E-6</v>
      </c>
      <c r="AB33" s="7" t="n">
        <f t="shared" si="20"/>
        <v>4.3308597856347026E-6</v>
      </c>
      <c r="AC33" s="7" t="n">
        <f t="shared" si="20"/>
        <v>2.0325854804869132E-6</v>
      </c>
      <c r="AD33" s="7" t="n">
        <f t="shared" si="20"/>
        <v>0</v>
      </c>
      <c r="AE33" s="7" t="n">
        <f t="shared" si="20"/>
        <v>0</v>
      </c>
      <c r="AF33" s="7" t="n">
        <f t="shared" si="20"/>
        <v>0</v>
      </c>
      <c r="AG33" s="7" t="n">
        <f t="shared" si="20"/>
        <v>0</v>
      </c>
      <c r="AH33" s="7" t="n">
        <f t="shared" si="20"/>
        <v>0</v>
      </c>
      <c r="AI33" s="7" t="n">
        <f t="shared" si="20"/>
        <v>0</v>
      </c>
      <c r="AJ33" s="7" t="n">
        <f t="shared" si="20"/>
        <v>0</v>
      </c>
      <c r="AK33" s="18" t="n">
        <f t="shared" si="20"/>
        <v>0</v>
      </c>
      <c r="AL33" s="7" t="n">
        <f t="shared" si="20"/>
        <v>0</v>
      </c>
      <c r="AM33" s="7" t="n">
        <f t="shared" si="20"/>
        <v>0</v>
      </c>
      <c r="AN33" s="7" t="str">
        <f t="shared" si="20"/>
      </c>
      <c r="AO33" s="7" t="n">
        <f t="shared" si="20"/>
        <v>0</v>
      </c>
      <c r="AP33" s="18" t="str">
        <f t="shared" si="21"/>
      </c>
      <c r="AQ33" s="18"/>
      <c r="AR33" s="43" t="str">
        <f t="shared" si="22"/>
      </c>
      <c r="AS33" s="43" t="n">
        <f t="shared" si="22"/>
        <v>0</v>
      </c>
    </row>
    <row r="34">
      <c r="A34" s="9" t="str">
        <f t="shared" si="23"/>
        <v>Subtotal</v>
      </c>
      <c r="B34" s="9" t="str">
        <f t="shared" si="18"/>
      </c>
      <c r="E34" s="34"/>
      <c r="K34" s="34" t="s">
        <v>45</v>
      </c>
      <c r="L34" s="7" t="n">
        <f t="shared" ref="L34:W34" si="24">IF(SUM(L26:L33)=1,1,FALSE)</f>
        <v>1</v>
      </c>
      <c r="M34" s="7" t="n">
        <f t="shared" si="24"/>
        <v>1</v>
      </c>
      <c r="N34" s="7" t="n">
        <f t="shared" si="24"/>
        <v>1</v>
      </c>
      <c r="O34" s="7" t="n">
        <f t="shared" si="24"/>
        <v>1</v>
      </c>
      <c r="P34" s="7" t="n">
        <f t="shared" si="24"/>
        <v>1</v>
      </c>
      <c r="Q34" s="7" t="n">
        <f t="shared" si="24"/>
        <v>1</v>
      </c>
      <c r="R34" s="7" t="n">
        <f t="shared" si="24"/>
        <v>1</v>
      </c>
      <c r="S34" s="7" t="n">
        <f t="shared" si="24"/>
        <v>1</v>
      </c>
      <c r="T34" s="7" t="n">
        <f t="shared" si="24"/>
        <v>1</v>
      </c>
      <c r="U34" s="7" t="n">
        <f t="shared" si="24"/>
        <v>1</v>
      </c>
      <c r="V34" s="7" t="n">
        <f t="shared" si="24"/>
        <v>1</v>
      </c>
      <c r="W34" s="7" t="n">
        <f t="shared" si="24"/>
        <v>1</v>
      </c>
      <c r="X34" s="7" t="b">
        <f t="shared" ref="X34:AP34" si="25">SUM(X26:X33)=1</f>
        <v>1</v>
      </c>
      <c r="Y34" s="7" t="b">
        <f t="shared" si="25"/>
        <v>1</v>
      </c>
      <c r="Z34" s="7" t="b">
        <f t="shared" si="25"/>
        <v>1</v>
      </c>
      <c r="AA34" s="7" t="b">
        <f t="shared" si="25"/>
        <v>1</v>
      </c>
      <c r="AB34" s="7" t="b">
        <f t="shared" si="25"/>
        <v>1</v>
      </c>
      <c r="AC34" s="7" t="b">
        <f t="shared" si="25"/>
        <v>1</v>
      </c>
      <c r="AD34" s="7" t="b">
        <f t="shared" si="25"/>
        <v>1</v>
      </c>
      <c r="AE34" s="7" t="b">
        <f t="shared" si="25"/>
        <v>1</v>
      </c>
      <c r="AF34" s="7" t="b">
        <f t="shared" si="25"/>
        <v>1</v>
      </c>
      <c r="AG34" s="7" t="b">
        <f t="shared" si="25"/>
        <v>1</v>
      </c>
      <c r="AH34" s="7" t="b">
        <f t="shared" si="25"/>
        <v>1</v>
      </c>
      <c r="AI34" s="7" t="b">
        <f t="shared" si="25"/>
        <v>1</v>
      </c>
      <c r="AJ34" s="7" t="b">
        <f t="shared" si="25"/>
        <v>1</v>
      </c>
      <c r="AK34" s="7" t="b">
        <f t="shared" si="25"/>
        <v>1</v>
      </c>
      <c r="AL34" s="7" t="b">
        <f t="shared" si="25"/>
        <v>1</v>
      </c>
      <c r="AM34" s="7" t="b">
        <f t="shared" si="25"/>
        <v>1</v>
      </c>
      <c r="AN34" s="7" t="b">
        <f t="shared" si="25"/>
        <v>1</v>
      </c>
      <c r="AO34" s="7" t="b">
        <f t="shared" si="25"/>
        <v>1</v>
      </c>
      <c r="AP34" s="7" t="b">
        <f t="shared" si="25"/>
        <v>1</v>
      </c>
      <c r="AQ34" s="7"/>
      <c r="AR34" s="7" t="b">
        <f>SUM(AR26:AR33)=1</f>
        <v>1</v>
      </c>
      <c r="AS34" s="7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726</v>
      </c>
      <c r="N1" t="s">
        <v>833</v>
      </c>
      <c r="O1" t="s">
        <v>678</v>
      </c>
      <c r="P1" t="s">
        <v>679</v>
      </c>
      <c r="Q1" t="s">
        <v>680</v>
      </c>
      <c r="R1" t="s">
        <v>681</v>
      </c>
      <c r="S1" t="s">
        <v>682</v>
      </c>
      <c r="T1" t="s">
        <v>683</v>
      </c>
      <c r="U1" t="s">
        <v>684</v>
      </c>
      <c r="V1" t="s">
        <v>685</v>
      </c>
      <c r="W1" t="s">
        <v>686</v>
      </c>
      <c r="X1" t="s">
        <v>687</v>
      </c>
      <c r="Y1" t="s">
        <v>688</v>
      </c>
      <c r="Z1" t="s">
        <v>689</v>
      </c>
      <c r="AA1" t="s">
        <v>690</v>
      </c>
      <c r="AB1" t="s">
        <v>691</v>
      </c>
      <c r="AC1" t="s">
        <v>692</v>
      </c>
      <c r="AD1" t="s">
        <v>693</v>
      </c>
      <c r="AE1" t="s">
        <v>694</v>
      </c>
      <c r="AF1" t="s">
        <v>695</v>
      </c>
      <c r="AG1" t="s">
        <v>696</v>
      </c>
      <c r="AH1" t="s">
        <v>697</v>
      </c>
      <c r="AI1" t="s">
        <v>698</v>
      </c>
      <c r="AJ1" t="s">
        <v>699</v>
      </c>
      <c r="AK1" t="s">
        <v>700</v>
      </c>
      <c r="AL1" t="s">
        <v>701</v>
      </c>
      <c r="AM1" t="s">
        <v>702</v>
      </c>
      <c r="AN1" t="s">
        <v>703</v>
      </c>
      <c r="AO1" t="s">
        <v>704</v>
      </c>
      <c r="AP1" t="s">
        <v>705</v>
      </c>
      <c r="AQ1" t="s">
        <v>706</v>
      </c>
      <c r="AR1" t="s">
        <v>707</v>
      </c>
      <c r="AS1" t="s">
        <v>708</v>
      </c>
      <c r="AT1" t="s">
        <v>709</v>
      </c>
      <c r="AU1" t="s">
        <v>710</v>
      </c>
      <c r="AV1" t="s">
        <v>711</v>
      </c>
    </row>
    <row r="2">
      <c r="A2" t="str">
        <f>M2</f>
      </c>
      <c r="B2" t="str">
        <f>N2</f>
      </c>
      <c r="M2" t="s">
        <v>727</v>
      </c>
      <c r="N2" t="s">
        <v>834</v>
      </c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 t="n">
        <v>35354848293.53</v>
      </c>
      <c r="Z2" s="176" t="n">
        <v>36073920576.1503</v>
      </c>
      <c r="AA2" s="176" t="n">
        <v>38395019925.2453</v>
      </c>
      <c r="AB2" s="176" t="n">
        <v>46832694159.6466</v>
      </c>
      <c r="AC2" s="176" t="n">
        <v>44274956494.0782</v>
      </c>
      <c r="AD2" s="176" t="n">
        <v>40714492420.7835</v>
      </c>
      <c r="AE2" s="176" t="n">
        <v>47485476034.148</v>
      </c>
      <c r="AF2" s="176" t="n">
        <v>55605651135.0895</v>
      </c>
      <c r="AG2" s="176" t="n">
        <v>57808860084.9489</v>
      </c>
      <c r="AH2" s="176" t="n">
        <v>60597185085.5963</v>
      </c>
      <c r="AI2" s="176" t="n">
        <v>57949317485.0934</v>
      </c>
      <c r="AJ2" s="176" t="n">
        <v>62929938938.0491</v>
      </c>
      <c r="AK2" s="176" t="n">
        <v>65439003487.9709</v>
      </c>
      <c r="AL2" s="176" t="n">
        <v>60550540424.0609</v>
      </c>
      <c r="AM2" s="176" t="n">
        <v>48617625412.8672</v>
      </c>
      <c r="AN2" s="176" t="n">
        <v>51057197577.3374</v>
      </c>
      <c r="AO2" s="176" t="n">
        <v>63486077570.5863</v>
      </c>
      <c r="AP2" s="176" t="n">
        <v>72252836342.7178</v>
      </c>
      <c r="AQ2" s="176" t="n">
        <v>66210539625.1461</v>
      </c>
      <c r="AR2" s="176" t="n">
        <v>71940725654.6584</v>
      </c>
      <c r="AS2" s="176" t="n">
        <v>90983216431.392</v>
      </c>
      <c r="AT2" s="176" t="n">
        <v>57511333205.566</v>
      </c>
      <c r="AU2" s="176" t="n">
        <v>58955777016.7961</v>
      </c>
      <c r="AV2" s="176" t="n">
        <v>40630024975.9459</v>
      </c>
      <c r="AW2" s="176"/>
    </row>
    <row r="3">
      <c r="A3" t="str">
        <f>M3</f>
      </c>
      <c r="B3" t="str">
        <f>N3</f>
      </c>
      <c r="M3" t="s">
        <v>727</v>
      </c>
      <c r="N3" t="s">
        <v>835</v>
      </c>
      <c r="O3" s="176"/>
      <c r="P3" s="176"/>
      <c r="Q3" s="176"/>
      <c r="R3" s="176"/>
      <c r="S3" s="176"/>
      <c r="T3" s="176"/>
      <c r="U3" s="176"/>
      <c r="V3" s="176"/>
      <c r="W3" s="176"/>
      <c r="X3" s="176"/>
      <c r="Y3" s="176" t="n">
        <v>65489771</v>
      </c>
      <c r="Z3" s="176" t="n">
        <v>47925471.7891</v>
      </c>
      <c r="AA3" s="176" t="n">
        <v>630814695</v>
      </c>
      <c r="AB3" s="176" t="n">
        <v>2412288979</v>
      </c>
      <c r="AC3" s="176" t="n">
        <v>3527132291</v>
      </c>
      <c r="AD3" s="176" t="n">
        <v>6568062671.5</v>
      </c>
      <c r="AE3" s="176" t="n">
        <v>6485860217.375</v>
      </c>
      <c r="AF3" s="176" t="n">
        <v>4875553577.6465</v>
      </c>
      <c r="AG3" s="176" t="n">
        <v>8913742330.3671</v>
      </c>
      <c r="AH3" s="176" t="n">
        <v>4806618457.417</v>
      </c>
      <c r="AI3" s="176" t="n">
        <v>3946963567.262</v>
      </c>
      <c r="AJ3" s="176" t="n">
        <v>4316018279.4801</v>
      </c>
      <c r="AK3" s="176" t="n">
        <v>7626783778.989</v>
      </c>
      <c r="AL3" s="176" t="n">
        <v>6667595438.8287</v>
      </c>
      <c r="AM3" s="176" t="n">
        <v>3852724591.4853</v>
      </c>
      <c r="AN3" s="176" t="n">
        <v>3922224011.4255</v>
      </c>
      <c r="AO3" s="176" t="n">
        <v>5036308368.3621</v>
      </c>
      <c r="AP3" s="176" t="n">
        <v>5091450828.0289</v>
      </c>
      <c r="AQ3" s="176" t="n">
        <v>5917539014.499</v>
      </c>
      <c r="AR3" s="176" t="n">
        <v>7906833983.029</v>
      </c>
      <c r="AS3" s="176" t="n">
        <v>6142614578.619</v>
      </c>
      <c r="AT3" s="176" t="n">
        <v>5688732594.824</v>
      </c>
      <c r="AU3" s="176" t="n">
        <v>5940016838.0624</v>
      </c>
      <c r="AV3" s="176" t="n">
        <v>5459878910.7224</v>
      </c>
      <c r="AW3" s="176"/>
    </row>
    <row r="4">
      <c r="A4" t="str">
        <f>M4</f>
      </c>
      <c r="B4" t="str">
        <f>N4</f>
      </c>
      <c r="M4" t="s">
        <v>727</v>
      </c>
      <c r="N4"/>
      <c r="O4" s="176" t="n">
        <v>30980247148</v>
      </c>
      <c r="P4" s="176" t="n">
        <v>30513099255</v>
      </c>
      <c r="Q4" s="176" t="n">
        <v>30337971567</v>
      </c>
      <c r="R4" s="176" t="n">
        <v>29918044865</v>
      </c>
      <c r="S4" s="176" t="n">
        <v>30546960405</v>
      </c>
      <c r="T4" s="176" t="n">
        <v>26815505318</v>
      </c>
      <c r="U4" s="176" t="n">
        <v>28856006190</v>
      </c>
      <c r="V4" s="176" t="n">
        <v>24930833919</v>
      </c>
      <c r="W4" s="176" t="n">
        <v>26529770069</v>
      </c>
      <c r="X4" s="176" t="n">
        <v>27545374131</v>
      </c>
      <c r="Y4" s="176"/>
      <c r="Z4" s="176"/>
      <c r="AA4" s="176" t="n">
        <v>54940.9209</v>
      </c>
      <c r="AB4" s="176" t="n">
        <v>37047.8101</v>
      </c>
      <c r="AC4" s="176" t="n">
        <v>37779.8999</v>
      </c>
      <c r="AD4" s="176" t="n">
        <v>43634.8</v>
      </c>
      <c r="AE4" s="176" t="n">
        <v>1641729.7578</v>
      </c>
      <c r="AF4" s="176" t="n">
        <v>726130</v>
      </c>
      <c r="AG4" s="176" t="n">
        <v>4133054.5796</v>
      </c>
      <c r="AH4" s="176" t="n">
        <v>445846273.5771</v>
      </c>
      <c r="AI4" s="176" t="n">
        <v>1706309886.6387</v>
      </c>
      <c r="AJ4" s="176" t="n">
        <v>3056836675.6958</v>
      </c>
      <c r="AK4" s="176" t="n">
        <v>5098321374.7293</v>
      </c>
      <c r="AL4" s="176" t="n">
        <v>6040572426.4802</v>
      </c>
      <c r="AM4" s="176" t="n">
        <v>5752093272.7889</v>
      </c>
      <c r="AN4" s="176" t="n">
        <v>6713738483.4492</v>
      </c>
      <c r="AO4" s="176" t="n">
        <v>6823754683.8362</v>
      </c>
      <c r="AP4" s="176" t="n">
        <v>8478259198.9805</v>
      </c>
      <c r="AQ4" s="176" t="n">
        <v>11210702534.7888</v>
      </c>
      <c r="AR4" s="176" t="n">
        <v>10240223741.7198</v>
      </c>
      <c r="AS4" s="176" t="n">
        <v>8184606903.9268</v>
      </c>
      <c r="AT4" s="176" t="n">
        <v>9294732725.2615</v>
      </c>
      <c r="AU4" s="176" t="n">
        <v>10234711951.3723</v>
      </c>
      <c r="AV4" s="176" t="n">
        <v>4158985221.8448</v>
      </c>
      <c r="AW4" s="176"/>
    </row>
    <row r="5">
      <c r="A5" t="str">
        <f>M5</f>
      </c>
      <c r="B5" t="str">
        <f>N5</f>
      </c>
      <c r="M5" t="s">
        <v>728</v>
      </c>
      <c r="N5" t="s">
        <v>834</v>
      </c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 t="n">
        <v>20680909957.0071</v>
      </c>
      <c r="Z5" s="176" t="n">
        <v>22242732303.5109</v>
      </c>
      <c r="AA5" s="176" t="n">
        <v>25386563802.4806</v>
      </c>
      <c r="AB5" s="176" t="n">
        <v>30684617588.3603</v>
      </c>
      <c r="AC5" s="176" t="n">
        <v>35895566049.5958</v>
      </c>
      <c r="AD5" s="176" t="n">
        <v>41278178267.8506</v>
      </c>
      <c r="AE5" s="176" t="n">
        <v>43882739849.8363</v>
      </c>
      <c r="AF5" s="176" t="n">
        <v>52214023921.6957</v>
      </c>
      <c r="AG5" s="176" t="n">
        <v>56690164251.4017</v>
      </c>
      <c r="AH5" s="176" t="n">
        <v>54064478712.859</v>
      </c>
      <c r="AI5" s="176" t="n">
        <v>51619910111.373</v>
      </c>
      <c r="AJ5" s="176" t="n">
        <v>47104020807.5174</v>
      </c>
      <c r="AK5" s="176" t="n">
        <v>43726220338.4903</v>
      </c>
      <c r="AL5" s="176" t="n">
        <v>35441640135.5411</v>
      </c>
      <c r="AM5" s="176" t="n">
        <v>34599927078.0996</v>
      </c>
      <c r="AN5" s="176" t="n">
        <v>32813262287.3862</v>
      </c>
      <c r="AO5" s="176" t="n">
        <v>34655291999.0831</v>
      </c>
      <c r="AP5" s="176" t="n">
        <v>35830107709.0892</v>
      </c>
      <c r="AQ5" s="176" t="n">
        <v>40016830644.5929</v>
      </c>
      <c r="AR5" s="176" t="n">
        <v>42634582696.4072</v>
      </c>
      <c r="AS5" s="176" t="n">
        <v>41682192925.6921</v>
      </c>
      <c r="AT5" s="176" t="n">
        <v>36028810141.4923</v>
      </c>
      <c r="AU5" s="176" t="n">
        <v>39106168086.9752</v>
      </c>
      <c r="AV5" s="176" t="n">
        <v>17540110664.8635</v>
      </c>
      <c r="AW5" s="176"/>
    </row>
    <row r="6">
      <c r="A6" t="str">
        <f>M6</f>
      </c>
      <c r="B6" t="str">
        <f>N6</f>
      </c>
      <c r="M6" t="s">
        <v>728</v>
      </c>
      <c r="N6" t="s">
        <v>835</v>
      </c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76" t="n">
        <v>69693798</v>
      </c>
      <c r="Z6" s="176" t="n">
        <v>143894140</v>
      </c>
      <c r="AA6" s="176" t="n">
        <v>392622671.5508</v>
      </c>
      <c r="AB6" s="176" t="n">
        <v>544943042</v>
      </c>
      <c r="AC6" s="176" t="n">
        <v>1324379822</v>
      </c>
      <c r="AD6" s="176" t="n">
        <v>954578630.7188</v>
      </c>
      <c r="AE6" s="176" t="n">
        <v>1240312368.5996</v>
      </c>
      <c r="AF6" s="176" t="n">
        <v>237075970.9371</v>
      </c>
      <c r="AG6" s="176" t="n">
        <v>233917377.2256</v>
      </c>
      <c r="AH6" s="176" t="n">
        <v>413701374.0172</v>
      </c>
      <c r="AI6" s="176" t="n">
        <v>415276332.6615</v>
      </c>
      <c r="AJ6" s="176" t="n">
        <v>676948175.8086</v>
      </c>
      <c r="AK6" s="176" t="n">
        <v>681229520.6347</v>
      </c>
      <c r="AL6" s="176" t="n">
        <v>930270664.3855</v>
      </c>
      <c r="AM6" s="176" t="n">
        <v>799866748.5104</v>
      </c>
      <c r="AN6" s="176" t="n">
        <v>788044838.7577</v>
      </c>
      <c r="AO6" s="176" t="n">
        <v>1193582517.5086</v>
      </c>
      <c r="AP6" s="176" t="n">
        <v>1749584629.2635</v>
      </c>
      <c r="AQ6" s="176" t="n">
        <v>1998090075.8411</v>
      </c>
      <c r="AR6" s="176" t="n">
        <v>2022165269.8365</v>
      </c>
      <c r="AS6" s="176" t="n">
        <v>1653829729.6438</v>
      </c>
      <c r="AT6" s="176" t="n">
        <v>1945419126.7487</v>
      </c>
      <c r="AU6" s="176" t="n">
        <v>1626027276.9304</v>
      </c>
      <c r="AV6" s="176" t="n">
        <v>1609721653.8938</v>
      </c>
      <c r="AW6" s="176"/>
    </row>
    <row r="7">
      <c r="A7" t="str">
        <f>M7</f>
      </c>
      <c r="B7" t="str">
        <f>N7</f>
      </c>
      <c r="M7" t="s">
        <v>728</v>
      </c>
      <c r="N7"/>
      <c r="O7" s="176" t="n">
        <v>19702439894</v>
      </c>
      <c r="P7" s="176" t="n">
        <v>19319595733</v>
      </c>
      <c r="Q7" s="176" t="n">
        <v>19385047958</v>
      </c>
      <c r="R7" s="176" t="n">
        <v>18241613499</v>
      </c>
      <c r="S7" s="176" t="n">
        <v>17643919462</v>
      </c>
      <c r="T7" s="176" t="n">
        <v>18690643667</v>
      </c>
      <c r="U7" s="176" t="n">
        <v>18181185718</v>
      </c>
      <c r="V7" s="176" t="n">
        <v>18425728076</v>
      </c>
      <c r="W7" s="176" t="n">
        <v>17479311563</v>
      </c>
      <c r="X7" s="176" t="n">
        <v>19571291342</v>
      </c>
      <c r="Y7" s="176" t="n">
        <v>72509.7998</v>
      </c>
      <c r="Z7" s="176" t="n">
        <v>94602.3799</v>
      </c>
      <c r="AA7" s="176" t="n">
        <v>24106278.22</v>
      </c>
      <c r="AB7" s="176" t="n">
        <v>254127091.4375</v>
      </c>
      <c r="AC7" s="176" t="n">
        <v>312100216.0794</v>
      </c>
      <c r="AD7" s="176" t="n">
        <v>488691.0284</v>
      </c>
      <c r="AE7" s="176" t="n">
        <v>79452961.1042</v>
      </c>
      <c r="AF7" s="176" t="n">
        <v>3172374.9849</v>
      </c>
      <c r="AG7" s="176" t="n">
        <v>28375055.672</v>
      </c>
      <c r="AH7" s="176" t="n">
        <v>867504442.6966</v>
      </c>
      <c r="AI7" s="176" t="n">
        <v>4085750033.6599</v>
      </c>
      <c r="AJ7" s="176" t="n">
        <v>4637106895.6309</v>
      </c>
      <c r="AK7" s="176" t="n">
        <v>5212765681.5779</v>
      </c>
      <c r="AL7" s="176" t="n">
        <v>4740724636.2305</v>
      </c>
      <c r="AM7" s="176" t="n">
        <v>5454279300.6858</v>
      </c>
      <c r="AN7" s="176" t="n">
        <v>6013508169.4523</v>
      </c>
      <c r="AO7" s="176" t="n">
        <v>7455310196.1705</v>
      </c>
      <c r="AP7" s="176" t="n">
        <v>8128570753.8949</v>
      </c>
      <c r="AQ7" s="176" t="n">
        <v>8968752034.4875</v>
      </c>
      <c r="AR7" s="176" t="n">
        <v>10268502349.0082</v>
      </c>
      <c r="AS7" s="176" t="n">
        <v>12020658016.3435</v>
      </c>
      <c r="AT7" s="176" t="n">
        <v>11630254829.1741</v>
      </c>
      <c r="AU7" s="176" t="n">
        <v>12855628501.9724</v>
      </c>
      <c r="AV7" s="176" t="n">
        <v>5744716901.8055</v>
      </c>
      <c r="AW7" s="176"/>
    </row>
    <row r="8">
      <c r="A8" t="str">
        <f>M8</f>
      </c>
      <c r="B8" t="str">
        <f>N8</f>
      </c>
      <c r="M8" t="s">
        <v>729</v>
      </c>
      <c r="N8" t="s">
        <v>834</v>
      </c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76" t="n">
        <v>20726855802.1545</v>
      </c>
      <c r="Z8" s="176" t="n">
        <v>23012627933.2593</v>
      </c>
      <c r="AA8" s="176" t="n">
        <v>26014710113.4905</v>
      </c>
      <c r="AB8" s="176" t="n">
        <v>34386882875.6941</v>
      </c>
      <c r="AC8" s="176" t="n">
        <v>35467268513.7615</v>
      </c>
      <c r="AD8" s="176" t="n">
        <v>39179916817.5064</v>
      </c>
      <c r="AE8" s="176" t="n">
        <v>45339150324.0519</v>
      </c>
      <c r="AF8" s="176" t="n">
        <v>45722856160.7611</v>
      </c>
      <c r="AG8" s="176" t="n">
        <v>56763958090.4744</v>
      </c>
      <c r="AH8" s="176" t="n">
        <v>64731808640.6089</v>
      </c>
      <c r="AI8" s="176" t="n">
        <v>55198364746.4908</v>
      </c>
      <c r="AJ8" s="176" t="n">
        <v>48312313286.0685</v>
      </c>
      <c r="AK8" s="176" t="n">
        <v>43790656884.5477</v>
      </c>
      <c r="AL8" s="176" t="n">
        <v>35228191848.6958</v>
      </c>
      <c r="AM8" s="176" t="n">
        <v>37701461404.808</v>
      </c>
      <c r="AN8" s="176" t="n">
        <v>34527926315.64</v>
      </c>
      <c r="AO8" s="176" t="n">
        <v>35135108888.4289</v>
      </c>
      <c r="AP8" s="176" t="n">
        <v>35014105197.4605</v>
      </c>
      <c r="AQ8" s="176" t="n">
        <v>42258220579.4999</v>
      </c>
      <c r="AR8" s="176" t="n">
        <v>48074040011.12</v>
      </c>
      <c r="AS8" s="176" t="n">
        <v>55621676976.7405</v>
      </c>
      <c r="AT8" s="176" t="n">
        <v>46393198180.4705</v>
      </c>
      <c r="AU8" s="176" t="n">
        <v>51357293633.7882</v>
      </c>
      <c r="AV8" s="176" t="n">
        <v>21021866381.8915</v>
      </c>
      <c r="AW8" s="176"/>
    </row>
    <row r="9">
      <c r="A9" t="str">
        <f>M9</f>
      </c>
      <c r="B9" t="str">
        <f>N9</f>
      </c>
      <c r="M9" t="s">
        <v>729</v>
      </c>
      <c r="N9" t="s">
        <v>835</v>
      </c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 t="n">
        <v>73050489.3198</v>
      </c>
      <c r="Z9" s="176" t="n">
        <v>53646560</v>
      </c>
      <c r="AA9" s="176" t="n">
        <v>47922981.9102</v>
      </c>
      <c r="AB9" s="176" t="n">
        <v>59781787.2148</v>
      </c>
      <c r="AC9" s="176" t="n">
        <v>149718836.3553</v>
      </c>
      <c r="AD9" s="176" t="n">
        <v>189632757.2372</v>
      </c>
      <c r="AE9" s="176" t="n">
        <v>200586847.2165</v>
      </c>
      <c r="AF9" s="176" t="n">
        <v>468527487.6516</v>
      </c>
      <c r="AG9" s="176" t="n">
        <v>508226281.1057</v>
      </c>
      <c r="AH9" s="176" t="n">
        <v>504555194.9049</v>
      </c>
      <c r="AI9" s="176" t="n">
        <v>1192705901.032</v>
      </c>
      <c r="AJ9" s="176" t="n">
        <v>1413730405.748</v>
      </c>
      <c r="AK9" s="176" t="n">
        <v>1274235578.6265</v>
      </c>
      <c r="AL9" s="176" t="n">
        <v>1275955734.0705</v>
      </c>
      <c r="AM9" s="176" t="n">
        <v>1558713214.0443</v>
      </c>
      <c r="AN9" s="176" t="n">
        <v>1236649137.7035</v>
      </c>
      <c r="AO9" s="176" t="n">
        <v>965473651.8818</v>
      </c>
      <c r="AP9" s="176" t="n">
        <v>1017865501.1306</v>
      </c>
      <c r="AQ9" s="176" t="n">
        <v>1122162788.9447</v>
      </c>
      <c r="AR9" s="176" t="n">
        <v>1230819572.12</v>
      </c>
      <c r="AS9" s="176" t="n">
        <v>1611069230.3395</v>
      </c>
      <c r="AT9" s="176" t="n">
        <v>1939697139.5461</v>
      </c>
      <c r="AU9" s="176" t="n">
        <v>2956379234.1701</v>
      </c>
      <c r="AV9" s="176" t="n">
        <v>770950237.5386</v>
      </c>
      <c r="AW9" s="176"/>
    </row>
    <row r="10">
      <c r="A10" t="str">
        <f>M10</f>
      </c>
      <c r="B10" t="str">
        <f>N10</f>
      </c>
      <c r="M10" t="s">
        <v>729</v>
      </c>
      <c r="N10"/>
      <c r="O10" s="176" t="n">
        <v>12183236305</v>
      </c>
      <c r="P10" s="176" t="n">
        <v>18492829868</v>
      </c>
      <c r="Q10" s="176" t="n">
        <v>17657715911</v>
      </c>
      <c r="R10" s="176" t="n">
        <v>17178015869</v>
      </c>
      <c r="S10" s="176" t="n">
        <v>20332444544</v>
      </c>
      <c r="T10" s="176" t="n">
        <v>20137905407</v>
      </c>
      <c r="U10" s="176" t="n">
        <v>20282796585</v>
      </c>
      <c r="V10" s="176" t="n">
        <v>20228512717</v>
      </c>
      <c r="W10" s="176" t="n">
        <v>19564618261</v>
      </c>
      <c r="X10" s="176" t="n">
        <v>20604829391</v>
      </c>
      <c r="Y10" s="176" t="n">
        <v>23517.6001</v>
      </c>
      <c r="Z10" s="176" t="n">
        <v>7224</v>
      </c>
      <c r="AA10" s="176" t="n">
        <v>131865.7998</v>
      </c>
      <c r="AB10" s="176" t="n">
        <v>209282.3781</v>
      </c>
      <c r="AC10" s="176" t="n">
        <v>85520498.8532</v>
      </c>
      <c r="AD10" s="176" t="n">
        <v>189460904.9667</v>
      </c>
      <c r="AE10" s="176" t="n">
        <v>9723719.5575</v>
      </c>
      <c r="AF10" s="176" t="n">
        <v>5694357.4079</v>
      </c>
      <c r="AG10" s="176" t="n">
        <v>18880029.3152</v>
      </c>
      <c r="AH10" s="176" t="n">
        <v>1127789585.8854</v>
      </c>
      <c r="AI10" s="176" t="n">
        <v>4849094563.8373</v>
      </c>
      <c r="AJ10" s="176" t="n">
        <v>4854583526.3029</v>
      </c>
      <c r="AK10" s="176" t="n">
        <v>3946769183.2268</v>
      </c>
      <c r="AL10" s="176" t="n">
        <v>2736597097.503</v>
      </c>
      <c r="AM10" s="176" t="n">
        <v>2953180542.417</v>
      </c>
      <c r="AN10" s="176" t="n">
        <v>2363213606.6251</v>
      </c>
      <c r="AO10" s="176" t="n">
        <v>2460891586.9615</v>
      </c>
      <c r="AP10" s="176" t="n">
        <v>2408467018.3043</v>
      </c>
      <c r="AQ10" s="176" t="n">
        <v>3571207475.1769</v>
      </c>
      <c r="AR10" s="176" t="n">
        <v>2752367442.0381</v>
      </c>
      <c r="AS10" s="176" t="n">
        <v>2941129560.6809</v>
      </c>
      <c r="AT10" s="176" t="n">
        <v>2822491257.319</v>
      </c>
      <c r="AU10" s="176" t="n">
        <v>2973702803.2734</v>
      </c>
      <c r="AV10" s="176" t="n">
        <v>1269516415.1971</v>
      </c>
      <c r="AW10" s="176"/>
    </row>
    <row r="11">
      <c r="A11" t="str">
        <f>M11</f>
      </c>
      <c r="B11" t="str">
        <f>N11</f>
      </c>
      <c r="M11" t="s">
        <v>730</v>
      </c>
      <c r="N11" t="s">
        <v>834</v>
      </c>
      <c r="O11" s="176"/>
      <c r="P11" s="176"/>
      <c r="Q11" s="176"/>
      <c r="R11" s="176"/>
      <c r="S11" s="176"/>
      <c r="T11" s="176"/>
      <c r="U11" s="176"/>
      <c r="V11" s="176"/>
      <c r="W11" s="176"/>
      <c r="X11" s="176"/>
      <c r="Y11" s="176" t="n">
        <v>3263435911.419</v>
      </c>
      <c r="Z11" s="176" t="n">
        <v>2742528579.7969</v>
      </c>
      <c r="AA11" s="176" t="n">
        <v>4169172258.9253</v>
      </c>
      <c r="AB11" s="176" t="n">
        <v>9280819969.1837</v>
      </c>
      <c r="AC11" s="176" t="n">
        <v>7990207600.5727</v>
      </c>
      <c r="AD11" s="176" t="n">
        <v>14916204582.184</v>
      </c>
      <c r="AE11" s="176" t="n">
        <v>15740964318.3882</v>
      </c>
      <c r="AF11" s="176" t="n">
        <v>28167465742.1348</v>
      </c>
      <c r="AG11" s="176" t="n">
        <v>39584063724.4733</v>
      </c>
      <c r="AH11" s="176" t="n">
        <v>28552154194.1962</v>
      </c>
      <c r="AI11" s="176" t="n">
        <v>24379979662.9074</v>
      </c>
      <c r="AJ11" s="176" t="n">
        <v>17729484441.1492</v>
      </c>
      <c r="AK11" s="176" t="n">
        <v>9332305089.8457</v>
      </c>
      <c r="AL11" s="176" t="n">
        <v>6730992607.7667</v>
      </c>
      <c r="AM11" s="176" t="n">
        <v>4832059058.9231</v>
      </c>
      <c r="AN11" s="176" t="n">
        <v>5814885368.3483</v>
      </c>
      <c r="AO11" s="176" t="n">
        <v>5676353226.4764</v>
      </c>
      <c r="AP11" s="176" t="n">
        <v>6430027949.3382</v>
      </c>
      <c r="AQ11" s="176" t="n">
        <v>10408001309.8736</v>
      </c>
      <c r="AR11" s="176" t="n">
        <v>10908406646.0501</v>
      </c>
      <c r="AS11" s="176" t="n">
        <v>10240468309.879</v>
      </c>
      <c r="AT11" s="176" t="n">
        <v>8606560199.9893</v>
      </c>
      <c r="AU11" s="176" t="n">
        <v>9807426569.1302</v>
      </c>
      <c r="AV11" s="176" t="n">
        <v>5963027495.3193</v>
      </c>
      <c r="AW11" s="176"/>
    </row>
    <row r="12">
      <c r="A12" t="str">
        <f>M12</f>
      </c>
      <c r="B12" t="str">
        <f>N12</f>
      </c>
      <c r="M12" t="s">
        <v>730</v>
      </c>
      <c r="N12" t="s">
        <v>835</v>
      </c>
      <c r="O12" s="176"/>
      <c r="P12" s="176"/>
      <c r="Q12" s="176"/>
      <c r="R12" s="176"/>
      <c r="S12" s="176"/>
      <c r="T12" s="176"/>
      <c r="U12" s="176"/>
      <c r="V12" s="176"/>
      <c r="W12" s="176"/>
      <c r="X12" s="176"/>
      <c r="Y12" s="176" t="n">
        <v>132831063</v>
      </c>
      <c r="Z12" s="176" t="n">
        <v>555239629</v>
      </c>
      <c r="AA12" s="176" t="n">
        <v>615585580.4219</v>
      </c>
      <c r="AB12" s="176" t="n">
        <v>360675622</v>
      </c>
      <c r="AC12" s="176" t="n">
        <v>549101842</v>
      </c>
      <c r="AD12" s="176" t="n">
        <v>345298967</v>
      </c>
      <c r="AE12" s="176" t="n">
        <v>307134858.9337</v>
      </c>
      <c r="AF12" s="176" t="n">
        <v>-11296493.9239</v>
      </c>
      <c r="AG12" s="176" t="n">
        <v>109917285.189</v>
      </c>
      <c r="AH12" s="176" t="n">
        <v>158969159.545</v>
      </c>
      <c r="AI12" s="176" t="n">
        <v>185953089.7672</v>
      </c>
      <c r="AJ12" s="176" t="n">
        <v>283772086.3368</v>
      </c>
      <c r="AK12" s="176" t="n">
        <v>268239484.091</v>
      </c>
      <c r="AL12" s="176" t="n">
        <v>99371675.8875</v>
      </c>
      <c r="AM12" s="176" t="n">
        <v>261220492.182</v>
      </c>
      <c r="AN12" s="176" t="n">
        <v>966608872.2704</v>
      </c>
      <c r="AO12" s="176" t="n">
        <v>1087776160.1024</v>
      </c>
      <c r="AP12" s="176" t="n">
        <v>1219901915.9643</v>
      </c>
      <c r="AQ12" s="176" t="n">
        <v>1303838276.6</v>
      </c>
      <c r="AR12" s="176" t="n">
        <v>1082689769.2533</v>
      </c>
      <c r="AS12" s="176" t="n">
        <v>685852199.1335</v>
      </c>
      <c r="AT12" s="176" t="n">
        <v>385455552.8706</v>
      </c>
      <c r="AU12" s="176" t="n">
        <v>344805928.5608</v>
      </c>
      <c r="AV12" s="176" t="n">
        <v>106854969.7795</v>
      </c>
      <c r="AW12" s="176"/>
    </row>
    <row r="13">
      <c r="A13" t="str">
        <f>M13</f>
      </c>
      <c r="B13" t="str">
        <f>N13</f>
      </c>
      <c r="M13" t="s">
        <v>730</v>
      </c>
      <c r="N13"/>
      <c r="O13" s="176" t="n">
        <v>4275032000</v>
      </c>
      <c r="P13" s="176" t="n">
        <v>6503975889</v>
      </c>
      <c r="Q13" s="176" t="n">
        <v>4166812450</v>
      </c>
      <c r="R13" s="176" t="n">
        <v>4396364530</v>
      </c>
      <c r="S13" s="176" t="n">
        <v>3619043411</v>
      </c>
      <c r="T13" s="176" t="n">
        <v>3098454659</v>
      </c>
      <c r="U13" s="176" t="n">
        <v>3678250068</v>
      </c>
      <c r="V13" s="176" t="n">
        <v>3652647546</v>
      </c>
      <c r="W13" s="176" t="n">
        <v>2804250415</v>
      </c>
      <c r="X13" s="176" t="n">
        <v>3507393596</v>
      </c>
      <c r="Y13" s="176"/>
      <c r="Z13" s="176" t="n">
        <v>21457.4609</v>
      </c>
      <c r="AA13" s="176"/>
      <c r="AB13" s="176" t="n">
        <v>17039.2503</v>
      </c>
      <c r="AC13" s="176" t="n">
        <v>6181244.8631</v>
      </c>
      <c r="AD13" s="176" t="n">
        <v>269033.61</v>
      </c>
      <c r="AE13" s="176" t="n">
        <v>83665743.9577</v>
      </c>
      <c r="AF13" s="176" t="n">
        <v>42427626</v>
      </c>
      <c r="AG13" s="176" t="n">
        <v>63150595.2953</v>
      </c>
      <c r="AH13" s="176" t="n">
        <v>124030344.0587</v>
      </c>
      <c r="AI13" s="176" t="n">
        <v>770162158.0405</v>
      </c>
      <c r="AJ13" s="176" t="n">
        <v>1564931573.0665</v>
      </c>
      <c r="AK13" s="176" t="n">
        <v>1235984054.544</v>
      </c>
      <c r="AL13" s="176" t="n">
        <v>604535805.9245</v>
      </c>
      <c r="AM13" s="176" t="n">
        <v>732306982.9477</v>
      </c>
      <c r="AN13" s="176" t="n">
        <v>716638622.109</v>
      </c>
      <c r="AO13" s="176" t="n">
        <v>588468344.9634</v>
      </c>
      <c r="AP13" s="176" t="n">
        <v>603374588.4567</v>
      </c>
      <c r="AQ13" s="176" t="n">
        <v>977269816.9615</v>
      </c>
      <c r="AR13" s="176" t="n">
        <v>917643202.7596</v>
      </c>
      <c r="AS13" s="176" t="n">
        <v>819432266.4304</v>
      </c>
      <c r="AT13" s="176" t="n">
        <v>695790247.6025</v>
      </c>
      <c r="AU13" s="176" t="n">
        <v>604135111.4176</v>
      </c>
      <c r="AV13" s="176" t="n">
        <v>341263185.9442</v>
      </c>
      <c r="AW13" s="176"/>
    </row>
    <row r="14">
      <c r="A14" t="str">
        <f>M14</f>
      </c>
      <c r="B14" t="str">
        <f>N14</f>
      </c>
      <c r="M14" t="s">
        <v>731</v>
      </c>
      <c r="N14" t="s">
        <v>834</v>
      </c>
      <c r="O14" s="176"/>
      <c r="P14" s="176"/>
      <c r="Q14" s="176"/>
      <c r="R14" s="176"/>
      <c r="S14" s="176"/>
      <c r="T14" s="176"/>
      <c r="U14" s="176"/>
      <c r="V14" s="176"/>
      <c r="W14" s="176"/>
      <c r="X14" s="176"/>
      <c r="Y14" s="176" t="n">
        <v>3001039117</v>
      </c>
      <c r="Z14" s="176" t="n">
        <v>3364291516.3999</v>
      </c>
      <c r="AA14" s="176" t="n">
        <v>4726590944.8281</v>
      </c>
      <c r="AB14" s="176" t="n">
        <v>5036432124.0938</v>
      </c>
      <c r="AC14" s="176" t="n">
        <v>5992625448.586</v>
      </c>
      <c r="AD14" s="176" t="n">
        <v>6492707694.1563</v>
      </c>
      <c r="AE14" s="176" t="n">
        <v>6761728270.3287</v>
      </c>
      <c r="AF14" s="176" t="n">
        <v>8308217764.2319</v>
      </c>
      <c r="AG14" s="176" t="n">
        <v>8749211432.3237</v>
      </c>
      <c r="AH14" s="176" t="n">
        <v>10462538766.7658</v>
      </c>
      <c r="AI14" s="176" t="n">
        <v>10412535393.5254</v>
      </c>
      <c r="AJ14" s="176" t="n">
        <v>10495019687.701</v>
      </c>
      <c r="AK14" s="176" t="n">
        <v>10658807368.6334</v>
      </c>
      <c r="AL14" s="176" t="n">
        <v>10224189880.4836</v>
      </c>
      <c r="AM14" s="176" t="n">
        <v>7856384271.2316</v>
      </c>
      <c r="AN14" s="176" t="n">
        <v>8299339079.3527</v>
      </c>
      <c r="AO14" s="176" t="n">
        <v>8557547177.2497</v>
      </c>
      <c r="AP14" s="176" t="n">
        <v>7384877427.3831</v>
      </c>
      <c r="AQ14" s="176" t="n">
        <v>12751602235.6346</v>
      </c>
      <c r="AR14" s="176" t="n">
        <v>14002197113.4443</v>
      </c>
      <c r="AS14" s="176" t="n">
        <v>17043185568.5443</v>
      </c>
      <c r="AT14" s="176" t="n">
        <v>10151448887.4379</v>
      </c>
      <c r="AU14" s="176" t="n">
        <v>11557644033.015</v>
      </c>
      <c r="AV14" s="176" t="n">
        <v>3737218534.6675</v>
      </c>
      <c r="AW14" s="176"/>
    </row>
    <row r="15">
      <c r="A15" t="str">
        <f>M15</f>
      </c>
      <c r="B15" t="str">
        <f>N15</f>
      </c>
      <c r="M15" t="s">
        <v>731</v>
      </c>
      <c r="N15" t="s">
        <v>835</v>
      </c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 t="n">
        <v>0</v>
      </c>
      <c r="AE15" s="176" t="n">
        <v>1499666</v>
      </c>
      <c r="AF15" s="176" t="n">
        <v>0</v>
      </c>
      <c r="AG15" s="176" t="n">
        <v>12514506</v>
      </c>
      <c r="AH15" s="176" t="n">
        <v>33936701.0234</v>
      </c>
      <c r="AI15" s="176" t="n">
        <v>125925299.4873</v>
      </c>
      <c r="AJ15" s="176" t="n">
        <v>383128259.878</v>
      </c>
      <c r="AK15" s="176" t="n">
        <v>423994106.6857</v>
      </c>
      <c r="AL15" s="176" t="n">
        <v>430856481.6588</v>
      </c>
      <c r="AM15" s="176" t="n">
        <v>431837958.3225</v>
      </c>
      <c r="AN15" s="176" t="n">
        <v>850657228.6126</v>
      </c>
      <c r="AO15" s="176" t="n">
        <v>1096734533.3895</v>
      </c>
      <c r="AP15" s="176" t="n">
        <v>979757556.8674</v>
      </c>
      <c r="AQ15" s="176" t="n">
        <v>410011251.0506</v>
      </c>
      <c r="AR15" s="176" t="n">
        <v>532549070.7002</v>
      </c>
      <c r="AS15" s="176" t="n">
        <v>2062585537.0268</v>
      </c>
      <c r="AT15" s="176" t="n">
        <v>1716750001.6499</v>
      </c>
      <c r="AU15" s="176" t="n">
        <v>2057858229.6231</v>
      </c>
      <c r="AV15" s="176" t="n">
        <v>2570438881.3169</v>
      </c>
      <c r="AW15" s="176"/>
    </row>
    <row r="16">
      <c r="A16" t="str">
        <f>M16</f>
      </c>
      <c r="B16" t="str">
        <f>N16</f>
      </c>
      <c r="M16" t="s">
        <v>731</v>
      </c>
      <c r="N16"/>
      <c r="O16" s="176" t="n">
        <v>3035334000</v>
      </c>
      <c r="P16" s="176" t="n">
        <v>5206015283</v>
      </c>
      <c r="Q16" s="176" t="n">
        <v>3918554592</v>
      </c>
      <c r="R16" s="176" t="n">
        <v>4991418711</v>
      </c>
      <c r="S16" s="176" t="n">
        <v>4289293657</v>
      </c>
      <c r="T16" s="176" t="n">
        <v>3486356407</v>
      </c>
      <c r="U16" s="176" t="n">
        <v>3715624896</v>
      </c>
      <c r="V16" s="176" t="n">
        <v>4012460461</v>
      </c>
      <c r="W16" s="176" t="n">
        <v>3602703203</v>
      </c>
      <c r="X16" s="176" t="n">
        <v>3665542951</v>
      </c>
      <c r="Y16" s="176"/>
      <c r="Z16" s="176"/>
      <c r="AA16" s="176"/>
      <c r="AB16" s="176"/>
      <c r="AC16" s="176"/>
      <c r="AD16" s="176"/>
      <c r="AE16" s="176"/>
      <c r="AF16" s="176"/>
      <c r="AG16" s="176" t="n">
        <v>14997.5801</v>
      </c>
      <c r="AH16" s="176" t="n">
        <v>3194285.9904</v>
      </c>
      <c r="AI16" s="176" t="n">
        <v>4196063.6358</v>
      </c>
      <c r="AJ16" s="176" t="n">
        <v>32182928.0662</v>
      </c>
      <c r="AK16" s="176" t="n">
        <v>124619923.6771</v>
      </c>
      <c r="AL16" s="176" t="n">
        <v>152890824.3</v>
      </c>
      <c r="AM16" s="176" t="n">
        <v>228235507.84</v>
      </c>
      <c r="AN16" s="176" t="n">
        <v>229390143.6077</v>
      </c>
      <c r="AO16" s="176" t="n">
        <v>331559947.461</v>
      </c>
      <c r="AP16" s="176" t="n">
        <v>268575150.0856</v>
      </c>
      <c r="AQ16" s="176" t="n">
        <v>265430186.1963</v>
      </c>
      <c r="AR16" s="176" t="n">
        <v>294334592.7794</v>
      </c>
      <c r="AS16" s="176" t="n">
        <v>263281511.8722</v>
      </c>
      <c r="AT16" s="176" t="n">
        <v>229341515.7703</v>
      </c>
      <c r="AU16" s="176" t="n">
        <v>201788267.0682</v>
      </c>
      <c r="AV16" s="176" t="n">
        <v>103108304.8357</v>
      </c>
      <c r="AW16" s="176"/>
    </row>
    <row r="17">
      <c r="A17" t="str">
        <f>M17</f>
      </c>
      <c r="B17" t="str">
        <f>N17</f>
      </c>
      <c r="M17" t="s">
        <v>732</v>
      </c>
      <c r="N17" t="s">
        <v>834</v>
      </c>
      <c r="O17" s="176"/>
      <c r="P17" s="176"/>
      <c r="Q17" s="176"/>
      <c r="R17" s="176"/>
      <c r="S17" s="176"/>
      <c r="T17" s="176"/>
      <c r="U17" s="176"/>
      <c r="V17" s="176"/>
      <c r="W17" s="176"/>
      <c r="X17" s="176"/>
      <c r="Y17" s="176" t="n">
        <v>7991798109.275</v>
      </c>
      <c r="Z17" s="176" t="n">
        <v>8499301262.3983</v>
      </c>
      <c r="AA17" s="176" t="n">
        <v>11753988944.9609</v>
      </c>
      <c r="AB17" s="176" t="n">
        <v>13066963360.0499</v>
      </c>
      <c r="AC17" s="176" t="n">
        <v>13650101953.1602</v>
      </c>
      <c r="AD17" s="176" t="n">
        <v>14504421520.1777</v>
      </c>
      <c r="AE17" s="176" t="n">
        <v>14569313387.2782</v>
      </c>
      <c r="AF17" s="176" t="n">
        <v>17562892188.8798</v>
      </c>
      <c r="AG17" s="176" t="n">
        <v>18271374845.0806</v>
      </c>
      <c r="AH17" s="176" t="n">
        <v>17172585478.0854</v>
      </c>
      <c r="AI17" s="176" t="n">
        <v>15313941277.982</v>
      </c>
      <c r="AJ17" s="176" t="n">
        <v>14310451514.4595</v>
      </c>
      <c r="AK17" s="176" t="n">
        <v>14678157403.6955</v>
      </c>
      <c r="AL17" s="176" t="n">
        <v>12140499482.2218</v>
      </c>
      <c r="AM17" s="176" t="n">
        <v>11405351756.0388</v>
      </c>
      <c r="AN17" s="176" t="n">
        <v>11981630587.9743</v>
      </c>
      <c r="AO17" s="176" t="n">
        <v>15264727849.0118</v>
      </c>
      <c r="AP17" s="176" t="n">
        <v>16213902884.7877</v>
      </c>
      <c r="AQ17" s="176" t="n">
        <v>19476702916.0635</v>
      </c>
      <c r="AR17" s="176" t="n">
        <v>21255705314.7562</v>
      </c>
      <c r="AS17" s="176" t="n">
        <v>21976889989.1266</v>
      </c>
      <c r="AT17" s="176" t="n">
        <v>20205892452.6848</v>
      </c>
      <c r="AU17" s="176" t="n">
        <v>19323007520.7141</v>
      </c>
      <c r="AV17" s="176" t="n">
        <v>14418254458.3643</v>
      </c>
      <c r="AW17" s="176"/>
    </row>
    <row r="18">
      <c r="A18" t="str">
        <f>M18</f>
      </c>
      <c r="B18" t="str">
        <f>N18</f>
      </c>
      <c r="M18" t="s">
        <v>732</v>
      </c>
      <c r="N18" t="s">
        <v>835</v>
      </c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 t="n">
        <v>689604127</v>
      </c>
      <c r="Z18" s="176" t="n">
        <v>621458572</v>
      </c>
      <c r="AA18" s="176" t="n">
        <v>604950296</v>
      </c>
      <c r="AB18" s="176" t="n">
        <v>498865082</v>
      </c>
      <c r="AC18" s="176" t="n">
        <v>441979498</v>
      </c>
      <c r="AD18" s="176" t="n">
        <v>334214698</v>
      </c>
      <c r="AE18" s="176" t="n">
        <v>456487690</v>
      </c>
      <c r="AF18" s="176" t="n">
        <v>383715106.4619</v>
      </c>
      <c r="AG18" s="176" t="n">
        <v>924126767.8333</v>
      </c>
      <c r="AH18" s="176" t="n">
        <v>601948094.432</v>
      </c>
      <c r="AI18" s="176" t="n">
        <v>995131112.367</v>
      </c>
      <c r="AJ18" s="176" t="n">
        <v>686293543.9808</v>
      </c>
      <c r="AK18" s="176" t="n">
        <v>510474074.4836</v>
      </c>
      <c r="AL18" s="176" t="n">
        <v>615803428.54</v>
      </c>
      <c r="AM18" s="176" t="n">
        <v>824945163.5481</v>
      </c>
      <c r="AN18" s="176" t="n">
        <v>911617328.7064</v>
      </c>
      <c r="AO18" s="176" t="n">
        <v>651956434.4225</v>
      </c>
      <c r="AP18" s="176" t="n">
        <v>1002365037.1516</v>
      </c>
      <c r="AQ18" s="176" t="n">
        <v>1375905862.6928</v>
      </c>
      <c r="AR18" s="176" t="n">
        <v>1060550100.5094</v>
      </c>
      <c r="AS18" s="176" t="n">
        <v>1206469344.2963</v>
      </c>
      <c r="AT18" s="176" t="n">
        <v>1260193528.4743</v>
      </c>
      <c r="AU18" s="176" t="n">
        <v>638916824.4309</v>
      </c>
      <c r="AV18" s="176" t="n">
        <v>508255177.7363</v>
      </c>
      <c r="AW18" s="176"/>
    </row>
    <row r="19">
      <c r="A19" t="str">
        <f>M19</f>
      </c>
      <c r="B19" t="str">
        <f>N19</f>
      </c>
      <c r="M19" t="s">
        <v>732</v>
      </c>
      <c r="N19"/>
      <c r="O19" s="176" t="n">
        <v>11331278000</v>
      </c>
      <c r="P19" s="176" t="n">
        <v>14834080775</v>
      </c>
      <c r="Q19" s="176" t="n">
        <v>13464555013</v>
      </c>
      <c r="R19" s="176" t="n">
        <v>11175370345</v>
      </c>
      <c r="S19" s="176" t="n">
        <v>8533017359</v>
      </c>
      <c r="T19" s="176" t="n">
        <v>8543659793</v>
      </c>
      <c r="U19" s="176" t="n">
        <v>8817441132</v>
      </c>
      <c r="V19" s="176" t="n">
        <v>8032566815</v>
      </c>
      <c r="W19" s="176" t="n">
        <v>8630834203</v>
      </c>
      <c r="X19" s="176" t="n">
        <v>9161817835</v>
      </c>
      <c r="Y19" s="176"/>
      <c r="Z19" s="176" t="n">
        <v>13650</v>
      </c>
      <c r="AA19" s="176" t="n">
        <v>80939.3984</v>
      </c>
      <c r="AB19" s="176" t="n">
        <v>2007736</v>
      </c>
      <c r="AC19" s="176" t="n">
        <v>1411138</v>
      </c>
      <c r="AD19" s="176"/>
      <c r="AE19" s="176" t="n">
        <v>-5618.02</v>
      </c>
      <c r="AF19" s="176" t="n">
        <v>56884.9985</v>
      </c>
      <c r="AG19" s="176" t="n">
        <v>10546189</v>
      </c>
      <c r="AH19" s="176" t="n">
        <v>141007368.3504</v>
      </c>
      <c r="AI19" s="176" t="n">
        <v>377823202.774</v>
      </c>
      <c r="AJ19" s="176" t="n">
        <v>429376991.5688</v>
      </c>
      <c r="AK19" s="176" t="n">
        <v>491302699.7757</v>
      </c>
      <c r="AL19" s="176" t="n">
        <v>284309686.7829</v>
      </c>
      <c r="AM19" s="176" t="n">
        <v>347806350.8654</v>
      </c>
      <c r="AN19" s="176" t="n">
        <v>357746313.6439</v>
      </c>
      <c r="AO19" s="176" t="n">
        <v>559364829.414</v>
      </c>
      <c r="AP19" s="176" t="n">
        <v>828444679.6035</v>
      </c>
      <c r="AQ19" s="176" t="n">
        <v>819734904.7901</v>
      </c>
      <c r="AR19" s="176" t="n">
        <v>828295787.0961</v>
      </c>
      <c r="AS19" s="176" t="n">
        <v>680409284.8269</v>
      </c>
      <c r="AT19" s="176" t="n">
        <v>504924702.7467</v>
      </c>
      <c r="AU19" s="176" t="n">
        <v>518101636.7729</v>
      </c>
      <c r="AV19" s="176" t="n">
        <v>232175917.5973</v>
      </c>
      <c r="AW19" s="176"/>
    </row>
    <row r="20">
      <c r="A20" t="str">
        <f>M20</f>
      </c>
      <c r="B20" t="str">
        <f>N20</f>
      </c>
      <c r="M20" t="s">
        <v>733</v>
      </c>
      <c r="N20" t="s">
        <v>834</v>
      </c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 t="n">
        <v>8089495217</v>
      </c>
      <c r="Z20" s="176" t="n">
        <v>9573790668</v>
      </c>
      <c r="AA20" s="176" t="n">
        <v>11982028708.2415</v>
      </c>
      <c r="AB20" s="176" t="n">
        <v>14714261920.4158</v>
      </c>
      <c r="AC20" s="176" t="n">
        <v>18036081117.5191</v>
      </c>
      <c r="AD20" s="176" t="n">
        <v>30194004851.7464</v>
      </c>
      <c r="AE20" s="176" t="n">
        <v>33831884270.8141</v>
      </c>
      <c r="AF20" s="176" t="n">
        <v>34218897680.0262</v>
      </c>
      <c r="AG20" s="176" t="n">
        <v>37155930073.5217</v>
      </c>
      <c r="AH20" s="176" t="n">
        <v>32778221187.2605</v>
      </c>
      <c r="AI20" s="176" t="n">
        <v>25286466232.6495</v>
      </c>
      <c r="AJ20" s="176" t="n">
        <v>25048061126.6569</v>
      </c>
      <c r="AK20" s="176" t="n">
        <v>32232219714.4786</v>
      </c>
      <c r="AL20" s="176" t="n">
        <v>21488639417.2606</v>
      </c>
      <c r="AM20" s="176" t="n">
        <v>19269820681.4353</v>
      </c>
      <c r="AN20" s="176" t="n">
        <v>17855226682.3107</v>
      </c>
      <c r="AO20" s="176" t="n">
        <v>17406266264.4484</v>
      </c>
      <c r="AP20" s="176" t="n">
        <v>19565890593.935</v>
      </c>
      <c r="AQ20" s="176" t="n">
        <v>22704949318.9986</v>
      </c>
      <c r="AR20" s="176" t="n">
        <v>20948902306.8788</v>
      </c>
      <c r="AS20" s="176" t="n">
        <v>22209475724.3696</v>
      </c>
      <c r="AT20" s="176" t="n">
        <v>44725469212.8502</v>
      </c>
      <c r="AU20" s="176" t="n">
        <v>56496994159.4522</v>
      </c>
      <c r="AV20" s="176" t="n">
        <v>14036107749.2195</v>
      </c>
      <c r="AW20" s="176"/>
    </row>
    <row r="21">
      <c r="A21" t="str">
        <f>M21</f>
      </c>
      <c r="B21" t="str">
        <f>N21</f>
      </c>
      <c r="M21" t="s">
        <v>733</v>
      </c>
      <c r="N21" t="s">
        <v>835</v>
      </c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 t="n">
        <v>547243599</v>
      </c>
      <c r="Z21" s="176" t="n">
        <v>651158899</v>
      </c>
      <c r="AA21" s="176" t="n">
        <v>1409878245</v>
      </c>
      <c r="AB21" s="176" t="n">
        <v>828859641</v>
      </c>
      <c r="AC21" s="176" t="n">
        <v>279758313.75</v>
      </c>
      <c r="AD21" s="176" t="n">
        <v>1593947542.0132</v>
      </c>
      <c r="AE21" s="176" t="n">
        <v>785830341.7947</v>
      </c>
      <c r="AF21" s="176" t="n">
        <v>72762269.696</v>
      </c>
      <c r="AG21" s="176" t="n">
        <v>1937472360.1496</v>
      </c>
      <c r="AH21" s="176" t="n">
        <v>2001131945.633</v>
      </c>
      <c r="AI21" s="176" t="n">
        <v>1562477563.8164</v>
      </c>
      <c r="AJ21" s="176" t="n">
        <v>2714395919.4685</v>
      </c>
      <c r="AK21" s="176" t="n">
        <v>1217613372.1999</v>
      </c>
      <c r="AL21" s="176" t="n">
        <v>2943566478.3082</v>
      </c>
      <c r="AM21" s="176" t="n">
        <v>3115398261.0764</v>
      </c>
      <c r="AN21" s="176" t="n">
        <v>1353200678.6467</v>
      </c>
      <c r="AO21" s="176" t="n">
        <v>250656164.8291</v>
      </c>
      <c r="AP21" s="176" t="n">
        <v>171584673.4364</v>
      </c>
      <c r="AQ21" s="176" t="n">
        <v>232615045.9438</v>
      </c>
      <c r="AR21" s="176" t="n">
        <v>337241419.6461</v>
      </c>
      <c r="AS21" s="176" t="n">
        <v>1443443911.7124</v>
      </c>
      <c r="AT21" s="176" t="n">
        <v>7184379627.081</v>
      </c>
      <c r="AU21" s="176" t="n">
        <v>268011550.4289</v>
      </c>
      <c r="AV21" s="176" t="n">
        <v>109449767.1558</v>
      </c>
      <c r="AW21" s="176"/>
    </row>
    <row r="22">
      <c r="A22" t="str">
        <f>M22</f>
      </c>
      <c r="B22" t="str">
        <f>N22</f>
      </c>
      <c r="M22" t="s">
        <v>733</v>
      </c>
      <c r="N22"/>
      <c r="O22" s="176" t="n">
        <v>10893531000</v>
      </c>
      <c r="P22" s="176" t="n">
        <v>13666534115</v>
      </c>
      <c r="Q22" s="176" t="n">
        <v>9670953302</v>
      </c>
      <c r="R22" s="176" t="n">
        <v>10550468583</v>
      </c>
      <c r="S22" s="176" t="n">
        <v>8625703645</v>
      </c>
      <c r="T22" s="176" t="n">
        <v>8564693193</v>
      </c>
      <c r="U22" s="176" t="n">
        <v>9626845429</v>
      </c>
      <c r="V22" s="176" t="n">
        <v>9689825022</v>
      </c>
      <c r="W22" s="176" t="n">
        <v>8560246161</v>
      </c>
      <c r="X22" s="176" t="n">
        <v>7673714576</v>
      </c>
      <c r="Y22" s="176" t="n">
        <v>26384.09</v>
      </c>
      <c r="Z22" s="176" t="n">
        <v>15130</v>
      </c>
      <c r="AA22" s="176" t="n">
        <v>1224</v>
      </c>
      <c r="AB22" s="176" t="n">
        <v>54065.0104</v>
      </c>
      <c r="AC22" s="176" t="n">
        <v>750874.6256</v>
      </c>
      <c r="AD22" s="176" t="n">
        <v>549346.46</v>
      </c>
      <c r="AE22" s="176" t="n">
        <v>2283668.7387</v>
      </c>
      <c r="AF22" s="176" t="n">
        <v>71757.2</v>
      </c>
      <c r="AG22" s="176" t="n">
        <v>6735069.933</v>
      </c>
      <c r="AH22" s="176" t="n">
        <v>839540711.8247</v>
      </c>
      <c r="AI22" s="176" t="n">
        <v>2272592563.0895</v>
      </c>
      <c r="AJ22" s="176" t="n">
        <v>2244550117.7546</v>
      </c>
      <c r="AK22" s="176" t="n">
        <v>1907999139.7736</v>
      </c>
      <c r="AL22" s="176" t="n">
        <v>2031850958.8765</v>
      </c>
      <c r="AM22" s="176" t="n">
        <v>1882637958.7564</v>
      </c>
      <c r="AN22" s="176" t="n">
        <v>1860683430.9708</v>
      </c>
      <c r="AO22" s="176" t="n">
        <v>1749327234.6019</v>
      </c>
      <c r="AP22" s="176" t="n">
        <v>1839096795.879</v>
      </c>
      <c r="AQ22" s="176" t="n">
        <v>2445833728.3381</v>
      </c>
      <c r="AR22" s="176" t="n">
        <v>1926487654.8075</v>
      </c>
      <c r="AS22" s="176" t="n">
        <v>1856532567.0902</v>
      </c>
      <c r="AT22" s="176" t="n">
        <v>1590954425.7003</v>
      </c>
      <c r="AU22" s="176" t="n">
        <v>1745841541.8325</v>
      </c>
      <c r="AV22" s="176" t="n">
        <v>1057437985.2206</v>
      </c>
      <c r="AW22" s="176"/>
    </row>
    <row r="23">
      <c r="A23" t="str">
        <f>M23</f>
      </c>
      <c r="B23" t="str">
        <f>N23</f>
      </c>
      <c r="M23" t="s">
        <v>734</v>
      </c>
      <c r="N23" t="s">
        <v>834</v>
      </c>
      <c r="O23" s="176"/>
      <c r="P23" s="176"/>
      <c r="Q23" s="176"/>
      <c r="R23" s="176"/>
      <c r="S23" s="176"/>
      <c r="T23" s="176"/>
      <c r="U23" s="176"/>
      <c r="V23" s="176"/>
      <c r="W23" s="176"/>
      <c r="X23" s="176"/>
      <c r="Y23" s="176" t="n">
        <v>12352927913.1887</v>
      </c>
      <c r="Z23" s="176" t="n">
        <v>12371760060.2323</v>
      </c>
      <c r="AA23" s="176" t="n">
        <v>15823865369.1511</v>
      </c>
      <c r="AB23" s="176" t="n">
        <v>18299112724.2682</v>
      </c>
      <c r="AC23" s="176" t="n">
        <v>20366212702.9484</v>
      </c>
      <c r="AD23" s="176" t="n">
        <v>25329591881.5766</v>
      </c>
      <c r="AE23" s="176" t="n">
        <v>28644510126.9382</v>
      </c>
      <c r="AF23" s="176" t="n">
        <v>30163712685.0115</v>
      </c>
      <c r="AG23" s="176" t="n">
        <v>33558198690.1786</v>
      </c>
      <c r="AH23" s="176" t="n">
        <v>37931005909.1377</v>
      </c>
      <c r="AI23" s="176" t="n">
        <v>37955684938.8535</v>
      </c>
      <c r="AJ23" s="176" t="n">
        <v>37178211473.0576</v>
      </c>
      <c r="AK23" s="176" t="n">
        <v>37155113216.8029</v>
      </c>
      <c r="AL23" s="176" t="n">
        <v>31028450696.0224</v>
      </c>
      <c r="AM23" s="176" t="n">
        <v>30369978142.0223</v>
      </c>
      <c r="AN23" s="176" t="n">
        <v>29670130718.4577</v>
      </c>
      <c r="AO23" s="176" t="n">
        <v>29320292334.5697</v>
      </c>
      <c r="AP23" s="176" t="n">
        <v>29962460697.9955</v>
      </c>
      <c r="AQ23" s="176" t="n">
        <v>34251254763.8772</v>
      </c>
      <c r="AR23" s="176" t="n">
        <v>37166034918.4215</v>
      </c>
      <c r="AS23" s="176" t="n">
        <v>38510753324.3808</v>
      </c>
      <c r="AT23" s="176" t="n">
        <v>46748429731.4029</v>
      </c>
      <c r="AU23" s="176" t="n">
        <v>49860492492.3533</v>
      </c>
      <c r="AV23" s="176" t="n">
        <v>28229116535.8188</v>
      </c>
      <c r="AW23" s="176"/>
    </row>
    <row r="24">
      <c r="A24" t="str">
        <f>M24</f>
      </c>
      <c r="B24" t="str">
        <f>N24</f>
      </c>
      <c r="M24" t="s">
        <v>734</v>
      </c>
      <c r="N24" t="s">
        <v>835</v>
      </c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 t="n">
        <v>64147136.875</v>
      </c>
      <c r="Z24" s="176" t="n">
        <v>50297065</v>
      </c>
      <c r="AA24" s="176" t="n">
        <v>13912240</v>
      </c>
      <c r="AB24" s="176" t="n">
        <v>126155339</v>
      </c>
      <c r="AC24" s="176" t="n">
        <v>172427649</v>
      </c>
      <c r="AD24" s="176" t="n">
        <v>94416663.3906</v>
      </c>
      <c r="AE24" s="176" t="n">
        <v>74749688.6018</v>
      </c>
      <c r="AF24" s="176" t="n">
        <v>131893694.3997</v>
      </c>
      <c r="AG24" s="176" t="n">
        <v>232369921.4398</v>
      </c>
      <c r="AH24" s="176" t="n">
        <v>302562665.1323</v>
      </c>
      <c r="AI24" s="176" t="n">
        <v>619521839.6831</v>
      </c>
      <c r="AJ24" s="176" t="n">
        <v>637605516.8465</v>
      </c>
      <c r="AK24" s="176" t="n">
        <v>594830977.0696</v>
      </c>
      <c r="AL24" s="176" t="n">
        <v>654586040.6225</v>
      </c>
      <c r="AM24" s="176" t="n">
        <v>439046003.2214</v>
      </c>
      <c r="AN24" s="176" t="n">
        <v>513493161.3029</v>
      </c>
      <c r="AO24" s="176" t="n">
        <v>690490334.1462</v>
      </c>
      <c r="AP24" s="176" t="n">
        <v>925023027.0479</v>
      </c>
      <c r="AQ24" s="176" t="n">
        <v>681322691.2145</v>
      </c>
      <c r="AR24" s="176" t="n">
        <v>1086069155.4688</v>
      </c>
      <c r="AS24" s="176" t="n">
        <v>1254052448.8836</v>
      </c>
      <c r="AT24" s="176" t="n">
        <v>970228858.2034</v>
      </c>
      <c r="AU24" s="176" t="n">
        <v>1100942537.984</v>
      </c>
      <c r="AV24" s="176" t="n">
        <v>758872689.0461</v>
      </c>
      <c r="AW24" s="176"/>
    </row>
    <row r="25">
      <c r="A25" t="str">
        <f>M25</f>
      </c>
      <c r="B25" t="str">
        <f>N25</f>
      </c>
      <c r="M25" t="s">
        <v>734</v>
      </c>
      <c r="N25"/>
      <c r="O25" s="176" t="n">
        <v>7773865381</v>
      </c>
      <c r="P25" s="176" t="n">
        <v>7927436229</v>
      </c>
      <c r="Q25" s="176" t="n">
        <v>8786567450</v>
      </c>
      <c r="R25" s="176" t="n">
        <v>8567595442</v>
      </c>
      <c r="S25" s="176" t="n">
        <v>8463162454</v>
      </c>
      <c r="T25" s="176" t="n">
        <v>8878189431</v>
      </c>
      <c r="U25" s="176" t="n">
        <v>9287693638</v>
      </c>
      <c r="V25" s="176" t="n">
        <v>9695769466</v>
      </c>
      <c r="W25" s="176" t="n">
        <v>10804672536</v>
      </c>
      <c r="X25" s="176" t="n">
        <v>11285682035</v>
      </c>
      <c r="Y25" s="176" t="n">
        <v>20280</v>
      </c>
      <c r="Z25" s="176" t="n">
        <v>26378.6699</v>
      </c>
      <c r="AA25" s="176" t="n">
        <v>2000</v>
      </c>
      <c r="AB25" s="176" t="n">
        <v>69150</v>
      </c>
      <c r="AC25" s="176" t="n">
        <v>57957</v>
      </c>
      <c r="AD25" s="176" t="n">
        <v>1400042.3025</v>
      </c>
      <c r="AE25" s="176" t="n">
        <v>1919866.3172</v>
      </c>
      <c r="AF25" s="176" t="n">
        <v>546826</v>
      </c>
      <c r="AG25" s="176" t="n">
        <v>3293501.3501</v>
      </c>
      <c r="AH25" s="176" t="n">
        <v>285899540.0883</v>
      </c>
      <c r="AI25" s="176" t="n">
        <v>1498657802.3031</v>
      </c>
      <c r="AJ25" s="176" t="n">
        <v>2046451300.5942</v>
      </c>
      <c r="AK25" s="176" t="n">
        <v>2371789771.5419</v>
      </c>
      <c r="AL25" s="176" t="n">
        <v>2261114151.1036</v>
      </c>
      <c r="AM25" s="176" t="n">
        <v>2662987743.1162</v>
      </c>
      <c r="AN25" s="176" t="n">
        <v>2962103097.4075</v>
      </c>
      <c r="AO25" s="176" t="n">
        <v>3357240965.2059</v>
      </c>
      <c r="AP25" s="176" t="n">
        <v>3771705596.5111</v>
      </c>
      <c r="AQ25" s="176" t="n">
        <v>3719589632.9638</v>
      </c>
      <c r="AR25" s="176" t="n">
        <v>4298489583.4827</v>
      </c>
      <c r="AS25" s="176" t="n">
        <v>4482357259.8031</v>
      </c>
      <c r="AT25" s="176" t="n">
        <v>4433842350.4539</v>
      </c>
      <c r="AU25" s="176" t="n">
        <v>4018885243.4532</v>
      </c>
      <c r="AV25" s="176" t="n">
        <v>2463253290.0886</v>
      </c>
      <c r="AW25" s="176"/>
    </row>
    <row r="26">
      <c r="A26" t="str">
        <f>M26</f>
      </c>
      <c r="B26" t="str">
        <f>N26</f>
      </c>
      <c r="M26" t="s">
        <v>735</v>
      </c>
      <c r="N26" t="s">
        <v>834</v>
      </c>
      <c r="O26" s="176"/>
      <c r="P26" s="176"/>
      <c r="Q26" s="176"/>
      <c r="R26" s="176"/>
      <c r="S26" s="176"/>
      <c r="T26" s="176"/>
      <c r="U26" s="176"/>
      <c r="V26" s="176"/>
      <c r="W26" s="176"/>
      <c r="X26" s="176"/>
      <c r="Y26" s="176" t="n">
        <v>6506896271.1198</v>
      </c>
      <c r="Z26" s="176" t="n">
        <v>7420418624.8457</v>
      </c>
      <c r="AA26" s="176" t="n">
        <v>10544805932.4787</v>
      </c>
      <c r="AB26" s="176" t="n">
        <v>16104401686.6016</v>
      </c>
      <c r="AC26" s="176" t="n">
        <v>20105453816.6529</v>
      </c>
      <c r="AD26" s="176" t="n">
        <v>22195322000.9732</v>
      </c>
      <c r="AE26" s="176" t="n">
        <v>24229967799.5229</v>
      </c>
      <c r="AF26" s="176" t="n">
        <v>24489836880.1316</v>
      </c>
      <c r="AG26" s="176" t="n">
        <v>27448307104.4777</v>
      </c>
      <c r="AH26" s="176" t="n">
        <v>30648596115.0337</v>
      </c>
      <c r="AI26" s="176" t="n">
        <v>29898675847.4325</v>
      </c>
      <c r="AJ26" s="176" t="n">
        <v>34802260317.3544</v>
      </c>
      <c r="AK26" s="176" t="n">
        <v>32323714760.5694</v>
      </c>
      <c r="AL26" s="176" t="n">
        <v>29400762287.8552</v>
      </c>
      <c r="AM26" s="176" t="n">
        <v>24149763288.9615</v>
      </c>
      <c r="AN26" s="176" t="n">
        <v>21559728252.1141</v>
      </c>
      <c r="AO26" s="176" t="n">
        <v>22160858872.1727</v>
      </c>
      <c r="AP26" s="176" t="n">
        <v>24119750344.3385</v>
      </c>
      <c r="AQ26" s="176" t="n">
        <v>25933044800.1678</v>
      </c>
      <c r="AR26" s="176" t="n">
        <v>27201658032.972</v>
      </c>
      <c r="AS26" s="176" t="n">
        <v>26798395072.3234</v>
      </c>
      <c r="AT26" s="176" t="n">
        <v>26458536236.2394</v>
      </c>
      <c r="AU26" s="176" t="n">
        <v>28184436279.1104</v>
      </c>
      <c r="AV26" s="176" t="n">
        <v>18613477551.8287</v>
      </c>
      <c r="AW26" s="176"/>
    </row>
    <row r="27">
      <c r="A27" t="str">
        <f>M27</f>
      </c>
      <c r="B27" t="str">
        <f>N27</f>
      </c>
      <c r="M27" t="s">
        <v>735</v>
      </c>
      <c r="N27" t="s">
        <v>835</v>
      </c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 t="n">
        <v>310000</v>
      </c>
      <c r="AB27" s="176" t="n">
        <v>896448.9375</v>
      </c>
      <c r="AC27" s="176" t="n">
        <v>3464015.3594</v>
      </c>
      <c r="AD27" s="176" t="n">
        <v>17507712.7031</v>
      </c>
      <c r="AE27" s="176" t="n">
        <v>8491624</v>
      </c>
      <c r="AF27" s="176" t="n">
        <v>7820843</v>
      </c>
      <c r="AG27" s="176" t="n">
        <v>16319656.7114</v>
      </c>
      <c r="AH27" s="176" t="n">
        <v>23051906.1133</v>
      </c>
      <c r="AI27" s="176" t="n">
        <v>50752373.043</v>
      </c>
      <c r="AJ27" s="176" t="n">
        <v>96438406.3958</v>
      </c>
      <c r="AK27" s="176" t="n">
        <v>248510755.3367</v>
      </c>
      <c r="AL27" s="176" t="n">
        <v>217014453.1775</v>
      </c>
      <c r="AM27" s="176" t="n">
        <v>114178230.0771</v>
      </c>
      <c r="AN27" s="176" t="n">
        <v>94508716.5031</v>
      </c>
      <c r="AO27" s="176" t="n">
        <v>75943411.2371</v>
      </c>
      <c r="AP27" s="176" t="n">
        <v>96688584.1762</v>
      </c>
      <c r="AQ27" s="176" t="n">
        <v>216443256.0539</v>
      </c>
      <c r="AR27" s="176" t="n">
        <v>87677583.9823</v>
      </c>
      <c r="AS27" s="176" t="n">
        <v>134687403.4632</v>
      </c>
      <c r="AT27" s="176" t="n">
        <v>156793850.6322</v>
      </c>
      <c r="AU27" s="176" t="n">
        <v>273067075.498</v>
      </c>
      <c r="AV27" s="176" t="n">
        <v>164024788.4051</v>
      </c>
      <c r="AW27" s="176"/>
    </row>
    <row r="28">
      <c r="A28" t="str">
        <f>M28</f>
      </c>
      <c r="B28" t="str">
        <f>N28</f>
      </c>
      <c r="M28" t="s">
        <v>735</v>
      </c>
      <c r="N28"/>
      <c r="O28" s="176" t="n">
        <v>4385190184</v>
      </c>
      <c r="P28" s="176" t="n">
        <v>5641814985</v>
      </c>
      <c r="Q28" s="176" t="n">
        <v>4211344274</v>
      </c>
      <c r="R28" s="176" t="n">
        <v>3075823560</v>
      </c>
      <c r="S28" s="176" t="n">
        <v>4014703413</v>
      </c>
      <c r="T28" s="176" t="n">
        <v>5272937433</v>
      </c>
      <c r="U28" s="176" t="n">
        <v>5083168952</v>
      </c>
      <c r="V28" s="176" t="n">
        <v>5793220616</v>
      </c>
      <c r="W28" s="176" t="n">
        <v>6068760797</v>
      </c>
      <c r="X28" s="176" t="n">
        <v>7339018466</v>
      </c>
      <c r="Y28" s="176"/>
      <c r="Z28" s="176" t="n">
        <v>0</v>
      </c>
      <c r="AA28" s="176"/>
      <c r="AB28" s="176" t="n">
        <v>49605.0996</v>
      </c>
      <c r="AC28" s="176" t="n">
        <v>862956.0219</v>
      </c>
      <c r="AD28" s="176" t="n">
        <v>207223.6865</v>
      </c>
      <c r="AE28" s="176" t="n">
        <v>371242.7468</v>
      </c>
      <c r="AF28" s="176" t="n">
        <v>227041.0938</v>
      </c>
      <c r="AG28" s="176" t="n">
        <v>3334865.2817</v>
      </c>
      <c r="AH28" s="176" t="n">
        <v>52001208.5734</v>
      </c>
      <c r="AI28" s="176" t="n">
        <v>3078396370.8221</v>
      </c>
      <c r="AJ28" s="176" t="n">
        <v>1893971618.091</v>
      </c>
      <c r="AK28" s="176" t="n">
        <v>1291927478.9779</v>
      </c>
      <c r="AL28" s="176" t="n">
        <v>1037171106.6032</v>
      </c>
      <c r="AM28" s="176" t="n">
        <v>1393619301.2921</v>
      </c>
      <c r="AN28" s="176" t="n">
        <v>1309787464.1016</v>
      </c>
      <c r="AO28" s="176" t="n">
        <v>1592315614.3937</v>
      </c>
      <c r="AP28" s="176" t="n">
        <v>2001330772.6357</v>
      </c>
      <c r="AQ28" s="176" t="n">
        <v>2453182862.6509</v>
      </c>
      <c r="AR28" s="176" t="n">
        <v>2327500354.7271</v>
      </c>
      <c r="AS28" s="176" t="n">
        <v>2661858363.6678</v>
      </c>
      <c r="AT28" s="176" t="n">
        <v>2197629676.4741</v>
      </c>
      <c r="AU28" s="176" t="n">
        <v>2285120148.4295</v>
      </c>
      <c r="AV28" s="176" t="n">
        <v>1087493640.7566</v>
      </c>
      <c r="AW28" s="176"/>
    </row>
    <row r="29">
      <c r="A29" t="str">
        <f>M29</f>
      </c>
      <c r="B29" t="str">
        <f>N29</f>
      </c>
      <c r="M29" t="s">
        <v>736</v>
      </c>
      <c r="N29" t="s">
        <v>834</v>
      </c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 t="n">
        <v>8345252549</v>
      </c>
      <c r="Z29" s="176" t="n">
        <v>11997822644</v>
      </c>
      <c r="AA29" s="176" t="n">
        <v>12553505373.9302</v>
      </c>
      <c r="AB29" s="176" t="n">
        <v>12365964771.0506</v>
      </c>
      <c r="AC29" s="176" t="n">
        <v>14679173312.1636</v>
      </c>
      <c r="AD29" s="176" t="n">
        <v>13866311681.1306</v>
      </c>
      <c r="AE29" s="176" t="n">
        <v>16733260832.6097</v>
      </c>
      <c r="AF29" s="176" t="n">
        <v>17146464385.779</v>
      </c>
      <c r="AG29" s="176" t="n">
        <v>19238942902.9242</v>
      </c>
      <c r="AH29" s="176" t="n">
        <v>18546962014.753</v>
      </c>
      <c r="AI29" s="176" t="n">
        <v>14088803223.1599</v>
      </c>
      <c r="AJ29" s="176" t="n">
        <v>23737736593.9298</v>
      </c>
      <c r="AK29" s="176" t="n">
        <v>19630898373.7338</v>
      </c>
      <c r="AL29" s="176" t="n">
        <v>17590960356.7615</v>
      </c>
      <c r="AM29" s="176" t="n">
        <v>18810017605.4792</v>
      </c>
      <c r="AN29" s="176" t="n">
        <v>18334614718.8361</v>
      </c>
      <c r="AO29" s="176" t="n">
        <v>20880785253.0427</v>
      </c>
      <c r="AP29" s="176" t="n">
        <v>23639463799.4841</v>
      </c>
      <c r="AQ29" s="176" t="n">
        <v>27198682167.506</v>
      </c>
      <c r="AR29" s="176" t="n">
        <v>28285986436.8763</v>
      </c>
      <c r="AS29" s="176" t="n">
        <v>34862617997.2058</v>
      </c>
      <c r="AT29" s="176" t="n">
        <v>28829842889.134</v>
      </c>
      <c r="AU29" s="176" t="n">
        <v>30562605100.6421</v>
      </c>
      <c r="AV29" s="176" t="n">
        <v>20342186847.1943</v>
      </c>
      <c r="AW29" s="176"/>
    </row>
    <row r="30">
      <c r="A30" t="str">
        <f>M30</f>
      </c>
      <c r="B30" t="str">
        <f>N30</f>
      </c>
      <c r="M30" t="s">
        <v>736</v>
      </c>
      <c r="N30" t="s">
        <v>835</v>
      </c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 t="n">
        <v>1010569214</v>
      </c>
      <c r="Z30" s="176" t="n">
        <v>406504649</v>
      </c>
      <c r="AA30" s="176" t="n">
        <v>142046015</v>
      </c>
      <c r="AB30" s="176" t="n">
        <v>306674237</v>
      </c>
      <c r="AC30" s="176" t="n">
        <v>163589753</v>
      </c>
      <c r="AD30" s="176" t="n">
        <v>176006865</v>
      </c>
      <c r="AE30" s="176" t="n">
        <v>85925660</v>
      </c>
      <c r="AF30" s="176" t="n">
        <v>106010563</v>
      </c>
      <c r="AG30" s="176" t="n">
        <v>112744400.0953</v>
      </c>
      <c r="AH30" s="176" t="n">
        <v>2900580189.5958</v>
      </c>
      <c r="AI30" s="176" t="n">
        <v>2747642639.8333</v>
      </c>
      <c r="AJ30" s="176" t="n">
        <v>3590293921.0824</v>
      </c>
      <c r="AK30" s="176" t="n">
        <v>3028742035.4355</v>
      </c>
      <c r="AL30" s="176" t="n">
        <v>4210193753.5938</v>
      </c>
      <c r="AM30" s="176" t="n">
        <v>3428225376.1784</v>
      </c>
      <c r="AN30" s="176" t="n">
        <v>1616614736.0273</v>
      </c>
      <c r="AO30" s="176" t="n">
        <v>2300970569.1368</v>
      </c>
      <c r="AP30" s="176" t="n">
        <v>2126425562.9078</v>
      </c>
      <c r="AQ30" s="176" t="n">
        <v>2220457256.9132</v>
      </c>
      <c r="AR30" s="176" t="n">
        <v>3314361264.74</v>
      </c>
      <c r="AS30" s="176" t="n">
        <v>3932531104.601</v>
      </c>
      <c r="AT30" s="176" t="n">
        <v>1726402686.2156</v>
      </c>
      <c r="AU30" s="176" t="n">
        <v>2189423927.4087</v>
      </c>
      <c r="AV30" s="176" t="n">
        <v>115547462.2803</v>
      </c>
      <c r="AW30" s="176"/>
    </row>
    <row r="31">
      <c r="A31" t="str">
        <f>M31</f>
      </c>
      <c r="B31" t="str">
        <f>N31</f>
      </c>
      <c r="M31" t="s">
        <v>736</v>
      </c>
      <c r="N31"/>
      <c r="O31" s="176" t="n">
        <v>10680657493</v>
      </c>
      <c r="P31" s="176" t="n">
        <v>9512770712</v>
      </c>
      <c r="Q31" s="176" t="n">
        <v>8600082026</v>
      </c>
      <c r="R31" s="176" t="n">
        <v>9502770472</v>
      </c>
      <c r="S31" s="176" t="n">
        <v>7389026646</v>
      </c>
      <c r="T31" s="176" t="n">
        <v>9654356740</v>
      </c>
      <c r="U31" s="176" t="n">
        <v>7969628348</v>
      </c>
      <c r="V31" s="176" t="n">
        <v>8340521642</v>
      </c>
      <c r="W31" s="176" t="n">
        <v>9369233233</v>
      </c>
      <c r="X31" s="176" t="n">
        <v>8320132027</v>
      </c>
      <c r="Y31" s="176"/>
      <c r="Z31" s="176"/>
      <c r="AA31" s="176"/>
      <c r="AB31" s="176"/>
      <c r="AC31" s="176" t="n">
        <v>58642</v>
      </c>
      <c r="AD31" s="176" t="n">
        <v>25415</v>
      </c>
      <c r="AE31" s="176" t="n">
        <v>17388.8801</v>
      </c>
      <c r="AF31" s="176" t="n">
        <v>20008.3301</v>
      </c>
      <c r="AG31" s="176" t="n">
        <v>1398190.6898</v>
      </c>
      <c r="AH31" s="176" t="n">
        <v>53952311.0436</v>
      </c>
      <c r="AI31" s="176" t="n">
        <v>725744070.0514</v>
      </c>
      <c r="AJ31" s="176" t="n">
        <v>1061540748.5211</v>
      </c>
      <c r="AK31" s="176" t="n">
        <v>1163877126.7485</v>
      </c>
      <c r="AL31" s="176" t="n">
        <v>1250124416.9056</v>
      </c>
      <c r="AM31" s="176" t="n">
        <v>1589183391.4119</v>
      </c>
      <c r="AN31" s="176" t="n">
        <v>1526979618.0452</v>
      </c>
      <c r="AO31" s="176" t="n">
        <v>1470903401.5852</v>
      </c>
      <c r="AP31" s="176" t="n">
        <v>1442028002.7084</v>
      </c>
      <c r="AQ31" s="176" t="n">
        <v>1890591881.1987</v>
      </c>
      <c r="AR31" s="176" t="n">
        <v>1705453955.5207</v>
      </c>
      <c r="AS31" s="176" t="n">
        <v>1288153604.4999</v>
      </c>
      <c r="AT31" s="176" t="n">
        <v>1404898666.2641</v>
      </c>
      <c r="AU31" s="176" t="n">
        <v>1631445473.0688</v>
      </c>
      <c r="AV31" s="176" t="n">
        <v>254838957.5882</v>
      </c>
      <c r="AW31" s="176"/>
    </row>
    <row r="32">
      <c r="A32" t="str">
        <f>M32</f>
      </c>
      <c r="B32" t="str">
        <f>N32</f>
      </c>
      <c r="M32" t="s">
        <v>737</v>
      </c>
      <c r="N32" t="s">
        <v>834</v>
      </c>
      <c r="O32" s="176"/>
      <c r="P32" s="176"/>
      <c r="Q32" s="176"/>
      <c r="R32" s="176"/>
      <c r="S32" s="176"/>
      <c r="T32" s="176"/>
      <c r="U32" s="176"/>
      <c r="V32" s="176"/>
      <c r="W32" s="176"/>
      <c r="X32" s="176"/>
      <c r="Y32" s="176" t="n">
        <v>3182752124</v>
      </c>
      <c r="Z32" s="176" t="n">
        <v>4150940713</v>
      </c>
      <c r="AA32" s="176" t="n">
        <v>4493775528</v>
      </c>
      <c r="AB32" s="176" t="n">
        <v>5289484137.6601</v>
      </c>
      <c r="AC32" s="176" t="n">
        <v>6274288372.1602</v>
      </c>
      <c r="AD32" s="176" t="n">
        <v>6522295872.2656</v>
      </c>
      <c r="AE32" s="176" t="n">
        <v>8010431286.5679</v>
      </c>
      <c r="AF32" s="176" t="n">
        <v>8205948336.0329</v>
      </c>
      <c r="AG32" s="176" t="n">
        <v>9551653083.6669</v>
      </c>
      <c r="AH32" s="176" t="n">
        <v>10314932661.6812</v>
      </c>
      <c r="AI32" s="176" t="n">
        <v>8803654627.4813</v>
      </c>
      <c r="AJ32" s="176" t="n">
        <v>9748769506.7864</v>
      </c>
      <c r="AK32" s="176" t="n">
        <v>8728789902.3213</v>
      </c>
      <c r="AL32" s="176" t="n">
        <v>7475629296.5894</v>
      </c>
      <c r="AM32" s="176" t="n">
        <v>7766364573.5949</v>
      </c>
      <c r="AN32" s="176" t="n">
        <v>5891757436.1228</v>
      </c>
      <c r="AO32" s="176" t="n">
        <v>5930203422.7191</v>
      </c>
      <c r="AP32" s="176" t="n">
        <v>5938007009.0399</v>
      </c>
      <c r="AQ32" s="176" t="n">
        <v>5874896865.467</v>
      </c>
      <c r="AR32" s="176" t="n">
        <v>6984069116.4353</v>
      </c>
      <c r="AS32" s="176" t="n">
        <v>7133210467.9514</v>
      </c>
      <c r="AT32" s="176" t="n">
        <v>3540539386.8123</v>
      </c>
      <c r="AU32" s="176" t="n">
        <v>4536260059.1309</v>
      </c>
      <c r="AV32" s="176" t="n">
        <v>2530884794.5859</v>
      </c>
      <c r="AW32" s="176"/>
    </row>
    <row r="33">
      <c r="A33" t="str">
        <f>M33</f>
      </c>
      <c r="B33" t="str">
        <f>N33</f>
      </c>
      <c r="C33" t="n">
        <v>0</v>
      </c>
      <c r="M33" t="s">
        <v>737</v>
      </c>
      <c r="N33" t="s">
        <v>835</v>
      </c>
      <c r="O33" s="176"/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 t="n">
        <v>3375000</v>
      </c>
      <c r="AA33" s="176"/>
      <c r="AB33" s="176"/>
      <c r="AC33" s="176" t="n">
        <v>4410144</v>
      </c>
      <c r="AD33" s="176"/>
      <c r="AE33" s="176"/>
      <c r="AF33" s="176" t="n">
        <v>4460091.2008</v>
      </c>
      <c r="AG33" s="176" t="n">
        <v>25848727</v>
      </c>
      <c r="AH33" s="176" t="n">
        <v>62709522.7031</v>
      </c>
      <c r="AI33" s="176" t="n">
        <v>249874967.0469</v>
      </c>
      <c r="AJ33" s="176" t="n">
        <v>517126411.7617</v>
      </c>
      <c r="AK33" s="176" t="n">
        <v>1174500989.6408</v>
      </c>
      <c r="AL33" s="176" t="n">
        <v>33240795</v>
      </c>
      <c r="AM33" s="176" t="n">
        <v>25205587.57</v>
      </c>
      <c r="AN33" s="176" t="n">
        <v>36084667.4292</v>
      </c>
      <c r="AO33" s="176" t="n">
        <v>104274351.2383</v>
      </c>
      <c r="AP33" s="176" t="n">
        <v>86419220.127</v>
      </c>
      <c r="AQ33" s="176" t="n">
        <v>59070138.3543</v>
      </c>
      <c r="AR33" s="176" t="n">
        <v>200772192.4503</v>
      </c>
      <c r="AS33" s="176" t="n">
        <v>206149960.7056</v>
      </c>
      <c r="AT33" s="176" t="n">
        <v>82866490.6557</v>
      </c>
      <c r="AU33" s="176" t="n">
        <v>101870722.9336</v>
      </c>
      <c r="AV33" s="176" t="n">
        <v>46829054.75</v>
      </c>
      <c r="AW33" s="176"/>
    </row>
    <row r="34">
      <c r="A34" t="str">
        <f>M34</f>
      </c>
      <c r="B34" t="str">
        <f>N34</f>
      </c>
      <c r="M34" t="s">
        <v>737</v>
      </c>
      <c r="N34"/>
      <c r="O34" s="176" t="n">
        <v>5109318000</v>
      </c>
      <c r="P34" s="176" t="n">
        <v>4536041000</v>
      </c>
      <c r="Q34" s="176" t="n">
        <v>3207056007</v>
      </c>
      <c r="R34" s="176" t="n">
        <v>3775896266</v>
      </c>
      <c r="S34" s="176" t="n">
        <v>3704627729</v>
      </c>
      <c r="T34" s="176" t="n">
        <v>3449312820</v>
      </c>
      <c r="U34" s="176" t="n">
        <v>2950138142</v>
      </c>
      <c r="V34" s="176" t="n">
        <v>3180065599</v>
      </c>
      <c r="W34" s="176" t="n">
        <v>3551481726</v>
      </c>
      <c r="X34" s="176" t="n">
        <v>3510240138</v>
      </c>
      <c r="Y34" s="176"/>
      <c r="Z34" s="176"/>
      <c r="AA34" s="176"/>
      <c r="AB34" s="176"/>
      <c r="AC34" s="176"/>
      <c r="AD34" s="176"/>
      <c r="AE34" s="176" t="n">
        <v>53650</v>
      </c>
      <c r="AF34" s="176" t="n">
        <v>0</v>
      </c>
      <c r="AG34" s="176" t="n">
        <v>6258.8999</v>
      </c>
      <c r="AH34" s="176" t="n">
        <v>3394570.2686</v>
      </c>
      <c r="AI34" s="176" t="n">
        <v>35837812.865</v>
      </c>
      <c r="AJ34" s="176" t="n">
        <v>32505791.4544</v>
      </c>
      <c r="AK34" s="176" t="n">
        <v>46039484.5317</v>
      </c>
      <c r="AL34" s="176" t="n">
        <v>62309577.76</v>
      </c>
      <c r="AM34" s="176" t="n">
        <v>57915372.7002</v>
      </c>
      <c r="AN34" s="176" t="n">
        <v>35220415.9465</v>
      </c>
      <c r="AO34" s="176" t="n">
        <v>41387940.3248</v>
      </c>
      <c r="AP34" s="176" t="n">
        <v>26152149.6074</v>
      </c>
      <c r="AQ34" s="176" t="n">
        <v>11557606.3313</v>
      </c>
      <c r="AR34" s="176" t="n">
        <v>31603971.2503</v>
      </c>
      <c r="AS34" s="176" t="n">
        <v>7396972.791</v>
      </c>
      <c r="AT34" s="176" t="n">
        <v>1661903.9096</v>
      </c>
      <c r="AU34" s="176" t="n">
        <v>4925353.6357</v>
      </c>
      <c r="AV34" s="176" t="n">
        <v>4321830.2812</v>
      </c>
      <c r="AW34" s="176"/>
    </row>
    <row r="35">
      <c r="A35" t="str">
        <f>M35</f>
      </c>
      <c r="B35" t="str">
        <f>N35</f>
      </c>
      <c r="M35" t="s">
        <v>724</v>
      </c>
      <c r="N35" t="s">
        <v>834</v>
      </c>
      <c r="O35" s="176"/>
      <c r="P35" s="176"/>
      <c r="Q35" s="176"/>
      <c r="R35" s="176"/>
      <c r="S35" s="176"/>
      <c r="T35" s="176"/>
      <c r="U35" s="176"/>
      <c r="V35" s="176"/>
      <c r="W35" s="176"/>
      <c r="X35" s="176"/>
      <c r="Y35" s="176" t="n">
        <v>29415344.1086</v>
      </c>
      <c r="Z35" s="176" t="n">
        <v>9652231.0723</v>
      </c>
      <c r="AA35" s="176" t="n">
        <v>83431034.6753</v>
      </c>
      <c r="AB35" s="176" t="n">
        <v>75664205.1239</v>
      </c>
      <c r="AC35" s="176" t="n">
        <v>7064845.7826</v>
      </c>
      <c r="AD35" s="176" t="n">
        <v>3802636.1223</v>
      </c>
      <c r="AE35" s="176" t="n">
        <v>109748294.8077</v>
      </c>
      <c r="AF35" s="176" t="n">
        <v>18047585.0499</v>
      </c>
      <c r="AG35" s="176" t="n">
        <v>467153.2192</v>
      </c>
      <c r="AH35" s="176" t="n">
        <v>986168.1333</v>
      </c>
      <c r="AI35" s="176" t="n">
        <v>-235238.0581</v>
      </c>
      <c r="AJ35" s="176" t="n">
        <v>-104420.6213</v>
      </c>
      <c r="AK35" s="176" t="n">
        <v>-5399.9401</v>
      </c>
      <c r="AL35" s="176" t="n">
        <v>-91221.1806</v>
      </c>
      <c r="AM35" s="176"/>
      <c r="AN35" s="176"/>
      <c r="AO35" s="176" t="n">
        <v>3579791.2008</v>
      </c>
      <c r="AP35" s="176" t="n">
        <v>-245</v>
      </c>
      <c r="AQ35" s="176"/>
      <c r="AR35" s="176" t="n">
        <v>465885</v>
      </c>
      <c r="AS35" s="176" t="n">
        <v>0</v>
      </c>
      <c r="AT35" s="176" t="n">
        <v>376316</v>
      </c>
      <c r="AU35" s="176" t="n">
        <v>59840</v>
      </c>
      <c r="AV35" s="176" t="n">
        <v>20254.0801</v>
      </c>
      <c r="AW35" s="176"/>
    </row>
    <row r="36">
      <c r="A36" t="str">
        <f>M36</f>
      </c>
      <c r="B36" t="str">
        <f>N36</f>
      </c>
      <c r="M36" t="s">
        <v>724</v>
      </c>
      <c r="N36" t="s">
        <v>835</v>
      </c>
      <c r="O36" s="176"/>
      <c r="P36" s="176"/>
      <c r="Q36" s="176"/>
      <c r="R36" s="176"/>
      <c r="S36" s="176"/>
      <c r="T36" s="176"/>
      <c r="U36" s="176"/>
      <c r="V36" s="176"/>
      <c r="W36" s="176"/>
      <c r="X36" s="176"/>
      <c r="Y36" s="176" t="n">
        <v>0</v>
      </c>
      <c r="Z36" s="176"/>
      <c r="AA36" s="176" t="n">
        <v>284413</v>
      </c>
      <c r="AB36" s="176"/>
      <c r="AC36" s="176"/>
      <c r="AD36" s="176"/>
      <c r="AE36" s="176"/>
      <c r="AF36" s="176"/>
      <c r="AG36" s="176" t="n">
        <v>-99110</v>
      </c>
      <c r="AH36" s="176"/>
      <c r="AI36" s="176"/>
      <c r="AJ36" s="176"/>
      <c r="AK36" s="176"/>
      <c r="AL36" s="176"/>
      <c r="AM36" s="176"/>
      <c r="AN36" s="176"/>
      <c r="AO36" s="176"/>
      <c r="AP36" s="176" t="n">
        <v>20000</v>
      </c>
      <c r="AQ36" s="176" t="n">
        <v>-233000.0781</v>
      </c>
      <c r="AR36" s="176"/>
      <c r="AS36" s="176" t="n">
        <v>0</v>
      </c>
      <c r="AT36" s="176"/>
      <c r="AU36" s="176"/>
      <c r="AV36" s="176"/>
      <c r="AW36" s="176"/>
    </row>
    <row r="37">
      <c r="A37" t="str">
        <f>M37</f>
      </c>
      <c r="B37" t="str">
        <f>N37</f>
      </c>
      <c r="M37" t="s">
        <v>724</v>
      </c>
      <c r="N37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 t="n">
        <v>88007.9</v>
      </c>
      <c r="Z37" s="176" t="n">
        <v>173002.8706</v>
      </c>
      <c r="AA37" s="176" t="n">
        <v>358903.4989</v>
      </c>
      <c r="AB37" s="176" t="n">
        <v>76795.0501</v>
      </c>
      <c r="AC37" s="176" t="n">
        <v>13350</v>
      </c>
      <c r="AD37" s="176"/>
      <c r="AE37" s="176" t="n">
        <v>0</v>
      </c>
      <c r="AF37" s="176"/>
      <c r="AG37" s="176"/>
      <c r="AH37" s="176"/>
      <c r="AI37" s="176" t="n">
        <v>-18681.5999</v>
      </c>
      <c r="AJ37" s="176" t="n">
        <v>-36404.48</v>
      </c>
      <c r="AK37" s="176" t="n">
        <v>-1077.86</v>
      </c>
      <c r="AL37" s="176" t="n">
        <v>-8501.94</v>
      </c>
      <c r="AM37" s="176"/>
      <c r="AN37" s="176" t="n">
        <v>30000</v>
      </c>
      <c r="AO37" s="176" t="n">
        <v>1738.23</v>
      </c>
      <c r="AP37" s="176" t="n">
        <v>1325852</v>
      </c>
      <c r="AQ37" s="176" t="n">
        <v>20204.7109</v>
      </c>
      <c r="AR37" s="176" t="n">
        <v>0</v>
      </c>
      <c r="AS37" s="176" t="n">
        <v>314555.625</v>
      </c>
      <c r="AT37" s="176" t="n">
        <v>10000</v>
      </c>
      <c r="AU37" s="176" t="n">
        <v>921079.7685</v>
      </c>
      <c r="AV37" s="176" t="n">
        <v>314883.1617</v>
      </c>
      <c r="AW37" s="176"/>
    </row>
    <row r="38">
      <c r="A38" t="str">
        <f>M38</f>
      </c>
      <c r="B38" t="str">
        <f>N38</f>
      </c>
      <c r="M38" t="s">
        <v>718</v>
      </c>
      <c r="N38" t="s">
        <v>743</v>
      </c>
      <c r="O38" s="176" t="str">
        <f>Sum(O2:O37)</f>
      </c>
      <c r="P38" s="176" t="str">
        <f>Sum(P2:P37)</f>
      </c>
      <c r="Q38" s="176" t="str">
        <f>Sum(Q2:Q37)</f>
      </c>
      <c r="R38" s="176" t="str">
        <f>Sum(R2:R37)</f>
      </c>
      <c r="S38" s="176" t="str">
        <f>Sum(S2:S37)</f>
      </c>
      <c r="T38" s="176" t="str">
        <f>Sum(T2:T37)</f>
      </c>
      <c r="U38" s="176" t="str">
        <f>Sum(U2:U37)</f>
      </c>
      <c r="V38" s="176" t="str">
        <f>Sum(V2:V37)</f>
      </c>
      <c r="W38" s="176" t="str">
        <f>Sum(W2:W37)</f>
      </c>
      <c r="X38" s="176" t="str">
        <f>Sum(X2:X37)</f>
      </c>
      <c r="Y38" s="176" t="str">
        <f>Sum(Y2:Y37)</f>
      </c>
      <c r="Z38" s="176" t="str">
        <f>Sum(Z2:Z37)</f>
      </c>
      <c r="AA38" s="176" t="str">
        <f>Sum(AA2:AA37)</f>
      </c>
      <c r="AB38" s="176" t="str">
        <f>Sum(AB2:AB37)</f>
      </c>
      <c r="AC38" s="176" t="str">
        <f>Sum(AC2:AC37)</f>
      </c>
      <c r="AD38" s="176" t="str">
        <f>Sum(AD2:AD37)</f>
      </c>
      <c r="AE38" s="176" t="str">
        <f>Sum(AE2:AE37)</f>
      </c>
      <c r="AF38" s="176" t="str">
        <f>Sum(AF2:AF37)</f>
      </c>
      <c r="AG38" s="176" t="str">
        <f>Sum(AG2:AG37)</f>
      </c>
      <c r="AH38" s="176" t="str">
        <f>Sum(AH2:AH37)</f>
      </c>
      <c r="AI38" s="176" t="str">
        <f>Sum(AI2:AI37)</f>
      </c>
      <c r="AJ38" s="176" t="str">
        <f>Sum(AJ2:AJ37)</f>
      </c>
      <c r="AK38" s="176" t="str">
        <f>Sum(AK2:AK37)</f>
      </c>
      <c r="AL38" s="176" t="str">
        <f>Sum(AL2:AL37)</f>
      </c>
      <c r="AM38" s="176" t="str">
        <f>Sum(AM2:AM37)</f>
      </c>
      <c r="AN38" s="176" t="str">
        <f>Sum(AN2:AN37)</f>
      </c>
      <c r="AO38" s="176" t="str">
        <f>Sum(AO2:AO37)</f>
      </c>
      <c r="AP38" s="176" t="str">
        <f>Sum(AP2:AP37)</f>
      </c>
      <c r="AQ38" s="176" t="str">
        <f>Sum(AQ2:AQ37)</f>
      </c>
      <c r="AR38" s="176" t="str">
        <f>Sum(AR2:AR37)</f>
      </c>
      <c r="AS38" s="176" t="str">
        <f>Sum(AS2:AS37)</f>
      </c>
      <c r="AT38" s="176" t="str">
        <f>Sum(AT2:AT37)</f>
      </c>
      <c r="AU38" s="176" t="str">
        <f>Sum(AU2:AU37)</f>
      </c>
      <c r="AV38" s="176"/>
      <c r="AW38" s="176"/>
    </row>
    <row r="39"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</row>
    <row r="40"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</row>
    <row r="41" ht="28.9" customHeight="1">
      <c r="A41" s="19" t="str">
        <f>M41</f>
      </c>
      <c r="B41" s="19" t="str">
        <f>N41</f>
      </c>
      <c r="C41" s="12" t="str">
        <f t="shared" ref="C41:C78" si="5">AN41</f>
        <v>2015</v>
      </c>
      <c r="D41" s="12" t="str">
        <f t="shared" ref="D41:D78" si="6">AT41</f>
        <v>2021</v>
      </c>
      <c r="E41" s="12" t="str">
        <f t="shared" ref="E41:E78" si="7">AU41</f>
        <v>2022</v>
      </c>
      <c r="F41" s="12" t="str">
        <f t="shared" ref="F41:F78" si="8">AV41</f>
        <v>2023</v>
      </c>
      <c r="G41" s="12" t="str">
        <f>AT41&amp;"-"&amp;AU41</f>
        <v>2021-2022</v>
      </c>
      <c r="H41" s="12" t="str">
        <f>AN41&amp;"-"&amp;AU41</f>
        <v>2015-2022</v>
      </c>
      <c r="I41" s="12" t="str">
        <f>AV41&amp;"/"&amp;AU41</f>
        <v>2023/2022</v>
      </c>
      <c r="J41" s="12" t="str">
        <f>"Share "&amp;AU41</f>
        <v>Share 2022</v>
      </c>
      <c r="K41" s="12" t="str">
        <f>"Share "&amp;AV41</f>
        <v>Share 2023</v>
      </c>
      <c r="M41" t="s">
        <v>726</v>
      </c>
      <c r="N41" t="s">
        <v>833</v>
      </c>
      <c r="O41" t="s">
        <v>678</v>
      </c>
      <c r="P41" t="s">
        <v>679</v>
      </c>
      <c r="Q41" t="s">
        <v>680</v>
      </c>
      <c r="R41" t="s">
        <v>681</v>
      </c>
      <c r="S41" t="s">
        <v>682</v>
      </c>
      <c r="T41" t="s">
        <v>683</v>
      </c>
      <c r="U41" t="s">
        <v>684</v>
      </c>
      <c r="V41" t="s">
        <v>685</v>
      </c>
      <c r="W41" t="s">
        <v>686</v>
      </c>
      <c r="X41" t="s">
        <v>687</v>
      </c>
      <c r="Y41" t="s">
        <v>688</v>
      </c>
      <c r="Z41" t="s">
        <v>689</v>
      </c>
      <c r="AA41" t="s">
        <v>690</v>
      </c>
      <c r="AB41" t="s">
        <v>691</v>
      </c>
      <c r="AC41" t="s">
        <v>692</v>
      </c>
      <c r="AD41" t="s">
        <v>693</v>
      </c>
      <c r="AE41" t="s">
        <v>694</v>
      </c>
      <c r="AF41" t="s">
        <v>695</v>
      </c>
      <c r="AG41" t="s">
        <v>696</v>
      </c>
      <c r="AH41" t="s">
        <v>697</v>
      </c>
      <c r="AI41" t="s">
        <v>698</v>
      </c>
      <c r="AJ41" t="s">
        <v>699</v>
      </c>
      <c r="AK41" t="s">
        <v>700</v>
      </c>
      <c r="AL41" t="s">
        <v>701</v>
      </c>
      <c r="AM41" t="s">
        <v>702</v>
      </c>
      <c r="AN41" t="s">
        <v>703</v>
      </c>
      <c r="AO41" t="s">
        <v>704</v>
      </c>
      <c r="AP41" t="s">
        <v>705</v>
      </c>
      <c r="AQ41" t="s">
        <v>706</v>
      </c>
      <c r="AR41" t="s">
        <v>707</v>
      </c>
      <c r="AS41" t="s">
        <v>708</v>
      </c>
      <c r="AT41" t="s">
        <v>709</v>
      </c>
      <c r="AU41" t="s">
        <v>710</v>
      </c>
      <c r="AV41" t="s">
        <v>711</v>
      </c>
      <c r="AW41" s="40"/>
    </row>
    <row r="42">
      <c r="A42" s="64" t="str">
        <f>M42</f>
      </c>
      <c r="B42" s="65" t="str">
        <f>N42</f>
      </c>
      <c r="C42" s="40" t="n">
        <f t="shared" si="5"/>
        <v>61240431415.834503</v>
      </c>
      <c r="D42" s="40" t="n">
        <f t="shared" si="6"/>
        <v>61496155164.269402</v>
      </c>
      <c r="E42" s="40" t="n">
        <f t="shared" si="7"/>
        <v>58955777016.796097</v>
      </c>
      <c r="F42" s="40" t="n">
        <f t="shared" si="8"/>
        <v>38752851978.473701</v>
      </c>
      <c r="G42" s="11" t="n">
        <f t="shared" ref="G42:G78" si="9">AU42/AT42-1</f>
        <v>-4.1309544323338776E-2</v>
      </c>
      <c r="H42" s="11" t="n">
        <f t="shared" ref="H42:H78" si="10">AU42/AN42-1</f>
        <v>-3.7306308042233671E-2</v>
      </c>
      <c r="I42" s="11" t="n">
        <f t="shared" ref="I42:I78" si="11">AV42/AU42</f>
        <v>0.6573206891571165</v>
      </c>
      <c r="J42" s="11" t="n">
        <f t="shared" ref="J42:J77" si="12">AU42/SUM(AU$41:AU$77)</f>
        <v>0.14229503413214675</v>
      </c>
      <c r="K42" s="11" t="n">
        <f>AV42/SUM(AV41:AV$77)</f>
        <v>0.18810149167961748</v>
      </c>
      <c r="L42" s="66"/>
      <c r="M42" s="77" t="s">
        <v>727</v>
      </c>
      <c r="N42" s="77" t="s">
        <v>834</v>
      </c>
      <c r="O42" s="176"/>
      <c r="P42" s="176"/>
      <c r="Q42" s="176"/>
      <c r="R42" s="176"/>
      <c r="S42" s="176"/>
      <c r="T42" s="176"/>
      <c r="U42" s="176"/>
      <c r="V42" s="176"/>
      <c r="W42" s="176"/>
      <c r="X42" s="176"/>
      <c r="Y42" s="176" t="n">
        <v>57123890792.8867</v>
      </c>
      <c r="Z42" s="176" t="n">
        <v>56905785051.8643</v>
      </c>
      <c r="AA42" s="176" t="n">
        <v>59626154386.0853</v>
      </c>
      <c r="AB42" s="176" t="n">
        <v>71365454723.3658</v>
      </c>
      <c r="AC42" s="176" t="n">
        <v>65858082563.4002</v>
      </c>
      <c r="AD42" s="176" t="n">
        <v>58777668590.9725</v>
      </c>
      <c r="AE42" s="176" t="n">
        <v>66391095746.7489</v>
      </c>
      <c r="AF42" s="176" t="n">
        <v>75669112242.1758</v>
      </c>
      <c r="AG42" s="176" t="n">
        <v>77060122234.4655</v>
      </c>
      <c r="AH42" s="176" t="n">
        <v>79964408702.964</v>
      </c>
      <c r="AI42" s="176" t="n">
        <v>75810903262.325</v>
      </c>
      <c r="AJ42" s="176" t="n">
        <v>80700277055.4242</v>
      </c>
      <c r="AK42" s="176" t="n">
        <v>82407337076.6784</v>
      </c>
      <c r="AL42" s="176" t="n">
        <v>74880973703.35</v>
      </c>
      <c r="AM42" s="176" t="n">
        <v>58982828222.6445</v>
      </c>
      <c r="AN42" s="176" t="n">
        <v>61240431415.8345</v>
      </c>
      <c r="AO42" s="176" t="n">
        <v>75522404617.8941</v>
      </c>
      <c r="AP42" s="176" t="n">
        <v>84443616567.7629</v>
      </c>
      <c r="AQ42" s="176" t="n">
        <v>75606576479.28</v>
      </c>
      <c r="AR42" s="176" t="n">
        <v>80571821267.1146</v>
      </c>
      <c r="AS42" s="176" t="n">
        <v>100557455252.395</v>
      </c>
      <c r="AT42" s="176" t="n">
        <v>61496155164.2694</v>
      </c>
      <c r="AU42" s="176" t="n">
        <v>58955777016.7961</v>
      </c>
      <c r="AV42" s="176" t="n">
        <v>38752851978.4737</v>
      </c>
      <c r="AW42" s="176"/>
    </row>
    <row r="43">
      <c r="A43" s="67" t="str">
        <f>M43</f>
      </c>
      <c r="B43" s="19" t="str">
        <f>N43</f>
      </c>
      <c r="C43" s="40" t="n">
        <f t="shared" si="5"/>
        <v>4704502048.0297298</v>
      </c>
      <c r="D43" s="40" t="n">
        <f t="shared" si="6"/>
        <v>6082891194.4868002</v>
      </c>
      <c r="E43" s="40" t="n">
        <f t="shared" si="7"/>
        <v>5940016838.0623999</v>
      </c>
      <c r="F43" s="40" t="n">
        <f t="shared" si="8"/>
        <v>5207623656.9601002</v>
      </c>
      <c r="G43" s="11" t="n">
        <f t="shared" si="9"/>
        <v>-2.3487902685797479E-2</v>
      </c>
      <c r="H43" s="11" t="n">
        <f t="shared" si="10"/>
        <v>0.26262392436413329</v>
      </c>
      <c r="I43" s="11" t="n">
        <f t="shared" si="11"/>
        <v>0.87670183417506908</v>
      </c>
      <c r="J43" s="11" t="n">
        <f t="shared" si="12"/>
        <v>1.4336761238458685E-2</v>
      </c>
      <c r="K43" s="11" t="n">
        <f>AV43/SUM(AV41:AV$77)</f>
        <v>2.5277153240860391E-2</v>
      </c>
      <c r="L43" s="66"/>
      <c r="M43" s="1" t="s">
        <v>727</v>
      </c>
      <c r="N43" s="1" t="s">
        <v>835</v>
      </c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 t="n">
        <v>105813790.957202</v>
      </c>
      <c r="Z43" s="176" t="n">
        <v>75601336.1614701</v>
      </c>
      <c r="AA43" s="176" t="n">
        <v>979633672.968878</v>
      </c>
      <c r="AB43" s="176" t="n">
        <v>3675938422.92412</v>
      </c>
      <c r="AC43" s="176" t="n">
        <v>5246536372.40235</v>
      </c>
      <c r="AD43" s="176" t="n">
        <v>9482014585.87004</v>
      </c>
      <c r="AE43" s="176" t="n">
        <v>9068106769.7861</v>
      </c>
      <c r="AF43" s="176" t="n">
        <v>6634735919.43725</v>
      </c>
      <c r="AG43" s="176" t="n">
        <v>11882159110.8221</v>
      </c>
      <c r="AH43" s="176" t="n">
        <v>6342842530.80699</v>
      </c>
      <c r="AI43" s="176" t="n">
        <v>5163527133.07782</v>
      </c>
      <c r="AJ43" s="176" t="n">
        <v>5534788000.87832</v>
      </c>
      <c r="AK43" s="176" t="n">
        <v>9604408811.04833</v>
      </c>
      <c r="AL43" s="176" t="n">
        <v>8245608300.48531</v>
      </c>
      <c r="AM43" s="176" t="n">
        <v>4674119536.66895</v>
      </c>
      <c r="AN43" s="176" t="n">
        <v>4704502048.02973</v>
      </c>
      <c r="AO43" s="176" t="n">
        <v>5991142198.90237</v>
      </c>
      <c r="AP43" s="176" t="n">
        <v>5950500260.72816</v>
      </c>
      <c r="AQ43" s="176" t="n">
        <v>6757305839.85336</v>
      </c>
      <c r="AR43" s="176" t="n">
        <v>8855457165.21569</v>
      </c>
      <c r="AS43" s="176" t="n">
        <v>6789006971.27989</v>
      </c>
      <c r="AT43" s="176" t="n">
        <v>6082891194.4868</v>
      </c>
      <c r="AU43" s="176" t="n">
        <v>5940016838.0624</v>
      </c>
      <c r="AV43" s="176" t="n">
        <v>5207623656.9601</v>
      </c>
      <c r="AW43" s="176"/>
    </row>
    <row r="44">
      <c r="A44" s="74" t="str">
        <f>M44</f>
      </c>
      <c r="B44" s="75" t="str">
        <f>N44</f>
      </c>
      <c r="C44" s="40" t="n">
        <f t="shared" si="5"/>
        <v>8052777289.9548302</v>
      </c>
      <c r="D44" s="40" t="n">
        <f t="shared" si="6"/>
        <v>9938742401.2590103</v>
      </c>
      <c r="E44" s="40" t="n">
        <f t="shared" si="7"/>
        <v>10234711951.372299</v>
      </c>
      <c r="F44" s="40" t="n">
        <f t="shared" si="8"/>
        <v>3966833364.69101</v>
      </c>
      <c r="G44" s="11" t="n">
        <f t="shared" si="9"/>
        <v>2.9779376319864825E-2</v>
      </c>
      <c r="H44" s="11" t="n">
        <f t="shared" si="10"/>
        <v>0.27095430344748905</v>
      </c>
      <c r="I44" s="11" t="n">
        <f t="shared" si="11"/>
        <v>0.38758622455995217</v>
      </c>
      <c r="J44" s="11" t="n">
        <f t="shared" si="12"/>
        <v>2.4702391523706117E-2</v>
      </c>
      <c r="K44" s="11" t="n">
        <f>AV44/SUM(AV41:AV$77)</f>
        <v>1.9254512508068658E-2</v>
      </c>
      <c r="L44" s="66"/>
      <c r="M44" s="81" t="s">
        <v>727</v>
      </c>
      <c r="N44" s="81"/>
      <c r="O44" s="176" t="n">
        <v>61574219146.1011</v>
      </c>
      <c r="P44" s="176" t="n">
        <v>58557064802.4477</v>
      </c>
      <c r="Q44" s="176" t="n">
        <v>56801379064.5588</v>
      </c>
      <c r="R44" s="176" t="n">
        <v>54729508899.5979</v>
      </c>
      <c r="S44" s="176" t="n">
        <v>54688352602.1809</v>
      </c>
      <c r="T44" s="176" t="n">
        <v>47012064374.5043</v>
      </c>
      <c r="U44" s="176" t="n">
        <v>49656147326.0405</v>
      </c>
      <c r="V44" s="176" t="n">
        <v>42152791540.17</v>
      </c>
      <c r="W44" s="176" t="n">
        <v>44303062515.0653</v>
      </c>
      <c r="X44" s="176" t="n">
        <v>45432730399.186</v>
      </c>
      <c r="Y44" s="176"/>
      <c r="Z44" s="176"/>
      <c r="AA44" s="176" t="n">
        <v>85321.3733988229</v>
      </c>
      <c r="AB44" s="176" t="n">
        <v>56454.8732831508</v>
      </c>
      <c r="AC44" s="176" t="n">
        <v>56196.8201410651</v>
      </c>
      <c r="AD44" s="176" t="n">
        <v>62993.5843710565</v>
      </c>
      <c r="AE44" s="176" t="n">
        <v>2295359.47922276</v>
      </c>
      <c r="AF44" s="176" t="n">
        <v>988130.007486562</v>
      </c>
      <c r="AG44" s="176" t="n">
        <v>5509426.93970567</v>
      </c>
      <c r="AH44" s="176" t="n">
        <v>588341415.342196</v>
      </c>
      <c r="AI44" s="176" t="n">
        <v>2232241885.93404</v>
      </c>
      <c r="AJ44" s="176" t="n">
        <v>3920035054.93121</v>
      </c>
      <c r="AK44" s="176" t="n">
        <v>6420316105.97161</v>
      </c>
      <c r="AL44" s="176" t="n">
        <v>7470188405.46476</v>
      </c>
      <c r="AM44" s="176" t="n">
        <v>6978430693.56785</v>
      </c>
      <c r="AN44" s="176" t="n">
        <v>8052777289.95483</v>
      </c>
      <c r="AO44" s="176" t="n">
        <v>8117470506.39482</v>
      </c>
      <c r="AP44" s="176" t="n">
        <v>9908744143.4813</v>
      </c>
      <c r="AQ44" s="176" t="n">
        <v>12801630123.8701</v>
      </c>
      <c r="AR44" s="176" t="n">
        <v>11468795588.9375</v>
      </c>
      <c r="AS44" s="176" t="n">
        <v>9045879831.26185</v>
      </c>
      <c r="AT44" s="176" t="n">
        <v>9938742401.25901</v>
      </c>
      <c r="AU44" s="176" t="n">
        <v>10234711951.3723</v>
      </c>
      <c r="AV44" s="176" t="n">
        <v>3966833364.69101</v>
      </c>
      <c r="AW44" s="176"/>
    </row>
    <row r="45">
      <c r="A45" s="64" t="str">
        <f>M45</f>
      </c>
      <c r="B45" s="65" t="str">
        <f>N45</f>
      </c>
      <c r="C45" s="40" t="n">
        <f t="shared" si="5"/>
        <v>39357787618.418198</v>
      </c>
      <c r="D45" s="40" t="n">
        <f t="shared" si="6"/>
        <v>38525159744.180397</v>
      </c>
      <c r="E45" s="40" t="n">
        <f t="shared" si="7"/>
        <v>39106168086.975197</v>
      </c>
      <c r="F45" s="40" t="n">
        <f t="shared" si="8"/>
        <v>16729729127.263</v>
      </c>
      <c r="G45" s="11" t="n">
        <f t="shared" si="9"/>
        <v>1.5081270179095441E-2</v>
      </c>
      <c r="H45" s="11" t="n">
        <f t="shared" si="10"/>
        <v>-6.3931319992501789E-3</v>
      </c>
      <c r="I45" s="11" t="n">
        <f t="shared" si="11"/>
        <v>0.42780282358667221</v>
      </c>
      <c r="J45" s="11" t="n">
        <f t="shared" si="12"/>
        <v>9.43862298876713E-2</v>
      </c>
      <c r="K45" s="11" t="n">
        <f>AV45/SUM(AV41:AV$77)</f>
        <v>8.1204010635969132E-2</v>
      </c>
      <c r="L45" s="66"/>
      <c r="M45" s="77" t="s">
        <v>728</v>
      </c>
      <c r="N45" s="77" t="s">
        <v>834</v>
      </c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 t="n">
        <v>33414767674.1068</v>
      </c>
      <c r="Z45" s="176" t="n">
        <v>35087401735.4957</v>
      </c>
      <c r="AA45" s="176" t="n">
        <v>39424466390.8516</v>
      </c>
      <c r="AB45" s="176" t="n">
        <v>46758396596.6404</v>
      </c>
      <c r="AC45" s="176" t="n">
        <v>53393912490.2461</v>
      </c>
      <c r="AD45" s="176" t="n">
        <v>59591436316.87</v>
      </c>
      <c r="AE45" s="176" t="n">
        <v>61353984972.2689</v>
      </c>
      <c r="AF45" s="176" t="n">
        <v>71053728462.739</v>
      </c>
      <c r="AG45" s="176" t="n">
        <v>75568883044.6656</v>
      </c>
      <c r="AH45" s="176" t="n">
        <v>71343810211.6623</v>
      </c>
      <c r="AI45" s="176" t="n">
        <v>67530597109.6184</v>
      </c>
      <c r="AJ45" s="176" t="n">
        <v>60405390403.0209</v>
      </c>
      <c r="AK45" s="176" t="n">
        <v>55064429261.7545</v>
      </c>
      <c r="AL45" s="176" t="n">
        <v>43829576159.1331</v>
      </c>
      <c r="AM45" s="176" t="n">
        <v>41976578206.6241</v>
      </c>
      <c r="AN45" s="176" t="n">
        <v>39357787618.4182</v>
      </c>
      <c r="AO45" s="176" t="n">
        <v>41225589682.9673</v>
      </c>
      <c r="AP45" s="176" t="n">
        <v>41875503165.2528</v>
      </c>
      <c r="AQ45" s="176" t="n">
        <v>45695679022.0713</v>
      </c>
      <c r="AR45" s="176" t="n">
        <v>47749670934.6926</v>
      </c>
      <c r="AS45" s="176" t="n">
        <v>46068444426.8645</v>
      </c>
      <c r="AT45" s="176" t="n">
        <v>38525159744.1804</v>
      </c>
      <c r="AU45" s="176" t="n">
        <v>39106168086.9752</v>
      </c>
      <c r="AV45" s="176" t="n">
        <v>16729729127.263</v>
      </c>
      <c r="AW45" s="176"/>
    </row>
    <row r="46">
      <c r="A46" s="67" t="str">
        <f>M46</f>
      </c>
      <c r="B46" s="19" t="str">
        <f>N46</f>
      </c>
      <c r="C46" s="40" t="n">
        <f t="shared" si="5"/>
        <v>945218464.59439003</v>
      </c>
      <c r="D46" s="40" t="n">
        <f t="shared" si="6"/>
        <v>2080212539.16084</v>
      </c>
      <c r="E46" s="40" t="n">
        <f t="shared" si="7"/>
        <v>1626027276.9303999</v>
      </c>
      <c r="F46" s="40" t="n">
        <f t="shared" si="8"/>
        <v>1535349904.82585</v>
      </c>
      <c r="G46" s="11" t="n">
        <f t="shared" si="9"/>
        <v>-0.21833598907814433</v>
      </c>
      <c r="H46" s="11" t="n">
        <f t="shared" si="10"/>
        <v>0.72026609491611748</v>
      </c>
      <c r="I46" s="11" t="n">
        <f t="shared" si="11"/>
        <v>0.94423379398915752</v>
      </c>
      <c r="J46" s="11" t="n">
        <f t="shared" si="12"/>
        <v>3.9245620798907558E-3</v>
      </c>
      <c r="K46" s="11" t="n">
        <f>AV46/SUM(AV41:AV$77)</f>
        <v>7.4523962135309074E-3</v>
      </c>
      <c r="L46" s="66"/>
      <c r="M46" s="1" t="s">
        <v>728</v>
      </c>
      <c r="N46" s="1" t="s">
        <v>835</v>
      </c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 t="n">
        <v>112606363.711143</v>
      </c>
      <c r="Z46" s="176" t="n">
        <v>226989716.401286</v>
      </c>
      <c r="AA46" s="176" t="n">
        <v>609729597.09216</v>
      </c>
      <c r="AB46" s="176" t="n">
        <v>830405098.158412</v>
      </c>
      <c r="AC46" s="176" t="n">
        <v>1969987608.55345</v>
      </c>
      <c r="AD46" s="176" t="n">
        <v>1378081932.60866</v>
      </c>
      <c r="AE46" s="176" t="n">
        <v>1734123864.74458</v>
      </c>
      <c r="AF46" s="176" t="n">
        <v>322616998.246816</v>
      </c>
      <c r="AG46" s="176" t="n">
        <v>311815553.105215</v>
      </c>
      <c r="AH46" s="176" t="n">
        <v>545922813.182826</v>
      </c>
      <c r="AI46" s="176" t="n">
        <v>543276008.222745</v>
      </c>
      <c r="AJ46" s="176" t="n">
        <v>868106759.068971</v>
      </c>
      <c r="AK46" s="176" t="n">
        <v>857872335.171596</v>
      </c>
      <c r="AL46" s="176" t="n">
        <v>1150436852.73481</v>
      </c>
      <c r="AM46" s="176" t="n">
        <v>970397106.558557</v>
      </c>
      <c r="AN46" s="176" t="n">
        <v>945218464.59439</v>
      </c>
      <c r="AO46" s="176" t="n">
        <v>1419873857.09734</v>
      </c>
      <c r="AP46" s="176" t="n">
        <v>2044781368.6593</v>
      </c>
      <c r="AQ46" s="176" t="n">
        <v>2281642031.41755</v>
      </c>
      <c r="AR46" s="176" t="n">
        <v>2264774746.30926</v>
      </c>
      <c r="AS46" s="176" t="n">
        <v>1827863594.59102</v>
      </c>
      <c r="AT46" s="176" t="n">
        <v>2080212539.16084</v>
      </c>
      <c r="AU46" s="176" t="n">
        <v>1626027276.9304</v>
      </c>
      <c r="AV46" s="176" t="n">
        <v>1535349904.82585</v>
      </c>
      <c r="AW46" s="176"/>
    </row>
    <row r="47">
      <c r="A47" s="74" t="str">
        <f>M47</f>
      </c>
      <c r="B47" s="75" t="str">
        <f>N47</f>
      </c>
      <c r="C47" s="40" t="n">
        <f t="shared" si="5"/>
        <v>7212887743.4386797</v>
      </c>
      <c r="D47" s="40" t="n">
        <f t="shared" si="6"/>
        <v>12436087214.644199</v>
      </c>
      <c r="E47" s="40" t="n">
        <f t="shared" si="7"/>
        <v>12855628501.972401</v>
      </c>
      <c r="F47" s="40" t="n">
        <f t="shared" si="8"/>
        <v>5479301671.2567701</v>
      </c>
      <c r="G47" s="11" t="n">
        <f t="shared" si="9"/>
        <v>3.3735794875591418E-2</v>
      </c>
      <c r="H47" s="11" t="n">
        <f t="shared" si="10"/>
        <v>0.78231368062905626</v>
      </c>
      <c r="I47" s="11" t="n">
        <f t="shared" si="11"/>
        <v>0.42621810908864527</v>
      </c>
      <c r="J47" s="11" t="n">
        <f t="shared" si="12"/>
        <v>3.1028207735387978E-2</v>
      </c>
      <c r="K47" s="11" t="n">
        <f>AV47/SUM(AV41:AV$77)</f>
        <v>2.6595844308401603E-2</v>
      </c>
      <c r="L47" s="66"/>
      <c r="M47" s="81" t="s">
        <v>728</v>
      </c>
      <c r="N47" s="81"/>
      <c r="O47" s="176" t="n">
        <v>39159221227.3348</v>
      </c>
      <c r="P47" s="176" t="n">
        <v>37075841095.001</v>
      </c>
      <c r="Q47" s="176" t="n">
        <v>36294366444.8787</v>
      </c>
      <c r="R47" s="176" t="n">
        <v>33369645404.352</v>
      </c>
      <c r="S47" s="176" t="n">
        <v>31587983747.9476</v>
      </c>
      <c r="T47" s="176" t="n">
        <v>32767823423.5663</v>
      </c>
      <c r="U47" s="176" t="n">
        <v>31286645512.572</v>
      </c>
      <c r="V47" s="176" t="n">
        <v>31154027060.9063</v>
      </c>
      <c r="W47" s="176" t="n">
        <v>29189360890.8719</v>
      </c>
      <c r="X47" s="176" t="n">
        <v>32280454746.2768</v>
      </c>
      <c r="Y47" s="176" t="n">
        <v>117156.262439607</v>
      </c>
      <c r="Z47" s="176" t="n">
        <v>149233.091662994</v>
      </c>
      <c r="AA47" s="176" t="n">
        <v>37436226.6152792</v>
      </c>
      <c r="AB47" s="176" t="n">
        <v>387248604.065797</v>
      </c>
      <c r="AC47" s="176" t="n">
        <v>464242619.896449</v>
      </c>
      <c r="AD47" s="176" t="n">
        <v>705501.10299334</v>
      </c>
      <c r="AE47" s="176" t="n">
        <v>111085948.559056</v>
      </c>
      <c r="AF47" s="176" t="n">
        <v>4317021.63191084</v>
      </c>
      <c r="AG47" s="176" t="n">
        <v>37824396.7322819</v>
      </c>
      <c r="AH47" s="176" t="n">
        <v>1144764063.04089</v>
      </c>
      <c r="AI47" s="176" t="n">
        <v>5345091435.03733</v>
      </c>
      <c r="AJ47" s="176" t="n">
        <v>5946546548.87598</v>
      </c>
      <c r="AK47" s="176" t="n">
        <v>6564435821.55855</v>
      </c>
      <c r="AL47" s="176" t="n">
        <v>5862706993.76512</v>
      </c>
      <c r="AM47" s="176" t="n">
        <v>6617123241.59567</v>
      </c>
      <c r="AN47" s="176" t="n">
        <v>7212887743.43868</v>
      </c>
      <c r="AO47" s="176" t="n">
        <v>8868762644.23624</v>
      </c>
      <c r="AP47" s="176" t="n">
        <v>9500054900.6823</v>
      </c>
      <c r="AQ47" s="176" t="n">
        <v>10241521069.8818</v>
      </c>
      <c r="AR47" s="176" t="n">
        <v>11500466924.9074</v>
      </c>
      <c r="AS47" s="176" t="n">
        <v>13285601762.5438</v>
      </c>
      <c r="AT47" s="176" t="n">
        <v>12436087214.6442</v>
      </c>
      <c r="AU47" s="176" t="n">
        <v>12855628501.9724</v>
      </c>
      <c r="AV47" s="176" t="n">
        <v>5479301671.25677</v>
      </c>
      <c r="AW47" s="176"/>
    </row>
    <row r="48">
      <c r="A48" s="64" t="str">
        <f>M48</f>
      </c>
      <c r="B48" s="65" t="str">
        <f>N48</f>
      </c>
      <c r="C48" s="40" t="n">
        <f t="shared" si="5"/>
        <v>41414437215.459297</v>
      </c>
      <c r="D48" s="40" t="n">
        <f t="shared" si="6"/>
        <v>49607671303.241501</v>
      </c>
      <c r="E48" s="40" t="n">
        <f t="shared" si="7"/>
        <v>51357293633.7882</v>
      </c>
      <c r="F48" s="40" t="n">
        <f t="shared" si="8"/>
        <v>20050622087.753899</v>
      </c>
      <c r="G48" s="11" t="n">
        <f t="shared" si="9"/>
        <v>3.5269188909344606E-2</v>
      </c>
      <c r="H48" s="11" t="n">
        <f t="shared" si="10"/>
        <v>0.24008189140905212</v>
      </c>
      <c r="I48" s="11" t="n">
        <f t="shared" si="11"/>
        <v>0.39041430474760264</v>
      </c>
      <c r="J48" s="11" t="n">
        <f t="shared" si="12"/>
        <v>0.12395541574276273</v>
      </c>
      <c r="K48" s="11" t="n">
        <f>AV48/SUM(AV41:AV$77)</f>
        <v>9.7323209293236096E-2</v>
      </c>
      <c r="L48" s="66"/>
      <c r="M48" s="77" t="s">
        <v>729</v>
      </c>
      <c r="N48" s="77" t="s">
        <v>834</v>
      </c>
      <c r="O48" s="176"/>
      <c r="P48" s="176"/>
      <c r="Q48" s="176"/>
      <c r="R48" s="176"/>
      <c r="S48" s="176"/>
      <c r="T48" s="176"/>
      <c r="U48" s="176"/>
      <c r="V48" s="176"/>
      <c r="W48" s="176"/>
      <c r="X48" s="176"/>
      <c r="Y48" s="176" t="n">
        <v>33489003756.7735</v>
      </c>
      <c r="Z48" s="176" t="n">
        <v>36301894491.4563</v>
      </c>
      <c r="AA48" s="176" t="n">
        <v>40399956154.6348</v>
      </c>
      <c r="AB48" s="176" t="n">
        <v>52400050370.3148</v>
      </c>
      <c r="AC48" s="176" t="n">
        <v>52756828759.1656</v>
      </c>
      <c r="AD48" s="176" t="n">
        <v>56562271299.3887</v>
      </c>
      <c r="AE48" s="176" t="n">
        <v>63390243115.0889</v>
      </c>
      <c r="AF48" s="176" t="n">
        <v>62220437387.8504</v>
      </c>
      <c r="AG48" s="176" t="n">
        <v>75667251396.0003</v>
      </c>
      <c r="AH48" s="176" t="n">
        <v>85420482732.1274</v>
      </c>
      <c r="AI48" s="176" t="n">
        <v>72212030644.0396</v>
      </c>
      <c r="AJ48" s="176" t="n">
        <v>61954884005.4071</v>
      </c>
      <c r="AK48" s="176" t="n">
        <v>55145574204.1891</v>
      </c>
      <c r="AL48" s="176" t="n">
        <v>43565611288.7562</v>
      </c>
      <c r="AM48" s="176" t="n">
        <v>45739354871.781</v>
      </c>
      <c r="AN48" s="176" t="n">
        <v>41414437215.4593</v>
      </c>
      <c r="AO48" s="176" t="n">
        <v>41796375068.462</v>
      </c>
      <c r="AP48" s="176" t="n">
        <v>40921821528.6806</v>
      </c>
      <c r="AQ48" s="176" t="n">
        <v>48255147959.9906</v>
      </c>
      <c r="AR48" s="176" t="n">
        <v>53841727673.9446</v>
      </c>
      <c r="AS48" s="176" t="n">
        <v>61474791868.5574</v>
      </c>
      <c r="AT48" s="176" t="n">
        <v>49607671303.2415</v>
      </c>
      <c r="AU48" s="176" t="n">
        <v>51357293633.7882</v>
      </c>
      <c r="AV48" s="176" t="n">
        <v>20050622087.7539</v>
      </c>
      <c r="AW48" s="176"/>
    </row>
    <row r="49">
      <c r="A49" s="67" t="str">
        <f>M49</f>
      </c>
      <c r="B49" s="19" t="str">
        <f>N49</f>
      </c>
      <c r="C49" s="40" t="n">
        <f t="shared" si="5"/>
        <v>1483295799.54458</v>
      </c>
      <c r="D49" s="40" t="n">
        <f t="shared" si="6"/>
        <v>2074094089.2267799</v>
      </c>
      <c r="E49" s="40" t="n">
        <f t="shared" si="7"/>
        <v>2956379234.1701002</v>
      </c>
      <c r="F49" s="40" t="n">
        <f t="shared" si="8"/>
        <v>735331087.18959105</v>
      </c>
      <c r="G49" s="11" t="n">
        <f t="shared" si="9"/>
        <v>0.42538337557879791</v>
      </c>
      <c r="H49" s="11" t="n">
        <f t="shared" si="10"/>
        <v>0.9931150853914672</v>
      </c>
      <c r="I49" s="11" t="n">
        <f t="shared" si="11"/>
        <v>0.24872691523826423</v>
      </c>
      <c r="J49" s="11" t="n">
        <f t="shared" si="12"/>
        <v>7.135485364122264E-3</v>
      </c>
      <c r="K49" s="11" t="n">
        <f>AV49/SUM(AV41:AV$77)</f>
        <v>3.5692050343956289E-3</v>
      </c>
      <c r="L49" s="66"/>
      <c r="M49" s="1" t="s">
        <v>729</v>
      </c>
      <c r="N49" s="1" t="s">
        <v>835</v>
      </c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 t="n">
        <v>118029870.744343</v>
      </c>
      <c r="Z49" s="176" t="n">
        <v>84626222.0289483</v>
      </c>
      <c r="AA49" s="176" t="n">
        <v>74422753.8775239</v>
      </c>
      <c r="AB49" s="176" t="n">
        <v>91097779.1330186</v>
      </c>
      <c r="AC49" s="176" t="n">
        <v>222703674.193386</v>
      </c>
      <c r="AD49" s="176" t="n">
        <v>273764222.421958</v>
      </c>
      <c r="AE49" s="176" t="n">
        <v>280447448.173678</v>
      </c>
      <c r="AF49" s="176" t="n">
        <v>637580143.887231</v>
      </c>
      <c r="AG49" s="176" t="n">
        <v>677473648.281984</v>
      </c>
      <c r="AH49" s="176" t="n">
        <v>665814059.870733</v>
      </c>
      <c r="AI49" s="176" t="n">
        <v>1560330916.8706</v>
      </c>
      <c r="AJ49" s="176" t="n">
        <v>1812943685.48259</v>
      </c>
      <c r="AK49" s="176" t="n">
        <v>1604644863.85819</v>
      </c>
      <c r="AL49" s="176" t="n">
        <v>1577934847.49155</v>
      </c>
      <c r="AM49" s="176" t="n">
        <v>1891028469.02944</v>
      </c>
      <c r="AN49" s="176" t="n">
        <v>1483295799.54458</v>
      </c>
      <c r="AO49" s="176" t="n">
        <v>1148517825.88495</v>
      </c>
      <c r="AP49" s="176" t="n">
        <v>1189603736.62465</v>
      </c>
      <c r="AQ49" s="176" t="n">
        <v>1281410591.19728</v>
      </c>
      <c r="AR49" s="176" t="n">
        <v>1378487270.93702</v>
      </c>
      <c r="AS49" s="176" t="n">
        <v>1780603372.71697</v>
      </c>
      <c r="AT49" s="176" t="n">
        <v>2074094089.22678</v>
      </c>
      <c r="AU49" s="176" t="n">
        <v>2956379234.1701</v>
      </c>
      <c r="AV49" s="176" t="n">
        <v>735331087.189591</v>
      </c>
      <c r="AW49" s="176"/>
    </row>
    <row r="50">
      <c r="A50" s="74" t="str">
        <f>M50</f>
      </c>
      <c r="B50" s="75" t="str">
        <f>N50</f>
      </c>
      <c r="C50" s="40" t="n">
        <f t="shared" si="5"/>
        <v>2834550810.9463801</v>
      </c>
      <c r="D50" s="40" t="n">
        <f t="shared" si="6"/>
        <v>3018054888.23348</v>
      </c>
      <c r="E50" s="40" t="n">
        <f t="shared" si="7"/>
        <v>2973702803.2733998</v>
      </c>
      <c r="F50" s="40" t="n">
        <f t="shared" si="8"/>
        <v>1210862699.48153</v>
      </c>
      <c r="G50" s="11" t="n">
        <f t="shared" si="9"/>
        <v>-1.4695585932845701E-2</v>
      </c>
      <c r="H50" s="11" t="n">
        <f t="shared" si="10"/>
        <v>4.9091373416079387E-2</v>
      </c>
      <c r="I50" s="11" t="n">
        <f t="shared" si="11"/>
        <v>0.40719022026970331</v>
      </c>
      <c r="J50" s="11" t="n">
        <f t="shared" si="12"/>
        <v>7.17729734560361E-3</v>
      </c>
      <c r="K50" s="11" t="n">
        <f>AV50/SUM(AV41:AV$77)</f>
        <v>5.8773759443099139E-3</v>
      </c>
      <c r="L50" s="66"/>
      <c r="M50" s="81" t="s">
        <v>729</v>
      </c>
      <c r="N50" s="81"/>
      <c r="O50" s="176" t="n">
        <v>24214566738.8981</v>
      </c>
      <c r="P50" s="176" t="n">
        <v>35489211630.4335</v>
      </c>
      <c r="Q50" s="176" t="n">
        <v>33060305718.1975</v>
      </c>
      <c r="R50" s="176" t="n">
        <v>31423990993.4659</v>
      </c>
      <c r="S50" s="176" t="n">
        <v>36401261590.1566</v>
      </c>
      <c r="T50" s="176" t="n">
        <v>35305115235.9255</v>
      </c>
      <c r="U50" s="176" t="n">
        <v>34903150795.6185</v>
      </c>
      <c r="V50" s="176" t="n">
        <v>34202156353.7648</v>
      </c>
      <c r="W50" s="176" t="n">
        <v>32671693107.2574</v>
      </c>
      <c r="X50" s="176" t="n">
        <v>33985149527.8471</v>
      </c>
      <c r="Y50" s="176" t="n">
        <v>37998.0931800245</v>
      </c>
      <c r="Z50" s="176" t="n">
        <v>11395.6948579205</v>
      </c>
      <c r="AA50" s="176" t="n">
        <v>204783.082608836</v>
      </c>
      <c r="AB50" s="176" t="n">
        <v>318912.510729803</v>
      </c>
      <c r="AC50" s="176" t="n">
        <v>127209974.223024</v>
      </c>
      <c r="AD50" s="176" t="n">
        <v>273516127.082891</v>
      </c>
      <c r="AE50" s="176" t="n">
        <v>13595070.5367737</v>
      </c>
      <c r="AF50" s="176" t="n">
        <v>7748978.04539047</v>
      </c>
      <c r="AG50" s="176" t="n">
        <v>25167376.8464153</v>
      </c>
      <c r="AH50" s="176" t="n">
        <v>1488237898.33305</v>
      </c>
      <c r="AI50" s="176" t="n">
        <v>6343719906.33882</v>
      </c>
      <c r="AJ50" s="176" t="n">
        <v>6225434859.34435</v>
      </c>
      <c r="AK50" s="176" t="n">
        <v>4970166431.4892</v>
      </c>
      <c r="AL50" s="176" t="n">
        <v>3384264679.71469</v>
      </c>
      <c r="AM50" s="176" t="n">
        <v>3582794082.69367</v>
      </c>
      <c r="AN50" s="176" t="n">
        <v>2834550810.94638</v>
      </c>
      <c r="AO50" s="176" t="n">
        <v>2927452084.98099</v>
      </c>
      <c r="AP50" s="176" t="n">
        <v>2814832963.02858</v>
      </c>
      <c r="AQ50" s="176" t="n">
        <v>4078002877.24574</v>
      </c>
      <c r="AR50" s="176" t="n">
        <v>3082582995.69931</v>
      </c>
      <c r="AS50" s="176" t="n">
        <v>3250627047.38169</v>
      </c>
      <c r="AT50" s="176" t="n">
        <v>3018054888.23348</v>
      </c>
      <c r="AU50" s="176" t="n">
        <v>2973702803.2734</v>
      </c>
      <c r="AV50" s="176" t="n">
        <v>1210862699.48153</v>
      </c>
      <c r="AW50" s="176"/>
    </row>
    <row r="51">
      <c r="A51" s="64" t="str">
        <f>M51</f>
      </c>
      <c r="B51" s="65" t="str">
        <f>N51</f>
      </c>
      <c r="C51" s="40" t="n">
        <f t="shared" si="5"/>
        <v>6974650107.8887501</v>
      </c>
      <c r="D51" s="40" t="n">
        <f t="shared" si="6"/>
        <v>9202888056.8177204</v>
      </c>
      <c r="E51" s="40" t="n">
        <f t="shared" si="7"/>
        <v>9807426569.1301994</v>
      </c>
      <c r="F51" s="40" t="n">
        <f t="shared" si="8"/>
        <v>5687525961.5637999</v>
      </c>
      <c r="G51" s="11" t="n">
        <f t="shared" si="9"/>
        <v>6.5690086479387455E-2</v>
      </c>
      <c r="H51" s="11" t="n">
        <f t="shared" si="10"/>
        <v>0.40615320014941081</v>
      </c>
      <c r="I51" s="11" t="n">
        <f t="shared" si="11"/>
        <v>0.57992032073590283</v>
      </c>
      <c r="J51" s="11" t="n">
        <f t="shared" si="12"/>
        <v>2.3671100085837605E-2</v>
      </c>
      <c r="K51" s="11" t="n">
        <f>AV51/SUM(AV41:AV$77)</f>
        <v>2.7606538944049026E-2</v>
      </c>
      <c r="L51" s="66"/>
      <c r="M51" s="77" t="s">
        <v>730</v>
      </c>
      <c r="N51" s="77" t="s">
        <v>834</v>
      </c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 t="n">
        <v>5272831467.57552</v>
      </c>
      <c r="Z51" s="176" t="n">
        <v>4326276139.87978</v>
      </c>
      <c r="AA51" s="176" t="n">
        <v>6474582100.93052</v>
      </c>
      <c r="AB51" s="176" t="n">
        <v>14142469255.531</v>
      </c>
      <c r="AC51" s="176" t="n">
        <v>11885268637.7593</v>
      </c>
      <c r="AD51" s="176" t="n">
        <v>21533848942.673</v>
      </c>
      <c r="AE51" s="176" t="n">
        <v>22007989736.8353</v>
      </c>
      <c r="AF51" s="176" t="n">
        <v>38330764649.103</v>
      </c>
      <c r="AG51" s="176" t="n">
        <v>52766181250.804</v>
      </c>
      <c r="AH51" s="176" t="n">
        <v>37677593837.2334</v>
      </c>
      <c r="AI51" s="176" t="n">
        <v>31894565112.6532</v>
      </c>
      <c r="AJ51" s="176" t="n">
        <v>22735987521.9184</v>
      </c>
      <c r="AK51" s="176" t="n">
        <v>11752171797.4004</v>
      </c>
      <c r="AL51" s="176" t="n">
        <v>8324009611.30544</v>
      </c>
      <c r="AM51" s="176" t="n">
        <v>5862246603.23915</v>
      </c>
      <c r="AN51" s="176" t="n">
        <v>6974650107.88875</v>
      </c>
      <c r="AO51" s="176" t="n">
        <v>6752533177.80427</v>
      </c>
      <c r="AP51" s="176" t="n">
        <v>7514927332.38062</v>
      </c>
      <c r="AQ51" s="176" t="n">
        <v>11885016365.7712</v>
      </c>
      <c r="AR51" s="176" t="n">
        <v>12217143802.7139</v>
      </c>
      <c r="AS51" s="176" t="n">
        <v>11318081226.6704</v>
      </c>
      <c r="AT51" s="176" t="n">
        <v>9202888056.81772</v>
      </c>
      <c r="AU51" s="176" t="n">
        <v>9807426569.1302</v>
      </c>
      <c r="AV51" s="176" t="n">
        <v>5687525961.5638</v>
      </c>
      <c r="AW51" s="176"/>
    </row>
    <row r="52">
      <c r="A52" s="67" t="str">
        <f>M52</f>
      </c>
      <c r="B52" s="19" t="str">
        <f>N52</f>
      </c>
      <c r="C52" s="40" t="n">
        <f t="shared" si="5"/>
        <v>1159396660.1584001</v>
      </c>
      <c r="D52" s="40" t="n">
        <f t="shared" si="6"/>
        <v>412162841.07921797</v>
      </c>
      <c r="E52" s="40" t="n">
        <f t="shared" si="7"/>
        <v>344805928.56080002</v>
      </c>
      <c r="F52" s="40" t="n">
        <f t="shared" si="8"/>
        <v>101918097.010297</v>
      </c>
      <c r="G52" s="11" t="n">
        <f t="shared" si="9"/>
        <v>-0.16342305954134262</v>
      </c>
      <c r="H52" s="11" t="n">
        <f t="shared" si="10"/>
        <v>-0.7025988253979516</v>
      </c>
      <c r="I52" s="11" t="n">
        <f t="shared" si="11"/>
        <v>0.29558104593995016</v>
      </c>
      <c r="J52" s="11" t="n">
        <f t="shared" si="12"/>
        <v>8.3221990882331265E-4</v>
      </c>
      <c r="K52" s="11" t="n">
        <f>AV52/SUM(AV41:AV$77)</f>
        <v>4.9469768282948154E-4</v>
      </c>
      <c r="L52" s="66"/>
      <c r="M52" s="1" t="s">
        <v>730</v>
      </c>
      <c r="N52" s="1" t="s">
        <v>835</v>
      </c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 t="n">
        <v>214619140.031882</v>
      </c>
      <c r="Z52" s="176" t="n">
        <v>875877821.858939</v>
      </c>
      <c r="AA52" s="176" t="n">
        <v>955983378.249273</v>
      </c>
      <c r="AB52" s="176" t="n">
        <v>549611339.546668</v>
      </c>
      <c r="AC52" s="176" t="n">
        <v>816777639.318244</v>
      </c>
      <c r="AD52" s="176" t="n">
        <v>498492478.731498</v>
      </c>
      <c r="AE52" s="176" t="n">
        <v>429415929.451097</v>
      </c>
      <c r="AF52" s="176" t="n">
        <v>-15372460.3385003</v>
      </c>
      <c r="AG52" s="176" t="n">
        <v>146521474.734117</v>
      </c>
      <c r="AH52" s="176" t="n">
        <v>209776655.913422</v>
      </c>
      <c r="AI52" s="176" t="n">
        <v>243268985.925467</v>
      </c>
      <c r="AJ52" s="176" t="n">
        <v>363904468.595143</v>
      </c>
      <c r="AK52" s="176" t="n">
        <v>337793982.251345</v>
      </c>
      <c r="AL52" s="176" t="n">
        <v>122889866.82657</v>
      </c>
      <c r="AM52" s="176" t="n">
        <v>316912298.528833</v>
      </c>
      <c r="AN52" s="176" t="n">
        <v>1159396660.1584</v>
      </c>
      <c r="AO52" s="176" t="n">
        <v>1294007669.72276</v>
      </c>
      <c r="AP52" s="176" t="n">
        <v>1425728523.00699</v>
      </c>
      <c r="AQ52" s="176" t="n">
        <v>1488867919.43516</v>
      </c>
      <c r="AR52" s="176" t="n">
        <v>1212585580.45087</v>
      </c>
      <c r="AS52" s="176" t="n">
        <v>758024991.083163</v>
      </c>
      <c r="AT52" s="176" t="n">
        <v>412162841.079218</v>
      </c>
      <c r="AU52" s="176" t="n">
        <v>344805928.5608</v>
      </c>
      <c r="AV52" s="176" t="n">
        <v>101918097.010297</v>
      </c>
      <c r="AW52" s="176"/>
    </row>
    <row r="53">
      <c r="A53" s="74" t="str">
        <f>M53</f>
      </c>
      <c r="B53" s="75" t="str">
        <f>N53</f>
      </c>
      <c r="C53" s="40" t="n">
        <f t="shared" si="5"/>
        <v>859570451.76103497</v>
      </c>
      <c r="D53" s="40" t="n">
        <f t="shared" si="6"/>
        <v>743999880.43065703</v>
      </c>
      <c r="E53" s="40" t="n">
        <f t="shared" si="7"/>
        <v>604135111.41760004</v>
      </c>
      <c r="F53" s="40" t="n">
        <f t="shared" si="8"/>
        <v>325496273.71451199</v>
      </c>
      <c r="G53" s="11" t="n">
        <f t="shared" si="9"/>
        <v>-0.18799031114372977</v>
      </c>
      <c r="H53" s="11" t="n">
        <f t="shared" si="10"/>
        <v>-0.29716626463847695</v>
      </c>
      <c r="I53" s="11" t="n">
        <f t="shared" si="11"/>
        <v>0.53878059321984551</v>
      </c>
      <c r="J53" s="11" t="n">
        <f t="shared" si="12"/>
        <v>1.4581340565675985E-3</v>
      </c>
      <c r="K53" s="11" t="n">
        <f>AV53/SUM(AV41:AV$77)</f>
        <v>1.5799181607554088E-3</v>
      </c>
      <c r="L53" s="66"/>
      <c r="M53" s="81" t="s">
        <v>730</v>
      </c>
      <c r="N53" s="81"/>
      <c r="O53" s="176" t="n">
        <v>8496761048.00178</v>
      </c>
      <c r="P53" s="176" t="n">
        <v>12481647125.4824</v>
      </c>
      <c r="Q53" s="176" t="n">
        <v>7801467311.04532</v>
      </c>
      <c r="R53" s="176" t="n">
        <v>8042332737.85858</v>
      </c>
      <c r="S53" s="176" t="n">
        <v>6479188748.05532</v>
      </c>
      <c r="T53" s="176" t="n">
        <v>5432109078.79528</v>
      </c>
      <c r="U53" s="176" t="n">
        <v>6329626008.39484</v>
      </c>
      <c r="V53" s="176" t="n">
        <v>6175858018.88923</v>
      </c>
      <c r="W53" s="176" t="n">
        <v>4682923414.73451</v>
      </c>
      <c r="X53" s="176" t="n">
        <v>5785017364.18835</v>
      </c>
      <c r="Y53" s="176"/>
      <c r="Z53" s="176" t="n">
        <v>33848.654047918</v>
      </c>
      <c r="AA53" s="176"/>
      <c r="AB53" s="176" t="n">
        <v>25965.0628182849</v>
      </c>
      <c r="AC53" s="176" t="n">
        <v>9194473.95940595</v>
      </c>
      <c r="AD53" s="176" t="n">
        <v>388391.637183737</v>
      </c>
      <c r="AE53" s="176" t="n">
        <v>116975986.801188</v>
      </c>
      <c r="AF53" s="176" t="n">
        <v>57736232.3509799</v>
      </c>
      <c r="AG53" s="176" t="n">
        <v>84180739.5178528</v>
      </c>
      <c r="AH53" s="176" t="n">
        <v>163671185.548792</v>
      </c>
      <c r="AI53" s="176" t="n">
        <v>1007547481.02997</v>
      </c>
      <c r="AJ53" s="176" t="n">
        <v>2006841475.62217</v>
      </c>
      <c r="AK53" s="176" t="n">
        <v>1556474719.59028</v>
      </c>
      <c r="AL53" s="176" t="n">
        <v>747610664.894706</v>
      </c>
      <c r="AM53" s="176" t="n">
        <v>888433703.099279</v>
      </c>
      <c r="AN53" s="176" t="n">
        <v>859570451.761035</v>
      </c>
      <c r="AO53" s="176" t="n">
        <v>700036073.322304</v>
      </c>
      <c r="AP53" s="176" t="n">
        <v>705178301.273768</v>
      </c>
      <c r="AQ53" s="176" t="n">
        <v>1115955640.5266</v>
      </c>
      <c r="AR53" s="176" t="n">
        <v>1027737535.96328</v>
      </c>
      <c r="AS53" s="176" t="n">
        <v>905661798.91078</v>
      </c>
      <c r="AT53" s="176" t="n">
        <v>743999880.430657</v>
      </c>
      <c r="AU53" s="176" t="n">
        <v>604135111.4176</v>
      </c>
      <c r="AV53" s="176" t="n">
        <v>325496273.714512</v>
      </c>
      <c r="AW53" s="176"/>
    </row>
    <row r="54">
      <c r="A54" s="64" t="str">
        <f>M54</f>
      </c>
      <c r="B54" s="65" t="str">
        <f>N54</f>
      </c>
      <c r="C54" s="40" t="n">
        <f t="shared" si="5"/>
        <v>9954622067.0648708</v>
      </c>
      <c r="D54" s="40" t="n">
        <f t="shared" si="6"/>
        <v>10854818365.8454</v>
      </c>
      <c r="E54" s="40" t="n">
        <f t="shared" si="7"/>
        <v>11557644033.014999</v>
      </c>
      <c r="F54" s="40" t="n">
        <f t="shared" si="8"/>
        <v>3564552981.9615002</v>
      </c>
      <c r="G54" s="11" t="n">
        <f t="shared" si="9"/>
        <v>6.4747805396821345E-2</v>
      </c>
      <c r="H54" s="11" t="n">
        <f t="shared" si="10"/>
        <v>0.1610329307481968</v>
      </c>
      <c r="I54" s="11" t="n">
        <f t="shared" si="11"/>
        <v>0.30841519013556506</v>
      </c>
      <c r="J54" s="11" t="n">
        <f t="shared" si="12"/>
        <v>2.7895406275394146E-2</v>
      </c>
      <c r="K54" s="11" t="n">
        <f>AV54/SUM(AV41:AV$77)</f>
        <v>1.7301893895459167E-2</v>
      </c>
      <c r="L54" s="66"/>
      <c r="M54" s="77" t="s">
        <v>731</v>
      </c>
      <c r="N54" s="77" t="s">
        <v>834</v>
      </c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 t="n">
        <v>4848869081.86964</v>
      </c>
      <c r="Z54" s="176" t="n">
        <v>5307092958.74638</v>
      </c>
      <c r="AA54" s="176" t="n">
        <v>7340234278.94842</v>
      </c>
      <c r="AB54" s="176" t="n">
        <v>7674708345.71422</v>
      </c>
      <c r="AC54" s="176" t="n">
        <v>8913906479.32757</v>
      </c>
      <c r="AD54" s="176" t="n">
        <v>9373228018.19746</v>
      </c>
      <c r="AE54" s="176" t="n">
        <v>9453807490.23265</v>
      </c>
      <c r="AF54" s="176" t="n">
        <v>11305963507.3202</v>
      </c>
      <c r="AG54" s="176" t="n">
        <v>11662836828.8062</v>
      </c>
      <c r="AH54" s="176" t="n">
        <v>13806428876.7619</v>
      </c>
      <c r="AI54" s="176" t="n">
        <v>13621967396.5469</v>
      </c>
      <c r="AJ54" s="176" t="n">
        <v>13458633693.1516</v>
      </c>
      <c r="AK54" s="176" t="n">
        <v>13422636116.759</v>
      </c>
      <c r="AL54" s="176" t="n">
        <v>12643938240.9595</v>
      </c>
      <c r="AM54" s="176" t="n">
        <v>9531353289.79884</v>
      </c>
      <c r="AN54" s="176" t="n">
        <v>9954622067.06487</v>
      </c>
      <c r="AO54" s="176" t="n">
        <v>10179972762.3494</v>
      </c>
      <c r="AP54" s="176" t="n">
        <v>8630882736.83691</v>
      </c>
      <c r="AQ54" s="176" t="n">
        <v>14561201209.3571</v>
      </c>
      <c r="AR54" s="176" t="n">
        <v>15682112084.7047</v>
      </c>
      <c r="AS54" s="176" t="n">
        <v>18836654026.8391</v>
      </c>
      <c r="AT54" s="176" t="n">
        <v>10854818365.8454</v>
      </c>
      <c r="AU54" s="176" t="n">
        <v>11557644033.015</v>
      </c>
      <c r="AV54" s="176" t="n">
        <v>3564552981.9615</v>
      </c>
      <c r="AW54" s="176"/>
    </row>
    <row r="55">
      <c r="A55" s="67" t="str">
        <f>M55</f>
      </c>
      <c r="B55" s="19" t="str">
        <f>N55</f>
      </c>
      <c r="C55" s="40" t="n">
        <f t="shared" si="5"/>
        <v>1020318743.27464</v>
      </c>
      <c r="D55" s="40" t="n">
        <f t="shared" si="6"/>
        <v>1835699480.3505001</v>
      </c>
      <c r="E55" s="40" t="n">
        <f t="shared" si="7"/>
        <v>2057858229.6231</v>
      </c>
      <c r="F55" s="40" t="n">
        <f t="shared" si="8"/>
        <v>2451680439.4375901</v>
      </c>
      <c r="G55" s="11" t="n">
        <f t="shared" si="9"/>
        <v>0.12102130640151509</v>
      </c>
      <c r="H55" s="11" t="n">
        <f t="shared" si="10"/>
        <v>1.0168778072414422</v>
      </c>
      <c r="I55" s="11" t="n">
        <f t="shared" si="11"/>
        <v>1.1913748013081635</v>
      </c>
      <c r="J55" s="11" t="n">
        <f t="shared" si="12"/>
        <v>4.9668246580808336E-3</v>
      </c>
      <c r="K55" s="11" t="n">
        <f>AV55/SUM(AV41:AV$77)</f>
        <v>1.1900149904737773E-2</v>
      </c>
      <c r="L55" s="66"/>
      <c r="M55" s="1" t="s">
        <v>731</v>
      </c>
      <c r="N55" s="1" t="s">
        <v>835</v>
      </c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 t="n">
        <v>0</v>
      </c>
      <c r="AE55" s="176" t="n">
        <v>2096735.19799074</v>
      </c>
      <c r="AF55" s="176" t="n">
        <v>0</v>
      </c>
      <c r="AG55" s="176" t="n">
        <v>16682033.8724346</v>
      </c>
      <c r="AH55" s="176" t="n">
        <v>44783074.1119771</v>
      </c>
      <c r="AI55" s="176" t="n">
        <v>164738966.945844</v>
      </c>
      <c r="AJ55" s="176" t="n">
        <v>491317125.706331</v>
      </c>
      <c r="AK55" s="176" t="n">
        <v>533935778.447427</v>
      </c>
      <c r="AL55" s="176" t="n">
        <v>532826836.012684</v>
      </c>
      <c r="AM55" s="176" t="n">
        <v>523905145.499195</v>
      </c>
      <c r="AN55" s="176" t="n">
        <v>1020318743.27464</v>
      </c>
      <c r="AO55" s="176" t="n">
        <v>1304664461.22723</v>
      </c>
      <c r="AP55" s="176" t="n">
        <v>1145066071.44174</v>
      </c>
      <c r="AQ55" s="176" t="n">
        <v>468196561.837855</v>
      </c>
      <c r="AR55" s="176" t="n">
        <v>596441697.660942</v>
      </c>
      <c r="AS55" s="176" t="n">
        <v>2279633112.33572</v>
      </c>
      <c r="AT55" s="176" t="n">
        <v>1835699480.3505</v>
      </c>
      <c r="AU55" s="176" t="n">
        <v>2057858229.6231</v>
      </c>
      <c r="AV55" s="176" t="n">
        <v>2451680439.43759</v>
      </c>
      <c r="AW55" s="176"/>
    </row>
    <row r="56">
      <c r="A56" s="74" t="str">
        <f>M56</f>
      </c>
      <c r="B56" s="75" t="str">
        <f>N56</f>
      </c>
      <c r="C56" s="40" t="n">
        <f t="shared" si="5"/>
        <v>275141449.66137302</v>
      </c>
      <c r="D56" s="40" t="n">
        <f t="shared" si="6"/>
        <v>245232037.814316</v>
      </c>
      <c r="E56" s="40" t="n">
        <f t="shared" si="7"/>
        <v>201788267.06819999</v>
      </c>
      <c r="F56" s="40" t="n">
        <f t="shared" si="8"/>
        <v>98344534.058613598</v>
      </c>
      <c r="G56" s="11" t="n">
        <f t="shared" si="9"/>
        <v>-0.17715373216859465</v>
      </c>
      <c r="H56" s="11" t="n">
        <f t="shared" si="10"/>
        <v>-0.26660171589359427</v>
      </c>
      <c r="I56" s="11" t="n">
        <f t="shared" si="11"/>
        <v>0.48736497660379485</v>
      </c>
      <c r="J56" s="11" t="n">
        <f t="shared" si="12"/>
        <v>4.8703400757072531E-4</v>
      </c>
      <c r="K56" s="11" t="n">
        <f>AV56/SUM(AV41:AV$77)</f>
        <v>4.7735205566903276E-4</v>
      </c>
      <c r="L56" s="66"/>
      <c r="M56" s="81" t="s">
        <v>731</v>
      </c>
      <c r="N56" s="81"/>
      <c r="O56" s="176" t="n">
        <v>6032822140.01566</v>
      </c>
      <c r="P56" s="176" t="n">
        <v>9990757469.16172</v>
      </c>
      <c r="Q56" s="176" t="n">
        <v>7336657438.47783</v>
      </c>
      <c r="R56" s="176" t="n">
        <v>9130873892.26007</v>
      </c>
      <c r="S56" s="176" t="n">
        <v>7679140602.47769</v>
      </c>
      <c r="T56" s="176" t="n">
        <v>6112165700.2052</v>
      </c>
      <c r="U56" s="176" t="n">
        <v>6393941560.35423</v>
      </c>
      <c r="V56" s="176" t="n">
        <v>6784225907.77468</v>
      </c>
      <c r="W56" s="176" t="n">
        <v>6016289806.15404</v>
      </c>
      <c r="X56" s="176" t="n">
        <v>6045865409.8293</v>
      </c>
      <c r="Y56" s="176"/>
      <c r="Z56" s="176"/>
      <c r="AA56" s="176"/>
      <c r="AB56" s="176"/>
      <c r="AC56" s="176"/>
      <c r="AD56" s="176"/>
      <c r="AE56" s="176"/>
      <c r="AF56" s="176"/>
      <c r="AG56" s="176" t="n">
        <v>19992.0108099154</v>
      </c>
      <c r="AH56" s="176" t="n">
        <v>4215198.94182696</v>
      </c>
      <c r="AI56" s="176" t="n">
        <v>5489406.7468184</v>
      </c>
      <c r="AJ56" s="176" t="n">
        <v>41270836.3495139</v>
      </c>
      <c r="AK56" s="176" t="n">
        <v>156933869.856629</v>
      </c>
      <c r="AL56" s="176" t="n">
        <v>189075336.301086</v>
      </c>
      <c r="AM56" s="176" t="n">
        <v>276894966.360736</v>
      </c>
      <c r="AN56" s="176" t="n">
        <v>275141449.661373</v>
      </c>
      <c r="AO56" s="176" t="n">
        <v>394420406.259887</v>
      </c>
      <c r="AP56" s="176" t="n">
        <v>313890196.44685</v>
      </c>
      <c r="AQ56" s="176" t="n">
        <v>303097781.503934</v>
      </c>
      <c r="AR56" s="176" t="n">
        <v>329647414.400457</v>
      </c>
      <c r="AS56" s="176" t="n">
        <v>290986842.269262</v>
      </c>
      <c r="AT56" s="176" t="n">
        <v>245232037.814316</v>
      </c>
      <c r="AU56" s="176" t="n">
        <v>201788267.0682</v>
      </c>
      <c r="AV56" s="176" t="n">
        <v>98344534.0586136</v>
      </c>
      <c r="AW56" s="176"/>
    </row>
    <row r="57">
      <c r="A57" s="64" t="str">
        <f>M57</f>
      </c>
      <c r="B57" s="65" t="str">
        <f>N57</f>
      </c>
      <c r="C57" s="40" t="n">
        <f t="shared" si="5"/>
        <v>14371337658.344101</v>
      </c>
      <c r="D57" s="40" t="n">
        <f t="shared" si="6"/>
        <v>21605910144.0303</v>
      </c>
      <c r="E57" s="40" t="n">
        <f t="shared" si="7"/>
        <v>19323007520.7141</v>
      </c>
      <c r="F57" s="40" t="n">
        <f t="shared" si="8"/>
        <v>13752107736.673901</v>
      </c>
      <c r="G57" s="11" t="n">
        <f t="shared" si="9"/>
        <v>-0.10566102552948753</v>
      </c>
      <c r="H57" s="11" t="n">
        <f t="shared" si="10"/>
        <v>0.34455177242982837</v>
      </c>
      <c r="I57" s="11" t="n">
        <f t="shared" si="11"/>
        <v>0.71169602981998314</v>
      </c>
      <c r="J57" s="11" t="n">
        <f t="shared" si="12"/>
        <v>4.6637804704234641E-2</v>
      </c>
      <c r="K57" s="11" t="n">
        <f>AV57/SUM(AV41:AV$77)</f>
        <v>6.6751009201698783E-2</v>
      </c>
      <c r="L57" s="66"/>
      <c r="M57" s="77" t="s">
        <v>732</v>
      </c>
      <c r="N57" s="77" t="s">
        <v>834</v>
      </c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 t="n">
        <v>12912588356.8441</v>
      </c>
      <c r="Z57" s="176" t="n">
        <v>13407453445.7128</v>
      </c>
      <c r="AA57" s="176" t="n">
        <v>18253543320.1784</v>
      </c>
      <c r="AB57" s="176" t="n">
        <v>19911939698.8917</v>
      </c>
      <c r="AC57" s="176" t="n">
        <v>20304244489.7782</v>
      </c>
      <c r="AD57" s="176" t="n">
        <v>20939376387.3028</v>
      </c>
      <c r="AE57" s="176" t="n">
        <v>20369863816.119</v>
      </c>
      <c r="AF57" s="176" t="n">
        <v>23899881274.8178</v>
      </c>
      <c r="AG57" s="176" t="n">
        <v>24356030838.2596</v>
      </c>
      <c r="AH57" s="176" t="n">
        <v>22661046741.965</v>
      </c>
      <c r="AI57" s="176" t="n">
        <v>20034122422.385</v>
      </c>
      <c r="AJ57" s="176" t="n">
        <v>18351478191.358</v>
      </c>
      <c r="AK57" s="176" t="n">
        <v>18484203614.947</v>
      </c>
      <c r="AL57" s="176" t="n">
        <v>15013778838.4221</v>
      </c>
      <c r="AM57" s="176" t="n">
        <v>13836955172.7886</v>
      </c>
      <c r="AN57" s="176" t="n">
        <v>14371337658.3441</v>
      </c>
      <c r="AO57" s="176" t="n">
        <v>18158767986.7818</v>
      </c>
      <c r="AP57" s="176" t="n">
        <v>18949575789.324</v>
      </c>
      <c r="AQ57" s="176" t="n">
        <v>22240671000.7889</v>
      </c>
      <c r="AR57" s="176" t="n">
        <v>23805860643.4991</v>
      </c>
      <c r="AS57" s="176" t="n">
        <v>24289536228.1994</v>
      </c>
      <c r="AT57" s="176" t="n">
        <v>21605910144.0303</v>
      </c>
      <c r="AU57" s="176" t="n">
        <v>19323007520.7141</v>
      </c>
      <c r="AV57" s="176" t="n">
        <v>13752107736.6739</v>
      </c>
      <c r="AW57" s="176"/>
    </row>
    <row r="58">
      <c r="A58" s="67" t="str">
        <f>M58</f>
      </c>
      <c r="B58" s="19" t="str">
        <f>N58</f>
      </c>
      <c r="C58" s="40" t="n">
        <f t="shared" si="5"/>
        <v>1093437187.0208299</v>
      </c>
      <c r="D58" s="40" t="n">
        <f t="shared" si="6"/>
        <v>1347509307.2014501</v>
      </c>
      <c r="E58" s="40" t="n">
        <f t="shared" si="7"/>
        <v>638916824.43089998</v>
      </c>
      <c r="F58" s="40" t="n">
        <f t="shared" si="8"/>
        <v>484772964.86449301</v>
      </c>
      <c r="G58" s="11" t="n">
        <f t="shared" si="9"/>
        <v>-0.52585349799340331</v>
      </c>
      <c r="H58" s="11" t="n">
        <f t="shared" si="10"/>
        <v>-0.4156803591327568</v>
      </c>
      <c r="I58" s="11" t="n">
        <f t="shared" si="11"/>
        <v>0.75874189930167046</v>
      </c>
      <c r="J58" s="11" t="n">
        <f t="shared" si="12"/>
        <v>1.5420828278473332E-3</v>
      </c>
      <c r="K58" s="11" t="n">
        <f>AV58/SUM(AV41:AV$77)</f>
        <v>2.3530272782920315E-3</v>
      </c>
      <c r="L58" s="66"/>
      <c r="M58" s="1" t="s">
        <v>732</v>
      </c>
      <c r="N58" s="1" t="s">
        <v>835</v>
      </c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 t="n">
        <v>1114214110.43874</v>
      </c>
      <c r="Z58" s="176" t="n">
        <v>980336690.663207</v>
      </c>
      <c r="AA58" s="176" t="n">
        <v>939467144.838929</v>
      </c>
      <c r="AB58" s="176" t="n">
        <v>760189736.280759</v>
      </c>
      <c r="AC58" s="176" t="n">
        <v>657435366.977885</v>
      </c>
      <c r="AD58" s="176" t="n">
        <v>482490621.625633</v>
      </c>
      <c r="AE58" s="176" t="n">
        <v>638231317.555033</v>
      </c>
      <c r="AF58" s="176" t="n">
        <v>522166018.510327</v>
      </c>
      <c r="AG58" s="176" t="n">
        <v>1231875556.52765</v>
      </c>
      <c r="AH58" s="176" t="n">
        <v>794334313.931228</v>
      </c>
      <c r="AI58" s="176" t="n">
        <v>1301858102.33901</v>
      </c>
      <c r="AJ58" s="176" t="n">
        <v>880091099.327491</v>
      </c>
      <c r="AK58" s="176" t="n">
        <v>642840001.874544</v>
      </c>
      <c r="AL58" s="176" t="n">
        <v>761544984.008318</v>
      </c>
      <c r="AM58" s="176" t="n">
        <v>1000822201.03208</v>
      </c>
      <c r="AN58" s="176" t="n">
        <v>1093437187.02083</v>
      </c>
      <c r="AO58" s="176" t="n">
        <v>775560871.262705</v>
      </c>
      <c r="AP58" s="176" t="n">
        <v>1171487973.93463</v>
      </c>
      <c r="AQ58" s="176" t="n">
        <v>1571162724.61952</v>
      </c>
      <c r="AR58" s="176" t="n">
        <v>1187789702.77916</v>
      </c>
      <c r="AS58" s="176" t="n">
        <v>1333427107.33847</v>
      </c>
      <c r="AT58" s="176" t="n">
        <v>1347509307.20145</v>
      </c>
      <c r="AU58" s="176" t="n">
        <v>638916824.4309</v>
      </c>
      <c r="AV58" s="176" t="n">
        <v>484772964.864493</v>
      </c>
      <c r="AW58" s="176"/>
    </row>
    <row r="59">
      <c r="A59" s="74" t="str">
        <f>M59</f>
      </c>
      <c r="B59" s="75" t="str">
        <f>N59</f>
      </c>
      <c r="C59" s="40" t="n">
        <f t="shared" si="5"/>
        <v>429097945.530433</v>
      </c>
      <c r="D59" s="40" t="n">
        <f t="shared" si="6"/>
        <v>539909721.01788402</v>
      </c>
      <c r="E59" s="40" t="n">
        <f t="shared" si="7"/>
        <v>518101636.77289999</v>
      </c>
      <c r="F59" s="40" t="n">
        <f t="shared" si="8"/>
        <v>221449013.94821301</v>
      </c>
      <c r="G59" s="11" t="n">
        <f t="shared" si="9"/>
        <v>-4.0392094078005369E-2</v>
      </c>
      <c r="H59" s="11" t="n">
        <f t="shared" si="10"/>
        <v>0.20742045532854814</v>
      </c>
      <c r="I59" s="11" t="n">
        <f t="shared" si="11"/>
        <v>0.42742388410033333</v>
      </c>
      <c r="J59" s="11" t="n">
        <f t="shared" si="12"/>
        <v>1.2504845804596494E-3</v>
      </c>
      <c r="K59" s="11" t="n">
        <f>AV59/SUM(AV41:AV$77)</f>
        <v>1.074885788477648E-3</v>
      </c>
      <c r="L59" s="66"/>
      <c r="M59" s="81" t="s">
        <v>732</v>
      </c>
      <c r="N59" s="81"/>
      <c r="O59" s="176" t="n">
        <v>22521272714.3281</v>
      </c>
      <c r="P59" s="176" t="n">
        <v>28467781065.6707</v>
      </c>
      <c r="Q59" s="176" t="n">
        <v>25209506559.7903</v>
      </c>
      <c r="R59" s="176" t="n">
        <v>20443265377.5613</v>
      </c>
      <c r="S59" s="176" t="n">
        <v>15276697121.4962</v>
      </c>
      <c r="T59" s="176" t="n">
        <v>14978464116.9066</v>
      </c>
      <c r="U59" s="176" t="n">
        <v>15173276336.5228</v>
      </c>
      <c r="V59" s="176" t="n">
        <v>13581379410.9445</v>
      </c>
      <c r="W59" s="176" t="n">
        <v>14412955191.7781</v>
      </c>
      <c r="X59" s="176" t="n">
        <v>15111299548.3172</v>
      </c>
      <c r="Y59" s="176"/>
      <c r="Z59" s="176" t="n">
        <v>21532.56295828</v>
      </c>
      <c r="AA59" s="176" t="n">
        <v>125696.120859206</v>
      </c>
      <c r="AB59" s="176" t="n">
        <v>3059465.08471279</v>
      </c>
      <c r="AC59" s="176" t="n">
        <v>2099038.60492289</v>
      </c>
      <c r="AD59" s="176"/>
      <c r="AE59" s="176" t="n">
        <v>-7854.7491754937</v>
      </c>
      <c r="AF59" s="176" t="n">
        <v>77410.0698135018</v>
      </c>
      <c r="AG59" s="176" t="n">
        <v>14058236.2678237</v>
      </c>
      <c r="AH59" s="176" t="n">
        <v>186074168.576866</v>
      </c>
      <c r="AI59" s="176" t="n">
        <v>494278785.649711</v>
      </c>
      <c r="AJ59" s="176" t="n">
        <v>550625707.978812</v>
      </c>
      <c r="AK59" s="176" t="n">
        <v>618697489.709491</v>
      </c>
      <c r="AL59" s="176" t="n">
        <v>351596963.965961</v>
      </c>
      <c r="AM59" s="176" t="n">
        <v>421958128.839614</v>
      </c>
      <c r="AN59" s="176" t="n">
        <v>429097945.530433</v>
      </c>
      <c r="AO59" s="176" t="n">
        <v>665414821.526094</v>
      </c>
      <c r="AP59" s="176" t="n">
        <v>968223095.633421</v>
      </c>
      <c r="AQ59" s="176" t="n">
        <v>936064712.999404</v>
      </c>
      <c r="AR59" s="176" t="n">
        <v>927670655.347213</v>
      </c>
      <c r="AS59" s="176" t="n">
        <v>752009314.419971</v>
      </c>
      <c r="AT59" s="176" t="n">
        <v>539909721.017884</v>
      </c>
      <c r="AU59" s="176" t="n">
        <v>518101636.7729</v>
      </c>
      <c r="AV59" s="176" t="n">
        <v>221449013.948213</v>
      </c>
      <c r="AW59" s="176"/>
    </row>
    <row r="60">
      <c r="A60" s="64" t="str">
        <f>M60</f>
      </c>
      <c r="B60" s="65" t="str">
        <f>N60</f>
      </c>
      <c r="C60" s="40" t="n">
        <f t="shared" si="5"/>
        <v>21416408203.6805</v>
      </c>
      <c r="D60" s="40" t="n">
        <f t="shared" si="6"/>
        <v>47824389406.4692</v>
      </c>
      <c r="E60" s="40" t="n">
        <f t="shared" si="7"/>
        <v>56496994159.452202</v>
      </c>
      <c r="F60" s="40" t="n">
        <f t="shared" si="8"/>
        <v>13387616824.785101</v>
      </c>
      <c r="G60" s="11" t="n">
        <f t="shared" si="9"/>
        <v>0.18134271781857514</v>
      </c>
      <c r="H60" s="11" t="n">
        <f t="shared" si="10"/>
        <v>1.6380237816788976</v>
      </c>
      <c r="I60" s="11" t="n">
        <f t="shared" si="11"/>
        <v>0.23696157687612646</v>
      </c>
      <c r="J60" s="11" t="n">
        <f t="shared" si="12"/>
        <v>0.13636054207194356</v>
      </c>
      <c r="K60" s="11" t="n">
        <f>AV60/SUM(AV41:AV$77)</f>
        <v>6.4981815949340702E-2</v>
      </c>
      <c r="L60" s="66"/>
      <c r="M60" s="77" t="s">
        <v>733</v>
      </c>
      <c r="N60" s="77" t="s">
        <v>834</v>
      </c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 t="n">
        <v>13070440509.5709</v>
      </c>
      <c r="Z60" s="176" t="n">
        <v>15102435920.0076</v>
      </c>
      <c r="AA60" s="176" t="n">
        <v>18607681282.8103</v>
      </c>
      <c r="AB60" s="176" t="n">
        <v>22422156395.4779</v>
      </c>
      <c r="AC60" s="176" t="n">
        <v>26828297832.8082</v>
      </c>
      <c r="AD60" s="176" t="n">
        <v>43589717201.1463</v>
      </c>
      <c r="AE60" s="176" t="n">
        <v>47301534184.922</v>
      </c>
      <c r="AF60" s="176" t="n">
        <v>46565655765.147</v>
      </c>
      <c r="AG60" s="176" t="n">
        <v>49529440798.4064</v>
      </c>
      <c r="AH60" s="176" t="n">
        <v>43254337175.4289</v>
      </c>
      <c r="AI60" s="176" t="n">
        <v>33080455967.4504</v>
      </c>
      <c r="AJ60" s="176" t="n">
        <v>32121205053.3269</v>
      </c>
      <c r="AK60" s="176" t="n">
        <v>40590034278.6983</v>
      </c>
      <c r="AL60" s="176" t="n">
        <v>26574333306.615</v>
      </c>
      <c r="AM60" s="176" t="n">
        <v>23378116752.5605</v>
      </c>
      <c r="AN60" s="176" t="n">
        <v>21416408203.6805</v>
      </c>
      <c r="AO60" s="176" t="n">
        <v>20706320724.3965</v>
      </c>
      <c r="AP60" s="176" t="n">
        <v>22867123932.4651</v>
      </c>
      <c r="AQ60" s="176" t="n">
        <v>25927042686.314</v>
      </c>
      <c r="AR60" s="176" t="n">
        <v>23462248914.677</v>
      </c>
      <c r="AS60" s="176" t="n">
        <v>24546597151.9762</v>
      </c>
      <c r="AT60" s="176" t="n">
        <v>47824389406.4692</v>
      </c>
      <c r="AU60" s="176" t="n">
        <v>56496994159.4522</v>
      </c>
      <c r="AV60" s="176" t="n">
        <v>13387616824.7851</v>
      </c>
      <c r="AW60" s="176"/>
    </row>
    <row r="61">
      <c r="A61" s="67" t="str">
        <f>M61</f>
      </c>
      <c r="B61" s="19" t="str">
        <f>N61</f>
      </c>
      <c r="C61" s="40" t="n">
        <f t="shared" si="5"/>
        <v>1623093261.7678101</v>
      </c>
      <c r="D61" s="40" t="n">
        <f t="shared" si="6"/>
        <v>7682168012.46455</v>
      </c>
      <c r="E61" s="40" t="n">
        <f t="shared" si="7"/>
        <v>268011550.4289</v>
      </c>
      <c r="F61" s="40" t="n">
        <f t="shared" si="8"/>
        <v>104393010.54277501</v>
      </c>
      <c r="G61" s="11" t="n">
        <f t="shared" si="9"/>
        <v>-0.96511251120854902</v>
      </c>
      <c r="H61" s="11" t="n">
        <f t="shared" si="10"/>
        <v>-0.83487606242848167</v>
      </c>
      <c r="I61" s="11" t="n">
        <f t="shared" si="11"/>
        <v>0.38950937142714348</v>
      </c>
      <c r="J61" s="11" t="n">
        <f t="shared" si="12"/>
        <v>6.4686981744342057E-4</v>
      </c>
      <c r="K61" s="11" t="n">
        <f>AV61/SUM(AV41:AV$77)</f>
        <v>5.0671060325907416E-4</v>
      </c>
      <c r="L61" s="66"/>
      <c r="M61" s="1" t="s">
        <v>733</v>
      </c>
      <c r="N61" s="1" t="s">
        <v>835</v>
      </c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 t="n">
        <v>884197927.44813</v>
      </c>
      <c r="Z61" s="176" t="n">
        <v>1027188277.55031</v>
      </c>
      <c r="AA61" s="176" t="n">
        <v>2189492753.63388</v>
      </c>
      <c r="AB61" s="176" t="n">
        <v>1263048095.8488</v>
      </c>
      <c r="AC61" s="176" t="n">
        <v>416134708.731095</v>
      </c>
      <c r="AD61" s="176" t="n">
        <v>2301109870.35226</v>
      </c>
      <c r="AE61" s="176" t="n">
        <v>1098696734.66628</v>
      </c>
      <c r="AF61" s="176" t="n">
        <v>99016129.4801863</v>
      </c>
      <c r="AG61" s="176" t="n">
        <v>2582681213.2194</v>
      </c>
      <c r="AH61" s="176" t="n">
        <v>2640705711.7112</v>
      </c>
      <c r="AI61" s="176" t="n">
        <v>2044076454.74873</v>
      </c>
      <c r="AJ61" s="176" t="n">
        <v>3480894887.80317</v>
      </c>
      <c r="AK61" s="176" t="n">
        <v>1533340519.31877</v>
      </c>
      <c r="AL61" s="176" t="n">
        <v>3640217288.11312</v>
      </c>
      <c r="AM61" s="176" t="n">
        <v>3779596368.96544</v>
      </c>
      <c r="AN61" s="176" t="n">
        <v>1623093261.76781</v>
      </c>
      <c r="AO61" s="176" t="n">
        <v>298178073.438945</v>
      </c>
      <c r="AP61" s="176" t="n">
        <v>200535108.460535</v>
      </c>
      <c r="AQ61" s="176" t="n">
        <v>265625795.544818</v>
      </c>
      <c r="AR61" s="176" t="n">
        <v>377701992.026461</v>
      </c>
      <c r="AS61" s="176" t="n">
        <v>1595338703.71372</v>
      </c>
      <c r="AT61" s="176" t="n">
        <v>7682168012.46455</v>
      </c>
      <c r="AU61" s="176" t="n">
        <v>268011550.4289</v>
      </c>
      <c r="AV61" s="176" t="n">
        <v>104393010.542775</v>
      </c>
      <c r="AW61" s="176"/>
    </row>
    <row r="62">
      <c r="A62" s="74" t="str">
        <f>M62</f>
      </c>
      <c r="B62" s="75" t="str">
        <f>N62</f>
      </c>
      <c r="C62" s="40" t="n">
        <f t="shared" si="5"/>
        <v>2231792214.3757701</v>
      </c>
      <c r="D62" s="40" t="n">
        <f t="shared" si="6"/>
        <v>1701187831.49124</v>
      </c>
      <c r="E62" s="40" t="n">
        <f t="shared" si="7"/>
        <v>1745841541.8325</v>
      </c>
      <c r="F62" s="40" t="n">
        <f t="shared" si="8"/>
        <v>1008582636.65676</v>
      </c>
      <c r="G62" s="11" t="n">
        <f t="shared" si="9"/>
        <v>2.6248547934955013E-2</v>
      </c>
      <c r="H62" s="11" t="n">
        <f t="shared" si="10"/>
        <v>-0.21774010564831636</v>
      </c>
      <c r="I62" s="11" t="n">
        <f t="shared" si="11"/>
        <v>0.57770571526102776</v>
      </c>
      <c r="J62" s="11" t="n">
        <f t="shared" si="12"/>
        <v>4.213744510798337E-3</v>
      </c>
      <c r="K62" s="11" t="n">
        <f>AV62/SUM(AV41:AV$77)</f>
        <v>4.8955338446491871E-3</v>
      </c>
      <c r="L62" s="66"/>
      <c r="M62" s="81" t="s">
        <v>733</v>
      </c>
      <c r="N62" s="81"/>
      <c r="O62" s="176" t="n">
        <v>21651236733.6665</v>
      </c>
      <c r="P62" s="176" t="n">
        <v>26227166146.2177</v>
      </c>
      <c r="Q62" s="176" t="n">
        <v>18106796731.9237</v>
      </c>
      <c r="R62" s="176" t="n">
        <v>19300123614.8198</v>
      </c>
      <c r="S62" s="176" t="n">
        <v>15442633771.9174</v>
      </c>
      <c r="T62" s="176" t="n">
        <v>15015339183.8907</v>
      </c>
      <c r="U62" s="176" t="n">
        <v>16566119779.7048</v>
      </c>
      <c r="V62" s="176" t="n">
        <v>16383454141.1711</v>
      </c>
      <c r="W62" s="176" t="n">
        <v>14295077561.1236</v>
      </c>
      <c r="X62" s="176" t="n">
        <v>12656854970.7716</v>
      </c>
      <c r="Y62" s="176" t="n">
        <v>42629.5670488143</v>
      </c>
      <c r="Z62" s="176" t="n">
        <v>23867.2291251851</v>
      </c>
      <c r="AA62" s="176" t="n">
        <v>1900.83018867198</v>
      </c>
      <c r="AB62" s="176" t="n">
        <v>82386.335466134</v>
      </c>
      <c r="AC62" s="176" t="n">
        <v>1116910.48401462</v>
      </c>
      <c r="AD62" s="176" t="n">
        <v>793066.602275047</v>
      </c>
      <c r="AE62" s="176" t="n">
        <v>3192876.69720018</v>
      </c>
      <c r="AF62" s="176" t="n">
        <v>97648.4136080519</v>
      </c>
      <c r="AG62" s="176" t="n">
        <v>8977954.44386875</v>
      </c>
      <c r="AH62" s="176" t="n">
        <v>1107862956.1472</v>
      </c>
      <c r="AI62" s="176" t="n">
        <v>2973068578.40691</v>
      </c>
      <c r="AJ62" s="176" t="n">
        <v>2878372670.05613</v>
      </c>
      <c r="AK62" s="176" t="n">
        <v>2402743316.25845</v>
      </c>
      <c r="AL62" s="176" t="n">
        <v>2512727007.14491</v>
      </c>
      <c r="AM62" s="176" t="n">
        <v>2284013470.08959</v>
      </c>
      <c r="AN62" s="176" t="n">
        <v>2231792214.37577</v>
      </c>
      <c r="AO62" s="176" t="n">
        <v>2080982229.11658</v>
      </c>
      <c r="AP62" s="176" t="n">
        <v>2149396376.98887</v>
      </c>
      <c r="AQ62" s="176" t="n">
        <v>2792925656.30995</v>
      </c>
      <c r="AR62" s="176" t="n">
        <v>2157618200.03829</v>
      </c>
      <c r="AS62" s="176" t="n">
        <v>2051897018.61731</v>
      </c>
      <c r="AT62" s="176" t="n">
        <v>1701187831.49124</v>
      </c>
      <c r="AU62" s="176" t="n">
        <v>1745841541.8325</v>
      </c>
      <c r="AV62" s="176" t="n">
        <v>1008582636.65676</v>
      </c>
      <c r="AW62" s="176"/>
    </row>
    <row r="63">
      <c r="A63" s="64" t="str">
        <f>M63</f>
      </c>
      <c r="B63" s="65" t="str">
        <f>N63</f>
      </c>
      <c r="C63" s="40" t="n">
        <f t="shared" si="5"/>
        <v>35587766105.068497</v>
      </c>
      <c r="D63" s="40" t="n">
        <f t="shared" si="6"/>
        <v>49987515993.979202</v>
      </c>
      <c r="E63" s="40" t="n">
        <f t="shared" si="7"/>
        <v>49860492492.353302</v>
      </c>
      <c r="F63" s="40" t="n">
        <f t="shared" si="8"/>
        <v>26924885604.7547</v>
      </c>
      <c r="G63" s="11" t="n">
        <f t="shared" si="9"/>
        <v>-2.5411044957944773E-3</v>
      </c>
      <c r="H63" s="11" t="n">
        <f t="shared" si="10"/>
        <v>0.40105710330753386</v>
      </c>
      <c r="I63" s="11" t="n">
        <f t="shared" si="11"/>
        <v>0.54000440546960005</v>
      </c>
      <c r="J63" s="11" t="n">
        <f t="shared" si="12"/>
        <v>0.12034275248418441</v>
      </c>
      <c r="K63" s="11" t="n">
        <f>AV63/SUM(AV41:AV$77)</f>
        <v>0.13069002375285027</v>
      </c>
      <c r="L63" s="66"/>
      <c r="M63" s="77" t="s">
        <v>734</v>
      </c>
      <c r="N63" s="77" t="s">
        <v>834</v>
      </c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 t="n">
        <v>19958996831.9714</v>
      </c>
      <c r="Z63" s="176" t="n">
        <v>19516168674.1162</v>
      </c>
      <c r="AA63" s="176" t="n">
        <v>24573922381.6695</v>
      </c>
      <c r="AB63" s="176" t="n">
        <v>27884889478.06</v>
      </c>
      <c r="AC63" s="176" t="n">
        <v>30294320399.2519</v>
      </c>
      <c r="AD63" s="176" t="n">
        <v>36567184524.1991</v>
      </c>
      <c r="AE63" s="176" t="n">
        <v>40048885960.1762</v>
      </c>
      <c r="AF63" s="176" t="n">
        <v>41047291313.2124</v>
      </c>
      <c r="AG63" s="176" t="n">
        <v>44733608122.2424</v>
      </c>
      <c r="AH63" s="176" t="n">
        <v>50053982783.9922</v>
      </c>
      <c r="AI63" s="176" t="n">
        <v>49654679020.0746</v>
      </c>
      <c r="AJ63" s="176" t="n">
        <v>47676702328.5135</v>
      </c>
      <c r="AK63" s="176" t="n">
        <v>46789434064.9925</v>
      </c>
      <c r="AL63" s="176" t="n">
        <v>38371921775.6359</v>
      </c>
      <c r="AM63" s="176" t="n">
        <v>36844810676.4647</v>
      </c>
      <c r="AN63" s="176" t="n">
        <v>35587766105.0685</v>
      </c>
      <c r="AO63" s="176" t="n">
        <v>34879127297.5453</v>
      </c>
      <c r="AP63" s="176" t="n">
        <v>35017843875.4564</v>
      </c>
      <c r="AQ63" s="176" t="n">
        <v>39111901631.9401</v>
      </c>
      <c r="AR63" s="176" t="n">
        <v>41625033600.985</v>
      </c>
      <c r="AS63" s="176" t="n">
        <v>42563271623.5375</v>
      </c>
      <c r="AT63" s="176" t="n">
        <v>49987515993.9792</v>
      </c>
      <c r="AU63" s="176" t="n">
        <v>49860492492.3533</v>
      </c>
      <c r="AV63" s="176" t="n">
        <v>26924885604.7547</v>
      </c>
      <c r="AW63" s="176"/>
    </row>
    <row r="64">
      <c r="A64" s="67" t="str">
        <f>M64</f>
      </c>
      <c r="B64" s="19" t="str">
        <f>N64</f>
      </c>
      <c r="C64" s="40" t="n">
        <f t="shared" si="5"/>
        <v>615908123.034711</v>
      </c>
      <c r="D64" s="40" t="n">
        <f t="shared" si="6"/>
        <v>1037453682.31446</v>
      </c>
      <c r="E64" s="40" t="n">
        <f t="shared" si="7"/>
        <v>1100942537.984</v>
      </c>
      <c r="F64" s="40" t="n">
        <f t="shared" si="8"/>
        <v>723811541.00989294</v>
      </c>
      <c r="G64" s="11" t="n">
        <f t="shared" si="9"/>
        <v>6.1196809796753904E-2</v>
      </c>
      <c r="H64" s="11" t="n">
        <f t="shared" si="10"/>
        <v>0.78751098874848524</v>
      </c>
      <c r="I64" s="11" t="n">
        <f t="shared" si="11"/>
        <v>0.65744715644769836</v>
      </c>
      <c r="J64" s="11" t="n">
        <f t="shared" si="12"/>
        <v>2.6572231585606037E-3</v>
      </c>
      <c r="K64" s="11" t="n">
        <f>AV64/SUM(AV41:AV$77)</f>
        <v>3.5132905994766949E-3</v>
      </c>
      <c r="L64" s="66"/>
      <c r="M64" s="1" t="s">
        <v>734</v>
      </c>
      <c r="N64" s="1" t="s">
        <v>835</v>
      </c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 t="n">
        <v>103644456.655594</v>
      </c>
      <c r="Z64" s="176" t="n">
        <v>79342470.2365715</v>
      </c>
      <c r="AA64" s="176" t="n">
        <v>21605233.4837009</v>
      </c>
      <c r="AB64" s="176" t="n">
        <v>192240341.818151</v>
      </c>
      <c r="AC64" s="176" t="n">
        <v>256482563.581374</v>
      </c>
      <c r="AD64" s="176" t="n">
        <v>136305060.440965</v>
      </c>
      <c r="AE64" s="176" t="n">
        <v>104510139.677929</v>
      </c>
      <c r="AF64" s="176" t="n">
        <v>179483174.134943</v>
      </c>
      <c r="AG64" s="176" t="n">
        <v>309752770.136809</v>
      </c>
      <c r="AH64" s="176" t="n">
        <v>399263506.691306</v>
      </c>
      <c r="AI64" s="176" t="n">
        <v>810475641.394647</v>
      </c>
      <c r="AJ64" s="176" t="n">
        <v>817654406.311024</v>
      </c>
      <c r="AK64" s="176" t="n">
        <v>749070649.280825</v>
      </c>
      <c r="AL64" s="176" t="n">
        <v>809506236.462193</v>
      </c>
      <c r="AM64" s="176" t="n">
        <v>532649934.461685</v>
      </c>
      <c r="AN64" s="176" t="n">
        <v>615908123.034711</v>
      </c>
      <c r="AO64" s="176" t="n">
        <v>821400414.006593</v>
      </c>
      <c r="AP64" s="176" t="n">
        <v>1081096518.36882</v>
      </c>
      <c r="AQ64" s="176" t="n">
        <v>778010214.869387</v>
      </c>
      <c r="AR64" s="176" t="n">
        <v>1216370408.85884</v>
      </c>
      <c r="AS64" s="176" t="n">
        <v>1386017421.22252</v>
      </c>
      <c r="AT64" s="176" t="n">
        <v>1037453682.31446</v>
      </c>
      <c r="AU64" s="176" t="n">
        <v>1100942537.984</v>
      </c>
      <c r="AV64" s="176" t="n">
        <v>723811541.009893</v>
      </c>
      <c r="AW64" s="176"/>
    </row>
    <row r="65">
      <c r="A65" s="74" t="str">
        <f>M65</f>
      </c>
      <c r="B65" s="75" t="str">
        <f>N65</f>
      </c>
      <c r="C65" s="40" t="n">
        <f t="shared" si="5"/>
        <v>3552887353.6124601</v>
      </c>
      <c r="D65" s="40" t="n">
        <f t="shared" si="6"/>
        <v>4741052623.19034</v>
      </c>
      <c r="E65" s="40" t="n">
        <f t="shared" si="7"/>
        <v>4018885243.4531999</v>
      </c>
      <c r="F65" s="40" t="n">
        <f t="shared" si="8"/>
        <v>2349446996.2252302</v>
      </c>
      <c r="G65" s="11" t="n">
        <f t="shared" si="9"/>
        <v>-0.15232216073804739</v>
      </c>
      <c r="H65" s="11" t="n">
        <f t="shared" si="10"/>
        <v>0.13116033340233213</v>
      </c>
      <c r="I65" s="11" t="n">
        <f t="shared" si="11"/>
        <v>0.58460166287467408</v>
      </c>
      <c r="J65" s="11" t="n">
        <f t="shared" si="12"/>
        <v>9.6999385272699048E-3</v>
      </c>
      <c r="K65" s="11" t="n">
        <f>AV65/SUM(AV41:AV$77)</f>
        <v>1.1403921570924552E-2</v>
      </c>
      <c r="L65" s="66"/>
      <c r="M65" s="81" t="s">
        <v>734</v>
      </c>
      <c r="N65" s="81"/>
      <c r="O65" s="176" t="n">
        <v>15450802838.8303</v>
      </c>
      <c r="P65" s="176" t="n">
        <v>15213380754.9149</v>
      </c>
      <c r="Q65" s="176" t="n">
        <v>16450972910.3526</v>
      </c>
      <c r="R65" s="176" t="n">
        <v>15672825316.8589</v>
      </c>
      <c r="S65" s="176" t="n">
        <v>15151635589.1872</v>
      </c>
      <c r="T65" s="176" t="n">
        <v>15564950505.6706</v>
      </c>
      <c r="U65" s="176" t="n">
        <v>15982498775.8522</v>
      </c>
      <c r="V65" s="176" t="n">
        <v>16393504944.5084</v>
      </c>
      <c r="W65" s="176" t="n">
        <v>18043129720.7719</v>
      </c>
      <c r="X65" s="176" t="n">
        <v>18614354149.9422</v>
      </c>
      <c r="Y65" s="176" t="n">
        <v>32767.0054093188</v>
      </c>
      <c r="Z65" s="176" t="n">
        <v>41611.7487455996</v>
      </c>
      <c r="AA65" s="176" t="n">
        <v>3105.93168083657</v>
      </c>
      <c r="AB65" s="176" t="n">
        <v>105373.420911858</v>
      </c>
      <c r="AC65" s="176" t="n">
        <v>86209.8394526374</v>
      </c>
      <c r="AD65" s="176" t="n">
        <v>2021177.65878569</v>
      </c>
      <c r="AE65" s="176" t="n">
        <v>2684231.87743811</v>
      </c>
      <c r="AF65" s="176" t="n">
        <v>744130.086174441</v>
      </c>
      <c r="AG65" s="176" t="n">
        <v>4390289.24364073</v>
      </c>
      <c r="AH65" s="176" t="n">
        <v>377274746.99224</v>
      </c>
      <c r="AI65" s="176" t="n">
        <v>1960585673.90297</v>
      </c>
      <c r="AJ65" s="176" t="n">
        <v>2624334136.10913</v>
      </c>
      <c r="AK65" s="176" t="n">
        <v>2986794858.73283</v>
      </c>
      <c r="AL65" s="176" t="n">
        <v>2796249680.07355</v>
      </c>
      <c r="AM65" s="176" t="n">
        <v>3230732625.81969</v>
      </c>
      <c r="AN65" s="176" t="n">
        <v>3552887353.61246</v>
      </c>
      <c r="AO65" s="176" t="n">
        <v>3993740364.44677</v>
      </c>
      <c r="AP65" s="176" t="n">
        <v>4408082468.72885</v>
      </c>
      <c r="AQ65" s="176" t="n">
        <v>4247442169.30393</v>
      </c>
      <c r="AR65" s="176" t="n">
        <v>4814201292.6234</v>
      </c>
      <c r="AS65" s="176" t="n">
        <v>4954039407.01287</v>
      </c>
      <c r="AT65" s="176" t="n">
        <v>4741052623.19034</v>
      </c>
      <c r="AU65" s="176" t="n">
        <v>4018885243.4532</v>
      </c>
      <c r="AV65" s="176" t="n">
        <v>2349446996.22523</v>
      </c>
      <c r="AW65" s="176"/>
    </row>
    <row r="66">
      <c r="A66" s="64" t="str">
        <f>M66</f>
      </c>
      <c r="B66" s="65" t="str">
        <f>N66</f>
      </c>
      <c r="C66" s="40" t="n">
        <f t="shared" si="5"/>
        <v>25859763598.808899</v>
      </c>
      <c r="D66" s="40" t="n">
        <f t="shared" si="6"/>
        <v>28291784577.265701</v>
      </c>
      <c r="E66" s="40" t="n">
        <f t="shared" si="7"/>
        <v>28184436279.110401</v>
      </c>
      <c r="F66" s="40" t="n">
        <f t="shared" si="8"/>
        <v>17753504724.589901</v>
      </c>
      <c r="G66" s="11" t="n">
        <f t="shared" si="9"/>
        <v>-3.7943275675003107E-3</v>
      </c>
      <c r="H66" s="11" t="n">
        <f t="shared" si="10"/>
        <v>8.9895356986503083E-2</v>
      </c>
      <c r="I66" s="11" t="n">
        <f t="shared" si="11"/>
        <v>0.62990455259693645</v>
      </c>
      <c r="J66" s="11" t="n">
        <f t="shared" si="12"/>
        <v>6.8025654571370747E-2</v>
      </c>
      <c r="K66" s="11" t="n">
        <f>AV66/SUM(AV41:AV$77)</f>
        <v>8.6173289209565504E-2</v>
      </c>
      <c r="L66" s="66"/>
      <c r="M66" s="77" t="s">
        <v>735</v>
      </c>
      <c r="N66" s="77" t="s">
        <v>834</v>
      </c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 t="n">
        <v>10513387835.9792</v>
      </c>
      <c r="Z66" s="176" t="n">
        <v>11705540748.4457</v>
      </c>
      <c r="AA66" s="176" t="n">
        <v>16375723406.9795</v>
      </c>
      <c r="AB66" s="176" t="n">
        <v>24540504663.1367</v>
      </c>
      <c r="AC66" s="176" t="n">
        <v>29906446946.1163</v>
      </c>
      <c r="AD66" s="176" t="n">
        <v>32042381060.7834</v>
      </c>
      <c r="AE66" s="176" t="n">
        <v>33876760779.6949</v>
      </c>
      <c r="AF66" s="176" t="n">
        <v>33326184980.2502</v>
      </c>
      <c r="AG66" s="176" t="n">
        <v>36589026275.4187</v>
      </c>
      <c r="AH66" s="176" t="n">
        <v>40444071163.5824</v>
      </c>
      <c r="AI66" s="176" t="n">
        <v>39114276417.9126</v>
      </c>
      <c r="AJ66" s="176" t="n">
        <v>44629823215.4707</v>
      </c>
      <c r="AK66" s="176" t="n">
        <v>40705253990.2185</v>
      </c>
      <c r="AL66" s="176" t="n">
        <v>36359010048.7443</v>
      </c>
      <c r="AM66" s="176" t="n">
        <v>29298455603.168</v>
      </c>
      <c r="AN66" s="176" t="n">
        <v>25859763598.8089</v>
      </c>
      <c r="AO66" s="176" t="n">
        <v>26362336664.4987</v>
      </c>
      <c r="AP66" s="176" t="n">
        <v>28189328653.1549</v>
      </c>
      <c r="AQ66" s="176" t="n">
        <v>29613242032.5392</v>
      </c>
      <c r="AR66" s="176" t="n">
        <v>30465179621.9389</v>
      </c>
      <c r="AS66" s="176" t="n">
        <v>29618412263.4664</v>
      </c>
      <c r="AT66" s="176" t="n">
        <v>28291784577.2657</v>
      </c>
      <c r="AU66" s="176" t="n">
        <v>28184436279.1104</v>
      </c>
      <c r="AV66" s="176" t="n">
        <v>17753504724.5899</v>
      </c>
      <c r="AW66" s="176"/>
    </row>
    <row r="67">
      <c r="A67" s="67" t="str">
        <f>M67</f>
      </c>
      <c r="B67" s="19" t="str">
        <f>N67</f>
      </c>
      <c r="C67" s="40" t="n">
        <f t="shared" si="5"/>
        <v>113358250.077079</v>
      </c>
      <c r="D67" s="40" t="n">
        <f t="shared" si="6"/>
        <v>167657719.44142401</v>
      </c>
      <c r="E67" s="40" t="n">
        <f t="shared" si="7"/>
        <v>273067075.49800003</v>
      </c>
      <c r="F67" s="40" t="n">
        <f t="shared" si="8"/>
        <v>156446577.36800599</v>
      </c>
      <c r="G67" s="11" t="n">
        <f t="shared" si="9"/>
        <v>0.62871758251133647</v>
      </c>
      <c r="H67" s="11" t="n">
        <f t="shared" si="10"/>
        <v>1.4088857697814277</v>
      </c>
      <c r="I67" s="11" t="n">
        <f t="shared" si="11"/>
        <v>0.57292361989335405</v>
      </c>
      <c r="J67" s="11" t="n">
        <f t="shared" si="12"/>
        <v>6.5907177878910114E-4</v>
      </c>
      <c r="K67" s="11" t="n">
        <f>AV67/SUM(AV41:AV$77)</f>
        <v>7.5937209956673855E-4</v>
      </c>
      <c r="L67" s="66"/>
      <c r="M67" s="1" t="s">
        <v>735</v>
      </c>
      <c r="N67" s="1" t="s">
        <v>835</v>
      </c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 t="n">
        <v>481419.410529668</v>
      </c>
      <c r="AB67" s="176" t="n">
        <v>1366043.25693673</v>
      </c>
      <c r="AC67" s="176" t="n">
        <v>5152651.24135728</v>
      </c>
      <c r="AD67" s="176" t="n">
        <v>25275091.8374084</v>
      </c>
      <c r="AE67" s="176" t="n">
        <v>11872434.8814355</v>
      </c>
      <c r="AF67" s="176" t="n">
        <v>10642735.6701159</v>
      </c>
      <c r="AG67" s="176" t="n">
        <v>21754359.784244</v>
      </c>
      <c r="AH67" s="176" t="n">
        <v>30419433.4971581</v>
      </c>
      <c r="AI67" s="176" t="n">
        <v>66395661.07204</v>
      </c>
      <c r="AJ67" s="176" t="n">
        <v>123670962.442633</v>
      </c>
      <c r="AK67" s="176" t="n">
        <v>312949594.135796</v>
      </c>
      <c r="AL67" s="176" t="n">
        <v>268375037.577268</v>
      </c>
      <c r="AM67" s="176" t="n">
        <v>138520852.760958</v>
      </c>
      <c r="AN67" s="176" t="n">
        <v>113358250.077079</v>
      </c>
      <c r="AO67" s="176" t="n">
        <v>90341524.488334</v>
      </c>
      <c r="AP67" s="176" t="n">
        <v>113002259.038344</v>
      </c>
      <c r="AQ67" s="176" t="n">
        <v>247159042.728123</v>
      </c>
      <c r="AR67" s="176" t="n">
        <v>98196710.7152313</v>
      </c>
      <c r="AS67" s="176" t="n">
        <v>148860669.890968</v>
      </c>
      <c r="AT67" s="176" t="n">
        <v>167657719.441424</v>
      </c>
      <c r="AU67" s="176" t="n">
        <v>273067075.498</v>
      </c>
      <c r="AV67" s="176" t="n">
        <v>156446577.368006</v>
      </c>
      <c r="AW67" s="176"/>
    </row>
    <row r="68">
      <c r="A68" s="74" t="str">
        <f>M68</f>
      </c>
      <c r="B68" s="75" t="str">
        <f>N68</f>
      </c>
      <c r="C68" s="40" t="n">
        <f t="shared" si="5"/>
        <v>1571021387.20276</v>
      </c>
      <c r="D68" s="40" t="n">
        <f t="shared" si="6"/>
        <v>2349898151.2912502</v>
      </c>
      <c r="E68" s="40" t="n">
        <f t="shared" si="7"/>
        <v>2285120148.4295001</v>
      </c>
      <c r="F68" s="40" t="n">
        <f t="shared" si="8"/>
        <v>1037249672.19986</v>
      </c>
      <c r="G68" s="11" t="n">
        <f t="shared" si="9"/>
        <v>-2.7566302320870872E-2</v>
      </c>
      <c r="H68" s="11" t="n">
        <f t="shared" si="10"/>
        <v>0.45454426466988429</v>
      </c>
      <c r="I68" s="11" t="n">
        <f t="shared" si="11"/>
        <v>0.45391471993835114</v>
      </c>
      <c r="J68" s="11" t="n">
        <f t="shared" si="12"/>
        <v>5.5153415995890581E-3</v>
      </c>
      <c r="K68" s="11" t="n">
        <f>AV68/SUM(AV41:AV$77)</f>
        <v>5.0346800460870844E-3</v>
      </c>
      <c r="L68" s="66"/>
      <c r="M68" s="81" t="s">
        <v>735</v>
      </c>
      <c r="N68" s="81"/>
      <c r="O68" s="176" t="n">
        <v>8715703916.01536</v>
      </c>
      <c r="P68" s="176" t="n">
        <v>10827091765.3811</v>
      </c>
      <c r="Q68" s="176" t="n">
        <v>7884843650.49089</v>
      </c>
      <c r="R68" s="176" t="n">
        <v>5626648187.07941</v>
      </c>
      <c r="S68" s="176" t="n">
        <v>7187540525.55047</v>
      </c>
      <c r="T68" s="176" t="n">
        <v>9244340955.10151</v>
      </c>
      <c r="U68" s="176" t="n">
        <v>8747246056.91066</v>
      </c>
      <c r="V68" s="176" t="n">
        <v>9795116431.55892</v>
      </c>
      <c r="W68" s="176" t="n">
        <v>10134452288.0972</v>
      </c>
      <c r="X68" s="176" t="n">
        <v>12104814615.1399</v>
      </c>
      <c r="Y68" s="176"/>
      <c r="Z68" s="176" t="n">
        <v>0</v>
      </c>
      <c r="AA68" s="176"/>
      <c r="AB68" s="176" t="n">
        <v>75590.1524154075</v>
      </c>
      <c r="AC68" s="176" t="n">
        <v>1283629.2441411</v>
      </c>
      <c r="AD68" s="176" t="n">
        <v>299159.450237405</v>
      </c>
      <c r="AE68" s="176" t="n">
        <v>519047.397363362</v>
      </c>
      <c r="AF68" s="176" t="n">
        <v>308961.367408523</v>
      </c>
      <c r="AG68" s="176" t="n">
        <v>4445428.01684107</v>
      </c>
      <c r="AH68" s="176" t="n">
        <v>68621106.5668763</v>
      </c>
      <c r="AI68" s="176" t="n">
        <v>4027243453.41115</v>
      </c>
      <c r="AJ68" s="176" t="n">
        <v>2428796799.9702</v>
      </c>
      <c r="AK68" s="176" t="n">
        <v>1626924273.96645</v>
      </c>
      <c r="AL68" s="176" t="n">
        <v>1282637311.17034</v>
      </c>
      <c r="AM68" s="176" t="n">
        <v>1690736788.517</v>
      </c>
      <c r="AN68" s="176" t="n">
        <v>1571021387.20276</v>
      </c>
      <c r="AO68" s="176" t="n">
        <v>1894202771.87431</v>
      </c>
      <c r="AP68" s="176" t="n">
        <v>2339003102.77227</v>
      </c>
      <c r="AQ68" s="176" t="n">
        <v>2801317717.28126</v>
      </c>
      <c r="AR68" s="176" t="n">
        <v>2606742437.94029</v>
      </c>
      <c r="AS68" s="176" t="n">
        <v>2941967912.23115</v>
      </c>
      <c r="AT68" s="176" t="n">
        <v>2349898151.29125</v>
      </c>
      <c r="AU68" s="176" t="n">
        <v>2285120148.4295</v>
      </c>
      <c r="AV68" s="176" t="n">
        <v>1037249672.19986</v>
      </c>
      <c r="AW68" s="176"/>
    </row>
    <row r="69">
      <c r="A69" s="64" t="str">
        <f>M69</f>
      </c>
      <c r="B69" s="65" t="str">
        <f>N69</f>
      </c>
      <c r="C69" s="40" t="n">
        <f t="shared" si="5"/>
        <v>21991409017.7761</v>
      </c>
      <c r="D69" s="40" t="n">
        <f t="shared" si="6"/>
        <v>30827393364.9674</v>
      </c>
      <c r="E69" s="40" t="n">
        <f t="shared" si="7"/>
        <v>30562605100.642101</v>
      </c>
      <c r="F69" s="40" t="n">
        <f t="shared" si="8"/>
        <v>19402344849.024399</v>
      </c>
      <c r="G69" s="11" t="n">
        <f t="shared" si="9"/>
        <v>-8.5893822156953847E-3</v>
      </c>
      <c r="H69" s="11" t="n">
        <f t="shared" si="10"/>
        <v>0.38975201979726393</v>
      </c>
      <c r="I69" s="11" t="n">
        <f t="shared" si="11"/>
        <v>0.63483936611858938</v>
      </c>
      <c r="J69" s="11" t="n">
        <f t="shared" si="12"/>
        <v>7.3765577455186734E-2</v>
      </c>
      <c r="K69" s="11" t="n">
        <f>AV69/SUM(AV41:AV$77)</f>
        <v>9.4176552740198441E-2</v>
      </c>
      <c r="L69" s="66"/>
      <c r="M69" s="77" t="s">
        <v>736</v>
      </c>
      <c r="N69" s="77" t="s">
        <v>834</v>
      </c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 t="n">
        <v>13483675316.3321</v>
      </c>
      <c r="Z69" s="176" t="n">
        <v>18926290948.2936</v>
      </c>
      <c r="AA69" s="176" t="n">
        <v>19495165023.2209</v>
      </c>
      <c r="AB69" s="176" t="n">
        <v>18843731175.7212</v>
      </c>
      <c r="AC69" s="176" t="n">
        <v>21834966864.0382</v>
      </c>
      <c r="AD69" s="176" t="n">
        <v>20018166115.1344</v>
      </c>
      <c r="AE69" s="176" t="n">
        <v>23395354008.7543</v>
      </c>
      <c r="AF69" s="176" t="n">
        <v>23333199264.4401</v>
      </c>
      <c r="AG69" s="176" t="n">
        <v>25645814319.5119</v>
      </c>
      <c r="AH69" s="176" t="n">
        <v>24474682258.7735</v>
      </c>
      <c r="AI69" s="176" t="n">
        <v>18431362863.0338</v>
      </c>
      <c r="AJ69" s="176" t="n">
        <v>30440867290.2838</v>
      </c>
      <c r="AK69" s="176" t="n">
        <v>24721190317.3262</v>
      </c>
      <c r="AL69" s="176" t="n">
        <v>21754194606.1295</v>
      </c>
      <c r="AM69" s="176" t="n">
        <v>22820284369.4473</v>
      </c>
      <c r="AN69" s="176" t="n">
        <v>21991409017.7761</v>
      </c>
      <c r="AO69" s="176" t="n">
        <v>24839573855.6428</v>
      </c>
      <c r="AP69" s="176" t="n">
        <v>27628006290.0581</v>
      </c>
      <c r="AQ69" s="176" t="n">
        <v>31058487894.4586</v>
      </c>
      <c r="AR69" s="176" t="n">
        <v>31679600432.3936</v>
      </c>
      <c r="AS69" s="176" t="n">
        <v>38531240010.3914</v>
      </c>
      <c r="AT69" s="176" t="n">
        <v>30827393364.9674</v>
      </c>
      <c r="AU69" s="176" t="n">
        <v>30562605100.6421</v>
      </c>
      <c r="AV69" s="176" t="n">
        <v>19402344849.0244</v>
      </c>
      <c r="AW69" s="176"/>
    </row>
    <row r="70">
      <c r="A70" s="67" t="str">
        <f>M70</f>
      </c>
      <c r="B70" s="19" t="str">
        <f>N70</f>
      </c>
      <c r="C70" s="40" t="n">
        <f t="shared" si="5"/>
        <v>1939044612.0264699</v>
      </c>
      <c r="D70" s="40" t="n">
        <f t="shared" si="6"/>
        <v>1846020976.2143199</v>
      </c>
      <c r="E70" s="40" t="n">
        <f t="shared" si="7"/>
        <v>2189423927.4087</v>
      </c>
      <c r="F70" s="40" t="n">
        <f t="shared" si="8"/>
        <v>110208982.270814</v>
      </c>
      <c r="G70" s="11" t="n">
        <f t="shared" si="9"/>
        <v>0.18602332022174783</v>
      </c>
      <c r="H70" s="11" t="n">
        <f t="shared" si="10"/>
        <v>0.12912509275408679</v>
      </c>
      <c r="I70" s="11" t="n">
        <f t="shared" si="11"/>
        <v>5.033697717976994E-2</v>
      </c>
      <c r="J70" s="11" t="n">
        <f t="shared" si="12"/>
        <v>5.284370221964897E-3</v>
      </c>
      <c r="K70" s="11" t="n">
        <f>AV70/SUM(AV41:AV$77)</f>
        <v>5.3494060187229378E-4</v>
      </c>
      <c r="L70" s="66"/>
      <c r="M70" s="1" t="s">
        <v>736</v>
      </c>
      <c r="N70" s="1" t="s">
        <v>835</v>
      </c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 t="n">
        <v>1632807046.43141</v>
      </c>
      <c r="Z70" s="176" t="n">
        <v>641251791.02022</v>
      </c>
      <c r="AA70" s="176" t="n">
        <v>220592609.062543</v>
      </c>
      <c r="AB70" s="176" t="n">
        <v>467321958.904177</v>
      </c>
      <c r="AC70" s="176" t="n">
        <v>243336375.9723</v>
      </c>
      <c r="AD70" s="176" t="n">
        <v>254093138.968499</v>
      </c>
      <c r="AE70" s="176" t="n">
        <v>120135654.027353</v>
      </c>
      <c r="AF70" s="176" t="n">
        <v>144260970.364597</v>
      </c>
      <c r="AG70" s="176" t="n">
        <v>150290063.492488</v>
      </c>
      <c r="AH70" s="176" t="n">
        <v>3827623006.39756</v>
      </c>
      <c r="AI70" s="176" t="n">
        <v>3594542255.33241</v>
      </c>
      <c r="AJ70" s="176" t="n">
        <v>4604131499.74586</v>
      </c>
      <c r="AK70" s="176" t="n">
        <v>3814094844.4962</v>
      </c>
      <c r="AL70" s="176" t="n">
        <v>5206615920.20391</v>
      </c>
      <c r="AM70" s="176" t="n">
        <v>4159117742.886</v>
      </c>
      <c r="AN70" s="176" t="n">
        <v>1939044612.02647</v>
      </c>
      <c r="AO70" s="176" t="n">
        <v>2737211637.35476</v>
      </c>
      <c r="AP70" s="176" t="n">
        <v>2485204373.74046</v>
      </c>
      <c r="AQ70" s="176" t="n">
        <v>2535565672.23658</v>
      </c>
      <c r="AR70" s="176" t="n">
        <v>3712002082.3697</v>
      </c>
      <c r="AS70" s="176" t="n">
        <v>4346354592.52818</v>
      </c>
      <c r="AT70" s="176" t="n">
        <v>1846020976.21432</v>
      </c>
      <c r="AU70" s="176" t="n">
        <v>2189423927.4087</v>
      </c>
      <c r="AV70" s="176" t="n">
        <v>110208982.270814</v>
      </c>
      <c r="AW70" s="176"/>
    </row>
    <row r="71">
      <c r="A71" s="74" t="str">
        <f>M71</f>
      </c>
      <c r="B71" s="75" t="str">
        <f>N71</f>
      </c>
      <c r="C71" s="40" t="n">
        <f t="shared" si="5"/>
        <v>1831531987.83831</v>
      </c>
      <c r="D71" s="40" t="n">
        <f t="shared" si="6"/>
        <v>1502240715.96189</v>
      </c>
      <c r="E71" s="40" t="n">
        <f t="shared" si="7"/>
        <v>1631445473.0688</v>
      </c>
      <c r="F71" s="40" t="n">
        <f t="shared" si="8"/>
        <v>243064984.76461101</v>
      </c>
      <c r="G71" s="11" t="n">
        <f t="shared" si="9"/>
        <v>8.6008025034909119E-2</v>
      </c>
      <c r="H71" s="11" t="n">
        <f t="shared" si="10"/>
        <v>-0.10924543829871347</v>
      </c>
      <c r="I71" s="11" t="n">
        <f t="shared" si="11"/>
        <v>0.14898750143784956</v>
      </c>
      <c r="J71" s="11" t="n">
        <f t="shared" si="12"/>
        <v>3.9376393802582612E-3</v>
      </c>
      <c r="K71" s="11" t="n">
        <f>AV71/SUM(AV41:AV$77)</f>
        <v>1.1798070045194017E-3</v>
      </c>
      <c r="L71" s="66"/>
      <c r="M71" s="81" t="s">
        <v>736</v>
      </c>
      <c r="N71" s="81"/>
      <c r="O71" s="176" t="n">
        <v>21228143918.8223</v>
      </c>
      <c r="P71" s="176" t="n">
        <v>18255763741.9323</v>
      </c>
      <c r="Q71" s="176" t="n">
        <v>16101818741.1213</v>
      </c>
      <c r="R71" s="176" t="n">
        <v>17383554422.2538</v>
      </c>
      <c r="S71" s="176" t="n">
        <v>13228605702.3603</v>
      </c>
      <c r="T71" s="176" t="n">
        <v>16925701573.5089</v>
      </c>
      <c r="U71" s="176" t="n">
        <v>13714338594.7575</v>
      </c>
      <c r="V71" s="176" t="n">
        <v>14102066190.5562</v>
      </c>
      <c r="W71" s="176" t="n">
        <v>15646035550.2611</v>
      </c>
      <c r="X71" s="176" t="n">
        <v>13723041606.5727</v>
      </c>
      <c r="Y71" s="176"/>
      <c r="Z71" s="176"/>
      <c r="AA71" s="176"/>
      <c r="AB71" s="176"/>
      <c r="AC71" s="176" t="n">
        <v>87228.7627927871</v>
      </c>
      <c r="AD71" s="176" t="n">
        <v>36690.4843563028</v>
      </c>
      <c r="AE71" s="176" t="n">
        <v>24311.9981111199</v>
      </c>
      <c r="AF71" s="176" t="n">
        <v>27227.6746195676</v>
      </c>
      <c r="AG71" s="176" t="n">
        <v>1863810.24128051</v>
      </c>
      <c r="AH71" s="176" t="n">
        <v>71195793.0828927</v>
      </c>
      <c r="AI71" s="176" t="n">
        <v>949438507.227036</v>
      </c>
      <c r="AJ71" s="176" t="n">
        <v>1361301694.50202</v>
      </c>
      <c r="AK71" s="176" t="n">
        <v>1465670465.43474</v>
      </c>
      <c r="AL71" s="176" t="n">
        <v>1545990059.42193</v>
      </c>
      <c r="AM71" s="176" t="n">
        <v>1927994841.25195</v>
      </c>
      <c r="AN71" s="176" t="n">
        <v>1831531987.83831</v>
      </c>
      <c r="AO71" s="176" t="n">
        <v>1749772014.57823</v>
      </c>
      <c r="AP71" s="176" t="n">
        <v>1685332589.06393</v>
      </c>
      <c r="AQ71" s="176" t="n">
        <v>2158888606.95326</v>
      </c>
      <c r="AR71" s="176" t="n">
        <v>1910065961.01258</v>
      </c>
      <c r="AS71" s="176" t="n">
        <v>1423707069.53834</v>
      </c>
      <c r="AT71" s="176" t="n">
        <v>1502240715.96189</v>
      </c>
      <c r="AU71" s="176" t="n">
        <v>1631445473.0688</v>
      </c>
      <c r="AV71" s="176" t="n">
        <v>243064984.764611</v>
      </c>
      <c r="AW71" s="176"/>
    </row>
    <row r="72">
      <c r="A72" s="64" t="str">
        <f>M72</f>
      </c>
      <c r="B72" s="65" t="str">
        <f>N72</f>
      </c>
      <c r="C72" s="40" t="n">
        <f t="shared" si="5"/>
        <v>7066854122.5569401</v>
      </c>
      <c r="D72" s="40" t="n">
        <f t="shared" si="6"/>
        <v>3785854845.6592598</v>
      </c>
      <c r="E72" s="40" t="n">
        <f t="shared" si="7"/>
        <v>4536260059.1309004</v>
      </c>
      <c r="F72" s="40" t="n">
        <f t="shared" si="8"/>
        <v>2413953815.6135201</v>
      </c>
      <c r="G72" s="11" t="n">
        <f t="shared" si="9"/>
        <v>0.19821288561341199</v>
      </c>
      <c r="H72" s="11" t="n">
        <f t="shared" si="10"/>
        <v>-0.35809343443903097</v>
      </c>
      <c r="I72" s="11" t="n">
        <f t="shared" si="11"/>
        <v>0.53214625796299875</v>
      </c>
      <c r="J72" s="11" t="n">
        <f t="shared" si="12"/>
        <v>1.0948668860092043E-2</v>
      </c>
      <c r="K72" s="11" t="n">
        <f>AV72/SUM(AV41:AV$77)</f>
        <v>1.1717029596036745E-2</v>
      </c>
      <c r="L72" s="66"/>
      <c r="M72" s="77" t="s">
        <v>737</v>
      </c>
      <c r="N72" s="77" t="s">
        <v>834</v>
      </c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 t="n">
        <v>5142468247.71346</v>
      </c>
      <c r="Z72" s="176" t="n">
        <v>6548014083.42565</v>
      </c>
      <c r="AA72" s="176" t="n">
        <v>6978679889.49163</v>
      </c>
      <c r="AB72" s="176" t="n">
        <v>8060318704.90604</v>
      </c>
      <c r="AC72" s="176" t="n">
        <v>9332874255.80137</v>
      </c>
      <c r="AD72" s="176" t="n">
        <v>9415943130.77078</v>
      </c>
      <c r="AE72" s="176" t="n">
        <v>11199662611.2969</v>
      </c>
      <c r="AF72" s="176" t="n">
        <v>11166793536.5823</v>
      </c>
      <c r="AG72" s="176" t="n">
        <v>12732504205.8772</v>
      </c>
      <c r="AH72" s="176" t="n">
        <v>13611646975.633</v>
      </c>
      <c r="AI72" s="176" t="n">
        <v>11517184986.5287</v>
      </c>
      <c r="AJ72" s="176" t="n">
        <v>12501655228.3901</v>
      </c>
      <c r="AK72" s="176" t="n">
        <v>10992165121.8959</v>
      </c>
      <c r="AL72" s="176" t="n">
        <v>9244878689.00115</v>
      </c>
      <c r="AM72" s="176" t="n">
        <v>9422141531.36206</v>
      </c>
      <c r="AN72" s="176" t="n">
        <v>7066854122.55694</v>
      </c>
      <c r="AO72" s="176" t="n">
        <v>7054510839.15305</v>
      </c>
      <c r="AP72" s="176" t="n">
        <v>6939890700.89415</v>
      </c>
      <c r="AQ72" s="176" t="n">
        <v>6708612279.57909</v>
      </c>
      <c r="AR72" s="176" t="n">
        <v>7821983493.29775</v>
      </c>
      <c r="AS72" s="176" t="n">
        <v>7883844082.14268</v>
      </c>
      <c r="AT72" s="176" t="n">
        <v>3785854845.65926</v>
      </c>
      <c r="AU72" s="176" t="n">
        <v>4536260059.1309</v>
      </c>
      <c r="AV72" s="176" t="n">
        <v>2413953815.61352</v>
      </c>
      <c r="AW72" s="176"/>
    </row>
    <row r="73">
      <c r="A73" s="67" t="str">
        <f>M73</f>
      </c>
      <c r="B73" s="19" t="str">
        <f>N73</f>
      </c>
      <c r="C73" s="40" t="n">
        <f t="shared" si="5"/>
        <v>43281666.556685299</v>
      </c>
      <c r="D73" s="40" t="n">
        <f t="shared" si="6"/>
        <v>88608110.493050098</v>
      </c>
      <c r="E73" s="40" t="n">
        <f t="shared" si="7"/>
        <v>101870722.93359999</v>
      </c>
      <c r="F73" s="40" t="n">
        <f t="shared" si="8"/>
        <v>44665476.5310378</v>
      </c>
      <c r="G73" s="11" t="n">
        <f t="shared" si="9"/>
        <v>0.14967718380125183</v>
      </c>
      <c r="H73" s="11" t="n">
        <f t="shared" si="10"/>
        <v>1.3536691407245502</v>
      </c>
      <c r="I73" s="11" t="n">
        <f t="shared" si="11"/>
        <v>0.43845253321850924</v>
      </c>
      <c r="J73" s="11" t="n">
        <f t="shared" si="12"/>
        <v>2.4587408953618493E-4</v>
      </c>
      <c r="K73" s="11" t="n">
        <f>AV73/SUM(AV41:AV$77)</f>
        <v>2.1680063100223108E-4</v>
      </c>
      <c r="L73" s="66"/>
      <c r="M73" s="1" t="s">
        <v>737</v>
      </c>
      <c r="N73" s="1" t="s">
        <v>835</v>
      </c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 t="n">
        <v>5323985.34682747</v>
      </c>
      <c r="AA73" s="176"/>
      <c r="AB73" s="176"/>
      <c r="AC73" s="176" t="n">
        <v>6559998.03652729</v>
      </c>
      <c r="AD73" s="176"/>
      <c r="AE73" s="176"/>
      <c r="AF73" s="176" t="n">
        <v>6069367.67746444</v>
      </c>
      <c r="AG73" s="176" t="n">
        <v>34456760.7681291</v>
      </c>
      <c r="AH73" s="176" t="n">
        <v>82751862.0859242</v>
      </c>
      <c r="AI73" s="176" t="n">
        <v>326893357.447084</v>
      </c>
      <c r="AJ73" s="176" t="n">
        <v>663154063.170625</v>
      </c>
      <c r="AK73" s="176" t="n">
        <v>1479049095.97246</v>
      </c>
      <c r="AL73" s="176" t="n">
        <v>41107859.2997059</v>
      </c>
      <c r="AM73" s="176" t="n">
        <v>30579379.9937144</v>
      </c>
      <c r="AN73" s="176" t="n">
        <v>43281666.5566853</v>
      </c>
      <c r="AO73" s="176" t="n">
        <v>124043728.118681</v>
      </c>
      <c r="AP73" s="176" t="n">
        <v>101000207.851702</v>
      </c>
      <c r="AQ73" s="176" t="n">
        <v>67452870.1685714</v>
      </c>
      <c r="AR73" s="176" t="n">
        <v>224859855.920356</v>
      </c>
      <c r="AS73" s="176" t="n">
        <v>227843290.905946</v>
      </c>
      <c r="AT73" s="176" t="n">
        <v>88608110.4930501</v>
      </c>
      <c r="AU73" s="176" t="n">
        <v>101870722.9336</v>
      </c>
      <c r="AV73" s="176" t="n">
        <v>44665476.5310378</v>
      </c>
      <c r="AW73" s="176"/>
    </row>
    <row r="74">
      <c r="A74" s="74" t="str">
        <f>M74</f>
      </c>
      <c r="B74" s="75" t="str">
        <f>N74</f>
      </c>
      <c r="C74" s="40" t="n">
        <f t="shared" si="5"/>
        <v>42245042.218419299</v>
      </c>
      <c r="D74" s="40" t="n">
        <f t="shared" si="6"/>
        <v>1777053.23449147</v>
      </c>
      <c r="E74" s="40" t="n">
        <f t="shared" si="7"/>
        <v>4925353.6357000005</v>
      </c>
      <c r="F74" s="40" t="n">
        <f t="shared" si="8"/>
        <v>4122154.7184030502</v>
      </c>
      <c r="G74" s="11" t="n">
        <f t="shared" si="9"/>
        <v>1.7716410178952589</v>
      </c>
      <c r="H74" s="11" t="n">
        <f t="shared" si="10"/>
        <v>-0.88340990144513354</v>
      </c>
      <c r="I74" s="11" t="n">
        <f t="shared" si="11"/>
        <v>0.83692563484676608</v>
      </c>
      <c r="J74" s="11" t="n">
        <f t="shared" si="12"/>
        <v>1.1887780963435634E-5</v>
      </c>
      <c r="K74" s="11" t="n">
        <f>AV74/SUM(AV41:AV$77)</f>
        <v>2.0008422912886377E-5</v>
      </c>
      <c r="L74" s="66"/>
      <c r="M74" s="81" t="s">
        <v>737</v>
      </c>
      <c r="N74" s="81"/>
      <c r="O74" s="176" t="n">
        <v>10154930808.5306</v>
      </c>
      <c r="P74" s="176" t="n">
        <v>8705023523.2999</v>
      </c>
      <c r="Q74" s="176" t="n">
        <v>6004528138.36198</v>
      </c>
      <c r="R74" s="176" t="n">
        <v>6907301236.64467</v>
      </c>
      <c r="S74" s="176" t="n">
        <v>6632410715.084</v>
      </c>
      <c r="T74" s="176" t="n">
        <v>6047222098.50706</v>
      </c>
      <c r="U74" s="176" t="n">
        <v>5076672539.04631</v>
      </c>
      <c r="V74" s="176" t="n">
        <v>5376821437.83218</v>
      </c>
      <c r="W74" s="176" t="n">
        <v>5930753132.00485</v>
      </c>
      <c r="X74" s="176" t="n">
        <v>5789712387.55746</v>
      </c>
      <c r="Y74" s="176"/>
      <c r="Z74" s="176"/>
      <c r="AA74" s="176"/>
      <c r="AB74" s="176"/>
      <c r="AC74" s="176"/>
      <c r="AD74" s="176"/>
      <c r="AE74" s="176" t="n">
        <v>75009.9311261329</v>
      </c>
      <c r="AF74" s="176" t="n">
        <v>0</v>
      </c>
      <c r="AG74" s="176" t="n">
        <v>8343.21227989165</v>
      </c>
      <c r="AH74" s="176" t="n">
        <v>4479495.27599066</v>
      </c>
      <c r="AI74" s="176" t="n">
        <v>46884020.0739327</v>
      </c>
      <c r="AJ74" s="176" t="n">
        <v>41684870.8348237</v>
      </c>
      <c r="AK74" s="176" t="n">
        <v>57977522.8597077</v>
      </c>
      <c r="AL74" s="176" t="n">
        <v>77056320.5718203</v>
      </c>
      <c r="AM74" s="176" t="n">
        <v>70262840.9021853</v>
      </c>
      <c r="AN74" s="176" t="n">
        <v>42245042.2184193</v>
      </c>
      <c r="AO74" s="176" t="n">
        <v>49234680.9745099</v>
      </c>
      <c r="AP74" s="176" t="n">
        <v>30564642.243178</v>
      </c>
      <c r="AQ74" s="176" t="n">
        <v>13197763.5577671</v>
      </c>
      <c r="AR74" s="176" t="n">
        <v>35395660.7990555</v>
      </c>
      <c r="AS74" s="176" t="n">
        <v>8175362.33174455</v>
      </c>
      <c r="AT74" s="176" t="n">
        <v>1777053.23449147</v>
      </c>
      <c r="AU74" s="176" t="n">
        <v>4925353.6357</v>
      </c>
      <c r="AV74" s="176" t="n">
        <v>4122154.71840305</v>
      </c>
      <c r="AW74" s="176"/>
    </row>
    <row r="75">
      <c r="A75" s="64" t="str">
        <f>M75</f>
      </c>
      <c r="B75" s="65" t="str">
        <f>N75</f>
      </c>
      <c r="C75" s="40" t="n">
        <f t="shared" si="5"/>
        <v>0</v>
      </c>
      <c r="D75" s="40" t="n">
        <f t="shared" si="6"/>
        <v>402390.03057153098</v>
      </c>
      <c r="E75" s="40" t="n">
        <f t="shared" si="7"/>
        <v>59840</v>
      </c>
      <c r="F75" s="40" t="n">
        <f t="shared" si="8"/>
        <v>19318.308776333099</v>
      </c>
      <c r="G75" s="11" t="n">
        <f t="shared" si="9"/>
        <v>-0.85128856220665605</v>
      </c>
      <c r="H75" s="11" t="e">
        <f t="shared" si="10"/>
        <v>#DIV/0!</v>
      </c>
      <c r="I75" s="11" t="n">
        <f t="shared" si="11"/>
        <v>0.3228327001392563</v>
      </c>
      <c r="J75" s="11" t="n">
        <f t="shared" si="12"/>
        <v>1.4442918528648712E-7</v>
      </c>
      <c r="K75" s="11" t="n">
        <f>AV75/SUM(AV41:AV$77)</f>
        <v>9.3768652164599233E-8</v>
      </c>
      <c r="L75" s="66"/>
      <c r="M75" s="77" t="s">
        <v>724</v>
      </c>
      <c r="N75" s="77" t="s">
        <v>834</v>
      </c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 t="n">
        <v>47527255.4005656</v>
      </c>
      <c r="Z75" s="176" t="n">
        <v>15226173.8646275</v>
      </c>
      <c r="AA75" s="176" t="n">
        <v>129565546.881494</v>
      </c>
      <c r="AB75" s="176" t="n">
        <v>115300016.406101</v>
      </c>
      <c r="AC75" s="176" t="n">
        <v>10508812.0619699</v>
      </c>
      <c r="AD75" s="176" t="n">
        <v>5489693.53365965</v>
      </c>
      <c r="AE75" s="176" t="n">
        <v>153442908.382779</v>
      </c>
      <c r="AF75" s="176" t="n">
        <v>24559459.5326898</v>
      </c>
      <c r="AG75" s="176" t="n">
        <v>622722.608971643</v>
      </c>
      <c r="AH75" s="176" t="n">
        <v>1301353.38051841</v>
      </c>
      <c r="AI75" s="176" t="n">
        <v>-307744.947484907</v>
      </c>
      <c r="AJ75" s="176" t="n">
        <v>-133907.218271818</v>
      </c>
      <c r="AK75" s="176" t="n">
        <v>-6800.14456663253</v>
      </c>
      <c r="AL75" s="176" t="n">
        <v>-112810.402316126</v>
      </c>
      <c r="AM75" s="176"/>
      <c r="AN75" s="176"/>
      <c r="AO75" s="176" t="n">
        <v>4258483.90481841</v>
      </c>
      <c r="AP75" s="176" t="n">
        <v>-286.337355131209</v>
      </c>
      <c r="AQ75" s="176"/>
      <c r="AR75" s="176" t="n">
        <v>521779.598543694</v>
      </c>
      <c r="AS75" s="176" t="n">
        <v>0</v>
      </c>
      <c r="AT75" s="176" t="n">
        <v>402390.030571531</v>
      </c>
      <c r="AU75" s="176" t="n">
        <v>59840</v>
      </c>
      <c r="AV75" s="176" t="n">
        <v>19318.3087763331</v>
      </c>
      <c r="AW75" s="176"/>
    </row>
    <row r="76">
      <c r="A76" s="67" t="str">
        <f>M76</f>
      </c>
      <c r="B76" s="19" t="str">
        <f>N76</f>
      </c>
      <c r="C76" s="40" t="n">
        <f t="shared" si="5"/>
        <v>0</v>
      </c>
      <c r="D76" s="40" t="n">
        <f t="shared" si="6"/>
        <v>0</v>
      </c>
      <c r="E76" s="40" t="n">
        <f t="shared" si="7"/>
        <v>0</v>
      </c>
      <c r="F76" s="40" t="n">
        <f t="shared" si="8"/>
        <v>0</v>
      </c>
      <c r="G76" s="11" t="e">
        <f t="shared" si="9"/>
        <v>#DIV/0!</v>
      </c>
      <c r="H76" s="11" t="e">
        <f t="shared" si="10"/>
        <v>#DIV/0!</v>
      </c>
      <c r="I76" s="11" t="e">
        <f t="shared" si="11"/>
        <v>#DIV/0!</v>
      </c>
      <c r="J76" s="11" t="n">
        <f t="shared" si="12"/>
        <v>0</v>
      </c>
      <c r="K76" s="11" t="n">
        <f>AV76/SUM(AV41:AV$77)</f>
        <v>0</v>
      </c>
      <c r="L76" s="66"/>
      <c r="M76" s="1" t="s">
        <v>724</v>
      </c>
      <c r="N76" s="1" t="s">
        <v>835</v>
      </c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 t="n">
        <v>0</v>
      </c>
      <c r="Z76" s="176"/>
      <c r="AA76" s="176" t="n">
        <v>441683.673570885</v>
      </c>
      <c r="AB76" s="176"/>
      <c r="AC76" s="176"/>
      <c r="AD76" s="176"/>
      <c r="AE76" s="176"/>
      <c r="AF76" s="176"/>
      <c r="AG76" s="176" t="n">
        <v>-132115.193128438</v>
      </c>
      <c r="AH76" s="176"/>
      <c r="AI76" s="176"/>
      <c r="AJ76" s="176"/>
      <c r="AK76" s="176"/>
      <c r="AL76" s="176"/>
      <c r="AM76" s="176"/>
      <c r="AN76" s="176"/>
      <c r="AO76" s="176"/>
      <c r="AP76" s="176" t="n">
        <v>23374.4779698946</v>
      </c>
      <c r="AQ76" s="176" t="n">
        <v>-266065.46819104</v>
      </c>
      <c r="AR76" s="176"/>
      <c r="AS76" s="176" t="n">
        <v>0</v>
      </c>
      <c r="AT76" s="176"/>
      <c r="AU76" s="176"/>
      <c r="AV76" s="176"/>
      <c r="AW76" s="176"/>
    </row>
    <row r="77">
      <c r="A77" s="74" t="str">
        <f>M77</f>
      </c>
      <c r="B77" s="75" t="str">
        <f>N77</f>
      </c>
      <c r="C77" s="40" t="n">
        <f t="shared" si="5"/>
        <v>35983.427012267399</v>
      </c>
      <c r="D77" s="40" t="n">
        <f t="shared" si="6"/>
        <v>10692.875949243</v>
      </c>
      <c r="E77" s="40" t="n">
        <f t="shared" si="7"/>
        <v>921079.76850000001</v>
      </c>
      <c r="F77" s="40" t="n">
        <f t="shared" si="8"/>
        <v>300335.04934093001</v>
      </c>
      <c r="G77" s="11" t="n">
        <f t="shared" si="9"/>
        <v>85.1395730084391</v>
      </c>
      <c r="H77" s="11" t="n">
        <f t="shared" si="10"/>
        <v>24.597333133000014</v>
      </c>
      <c r="I77" s="11" t="n">
        <f t="shared" si="11"/>
        <v>0.32606844663414186</v>
      </c>
      <c r="J77" s="11" t="n">
        <f t="shared" si="12"/>
        <v>2.2231082979331744E-6</v>
      </c>
      <c r="K77" s="11" t="n">
        <f>AV77/SUM(AV41:AV$77)</f>
        <v>1.4577887278097945E-6</v>
      </c>
      <c r="L77" s="66"/>
      <c r="M77" s="81" t="s">
        <v>724</v>
      </c>
      <c r="N77" s="81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 t="n">
        <v>142197.00864708</v>
      </c>
      <c r="Z77" s="176" t="n">
        <v>272908.073491404</v>
      </c>
      <c r="AA77" s="176" t="n">
        <v>557364.873798301</v>
      </c>
      <c r="AB77" s="176" t="n">
        <v>117023.241332386</v>
      </c>
      <c r="AC77" s="176" t="n">
        <v>19857.8490379542</v>
      </c>
      <c r="AD77" s="176"/>
      <c r="AE77" s="176" t="n">
        <v>0</v>
      </c>
      <c r="AF77" s="176"/>
      <c r="AG77" s="176"/>
      <c r="AH77" s="176"/>
      <c r="AI77" s="176" t="n">
        <v>-24439.7867700284</v>
      </c>
      <c r="AJ77" s="176" t="n">
        <v>-46684.4823248724</v>
      </c>
      <c r="AK77" s="176" t="n">
        <v>-1357.34909774102</v>
      </c>
      <c r="AL77" s="176" t="n">
        <v>-10514.0852766771</v>
      </c>
      <c r="AM77" s="176"/>
      <c r="AN77" s="176" t="n">
        <v>35983.4270122674</v>
      </c>
      <c r="AO77" s="176" t="n">
        <v>2067.7810695267</v>
      </c>
      <c r="AP77" s="176" t="n">
        <v>1549554.91826704</v>
      </c>
      <c r="AQ77" s="176" t="n">
        <v>23071.9916881998</v>
      </c>
      <c r="AR77" s="176" t="n">
        <v>0</v>
      </c>
      <c r="AS77" s="176" t="n">
        <v>347656.572563343</v>
      </c>
      <c r="AT77" s="176" t="n">
        <v>10692.875949243</v>
      </c>
      <c r="AU77" s="176" t="n">
        <v>921079.7685</v>
      </c>
      <c r="AV77" s="176" t="n">
        <v>300335.04934093</v>
      </c>
      <c r="AW77" s="176"/>
    </row>
    <row r="78">
      <c r="A78" t="str">
        <f>M78</f>
      </c>
      <c r="B78" t="str">
        <f>N78</f>
      </c>
      <c r="C78" s="40" t="n">
        <f t="shared" si="5"/>
        <v>328869861606.95355</v>
      </c>
      <c r="D78" s="40" t="n">
        <f t="shared" si="6"/>
        <v>413882614520.63416</v>
      </c>
      <c r="E78" s="40" t="n">
        <f t="shared" si="7"/>
        <v>414320692049.20361</v>
      </c>
      <c r="F78" s="40" t="n">
        <f t="shared" si="8"/>
        <v>0</v>
      </c>
      <c r="G78" s="11" t="n">
        <f t="shared" si="9"/>
        <v>1.0584583966564143E-3</v>
      </c>
      <c r="H78" s="11" t="n">
        <f t="shared" si="10"/>
        <v>0.25983174628624384</v>
      </c>
      <c r="I78" s="11" t="n">
        <f t="shared" si="11"/>
        <v>0</v>
      </c>
      <c r="J78" s="11" t="n">
        <f>SUM(J$41:J$77)</f>
        <v>1</v>
      </c>
      <c r="K78" s="11" t="n">
        <f>SUM(K$41:K$77)</f>
        <v>0.99999999999999967</v>
      </c>
      <c r="M78" s="1" t="s">
        <v>659</v>
      </c>
      <c r="N78" s="1" t="s">
        <v>660</v>
      </c>
      <c r="O78" s="176" t="n">
        <f t="shared" ref="O78:AU78" si="13">SUM(O42:O77)</f>
        <v>239199681230.54459</v>
      </c>
      <c r="P78" s="176" t="n">
        <f t="shared" si="13"/>
        <v>261290729119.94293</v>
      </c>
      <c r="Q78" s="176" t="n">
        <f t="shared" si="13"/>
        <v>231052642709.19888</v>
      </c>
      <c r="R78" s="176" t="n">
        <f t="shared" si="13"/>
        <v>222030070082.75235</v>
      </c>
      <c r="S78" s="176" t="n">
        <f t="shared" si="13"/>
        <v>209755450716.4137</v>
      </c>
      <c r="T78" s="176" t="n">
        <f t="shared" si="13"/>
        <v>204405296246.58194</v>
      </c>
      <c r="U78" s="176" t="n">
        <f t="shared" si="13"/>
        <v>203829663285.77435</v>
      </c>
      <c r="V78" s="176" t="n">
        <f t="shared" si="13"/>
        <v>196101401438.07632</v>
      </c>
      <c r="W78" s="176" t="n">
        <f t="shared" si="13"/>
        <v>195325733178.1199</v>
      </c>
      <c r="X78" s="176" t="n">
        <f t="shared" si="13"/>
        <v>201529294725.62863</v>
      </c>
      <c r="Y78" s="176" t="n">
        <f t="shared" si="13"/>
        <v>213564752581.37903</v>
      </c>
      <c r="Z78" s="176" t="n">
        <f t="shared" si="13"/>
        <v>227146673079.63135</v>
      </c>
      <c r="AA78" s="176" t="n">
        <f t="shared" si="13"/>
        <v>263709938807.80118</v>
      </c>
      <c r="AB78" s="176" t="n">
        <f t="shared" si="13"/>
        <v>322342228014.78442</v>
      </c>
      <c r="AC78" s="176" t="n">
        <f t="shared" si="13"/>
        <v>341766161628.44629</v>
      </c>
      <c r="AD78" s="176" t="n">
        <f t="shared" si="13"/>
        <v>383526161391.43213</v>
      </c>
      <c r="AE78" s="176" t="n">
        <f t="shared" si="13"/>
        <v>412680702347.21027</v>
      </c>
      <c r="AF78" s="176" t="n">
        <f t="shared" si="13"/>
        <v>446556816579.88885</v>
      </c>
      <c r="AG78" s="176" t="n">
        <f t="shared" si="13"/>
        <v>503864098460.09088</v>
      </c>
      <c r="AH78" s="176" t="n">
        <f t="shared" si="13"/>
        <v>503502767809.55359</v>
      </c>
      <c r="AI78" s="176" t="n">
        <f t="shared" si="13"/>
        <v>474106785634.96893</v>
      </c>
      <c r="AJ78" s="176" t="n">
        <f t="shared" si="13"/>
        <v>472642625007.67126</v>
      </c>
      <c r="AK78" s="176" t="n">
        <f t="shared" si="13"/>
        <v>450371557038.64941</v>
      </c>
      <c r="AL78" s="176" t="n">
        <f t="shared" si="13"/>
        <v>379139270395.26904</v>
      </c>
      <c r="AM78" s="176" t="n">
        <f t="shared" si="13"/>
        <v>343680149719.00092</v>
      </c>
      <c r="AN78" s="176" t="n">
        <f t="shared" si="13"/>
        <v>328869861606.95355</v>
      </c>
      <c r="AO78" s="176" t="n">
        <f t="shared" si="13"/>
        <v>354928204088.39655</v>
      </c>
      <c r="AP78" s="176" t="n">
        <f t="shared" si="13"/>
        <v>374711402397.52405</v>
      </c>
      <c r="AQ78" s="176" t="n">
        <f t="shared" si="13"/>
        <v>409895778951.95551</v>
      </c>
      <c r="AR78" s="176" t="n">
        <f t="shared" si="13"/>
        <v>429908496130.47266</v>
      </c>
      <c r="AS78" s="176" t="n">
        <f t="shared" si="13"/>
        <v>467072203011.73798</v>
      </c>
      <c r="AT78" s="176" t="n">
        <f t="shared" si="13"/>
        <v>413882614520.63416</v>
      </c>
      <c r="AU78" s="176" t="n">
        <f t="shared" si="13"/>
        <v>414320692049.20361</v>
      </c>
      <c r="AV78" s="176"/>
      <c r="AW78" s="176"/>
    </row>
    <row r="79">
      <c r="C79" s="40"/>
      <c r="D79" s="40"/>
      <c r="E79" s="40"/>
      <c r="F79" s="40"/>
      <c r="G79" s="11"/>
      <c r="H79" s="11"/>
      <c r="I79" s="11"/>
      <c r="J79" s="11"/>
      <c r="K79" s="11"/>
      <c r="M79" s="1"/>
      <c r="N79" s="1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</row>
    <row r="80">
      <c r="C80" s="40"/>
      <c r="D80" s="40"/>
      <c r="E80" s="40"/>
      <c r="F80" s="40"/>
      <c r="G80" s="11"/>
      <c r="H80" s="11"/>
      <c r="I80" s="11"/>
      <c r="J80" s="11"/>
      <c r="K80" s="11"/>
      <c r="M80" s="1"/>
      <c r="N80" s="1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</row>
    <row r="81">
      <c r="C81" s="40"/>
      <c r="D81" s="40"/>
      <c r="E81" s="40"/>
      <c r="F81" s="40"/>
      <c r="G81" s="11"/>
      <c r="H81" s="11"/>
      <c r="I81" s="11"/>
      <c r="J81" s="11"/>
      <c r="K81" s="11"/>
      <c r="M81" s="1" t="str">
        <f>M1</f>
        <v>PlatformPortfolio</v>
      </c>
      <c r="N81" s="1" t="str">
        <f t="shared" ref="N81:N117" si="14">N1</f>
        <v>multiyearcontracttext</v>
      </c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 t="str">
        <f>Y41</f>
        <v>2000</v>
      </c>
      <c r="Z81" s="40" t="str">
        <f t="shared" ref="Z81:AV81" si="15">Z41</f>
        <v>2001</v>
      </c>
      <c r="AA81" s="40" t="str">
        <f t="shared" si="15"/>
        <v>2002</v>
      </c>
      <c r="AB81" s="40" t="str">
        <f t="shared" si="15"/>
        <v>2003</v>
      </c>
      <c r="AC81" s="40" t="str">
        <f t="shared" si="15"/>
        <v>2004</v>
      </c>
      <c r="AD81" s="40" t="str">
        <f t="shared" si="15"/>
        <v>2005</v>
      </c>
      <c r="AE81" s="40" t="str">
        <f t="shared" si="15"/>
        <v>2006</v>
      </c>
      <c r="AF81" s="40" t="str">
        <f t="shared" si="15"/>
        <v>2007</v>
      </c>
      <c r="AG81" s="40" t="str">
        <f t="shared" si="15"/>
        <v>2008</v>
      </c>
      <c r="AH81" s="40" t="str">
        <f t="shared" si="15"/>
        <v>2009</v>
      </c>
      <c r="AI81" s="40" t="str">
        <f t="shared" si="15"/>
        <v>2010</v>
      </c>
      <c r="AJ81" s="40" t="str">
        <f t="shared" si="15"/>
        <v>2011</v>
      </c>
      <c r="AK81" s="40" t="str">
        <f t="shared" si="15"/>
        <v>2012</v>
      </c>
      <c r="AL81" s="40" t="str">
        <f t="shared" si="15"/>
        <v>2013</v>
      </c>
      <c r="AM81" s="40" t="str">
        <f t="shared" si="15"/>
        <v>2014</v>
      </c>
      <c r="AN81" s="40" t="str">
        <f t="shared" si="15"/>
        <v>2015</v>
      </c>
      <c r="AO81" s="40" t="str">
        <f t="shared" si="15"/>
        <v>2016</v>
      </c>
      <c r="AP81" s="40" t="str">
        <f t="shared" si="15"/>
        <v>2017</v>
      </c>
      <c r="AQ81" s="40" t="str">
        <f t="shared" si="15"/>
        <v>2018</v>
      </c>
      <c r="AR81" s="40" t="str">
        <f t="shared" si="15"/>
        <v>2019</v>
      </c>
      <c r="AS81" s="40" t="str">
        <f t="shared" si="15"/>
        <v>2020</v>
      </c>
      <c r="AT81" s="40" t="str">
        <f t="shared" si="15"/>
        <v>2021</v>
      </c>
      <c r="AU81" s="40" t="str">
        <f t="shared" si="15"/>
        <v>2022</v>
      </c>
      <c r="AV81" s="40" t="str">
        <f t="shared" si="15"/>
        <v>2023</v>
      </c>
      <c r="AW81" s="40"/>
    </row>
    <row r="82">
      <c r="C82" s="40"/>
      <c r="D82" s="40"/>
      <c r="E82" s="40"/>
      <c r="F82" s="40"/>
      <c r="G82" s="11"/>
      <c r="H82" s="11"/>
      <c r="I82" s="11"/>
      <c r="J82" s="11"/>
      <c r="K82" s="11"/>
      <c r="M82" s="1" t="str">
        <f t="shared" ref="M82" si="16">M2</f>
        <v>Aircraft</v>
      </c>
      <c r="N82" s="1" t="str">
        <f t="shared" si="14"/>
        <v>Not Multiyear</v>
      </c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7" t="n">
        <f>Y42/SUMIFS(Y$42:Y$77,$M$42:$M$77,$M82)</f>
        <v>0.99815106871987824</v>
      </c>
      <c r="Z82" s="7" t="n">
        <f t="shared" ref="Z82:AV82" si="17">Z42/SUMIFS(Z$42:Z$77,$M$42:$M$77,$M82)</f>
        <v>0.99867322750544107</v>
      </c>
      <c r="AA82" s="7" t="n">
        <f t="shared" si="17"/>
        <v>0.98383458665478662</v>
      </c>
      <c r="AB82" s="7" t="n">
        <f t="shared" si="17"/>
        <v>0.95101380773779176</v>
      </c>
      <c r="AC82" s="7" t="n">
        <f t="shared" si="17"/>
        <v>0.92621311384326444</v>
      </c>
      <c r="AD82" s="7" t="n">
        <f t="shared" si="17"/>
        <v>0.86108829710880963</v>
      </c>
      <c r="AE82" s="7" t="n">
        <f t="shared" si="17"/>
        <v>0.87980092650468855</v>
      </c>
      <c r="AF82" s="7" t="n">
        <f t="shared" si="17"/>
        <v>0.91937625602056716</v>
      </c>
      <c r="AG82" s="7" t="n">
        <f t="shared" si="17"/>
        <v>0.86635229009562353</v>
      </c>
      <c r="AH82" s="7" t="n">
        <f t="shared" si="17"/>
        <v>0.92023549486407785</v>
      </c>
      <c r="AI82" s="7" t="n">
        <f t="shared" si="17"/>
        <v>0.91111567358438017</v>
      </c>
      <c r="AJ82" s="7" t="n">
        <f t="shared" si="17"/>
        <v>0.89512714151341255</v>
      </c>
      <c r="AK82" s="7" t="n">
        <f t="shared" si="17"/>
        <v>0.83720015010916016</v>
      </c>
      <c r="AL82" s="7" t="n">
        <f t="shared" si="17"/>
        <v>0.82653027657664946</v>
      </c>
      <c r="AM82" s="7" t="n">
        <f t="shared" si="17"/>
        <v>0.83503238057951568</v>
      </c>
      <c r="AN82" s="7" t="n">
        <f t="shared" si="17"/>
        <v>0.82759899991465413</v>
      </c>
      <c r="AO82" s="7" t="n">
        <f t="shared" si="17"/>
        <v>0.8425922953164261</v>
      </c>
      <c r="AP82" s="7" t="n">
        <f t="shared" si="17"/>
        <v>0.84188642028225891</v>
      </c>
      <c r="AQ82" s="7" t="n">
        <f t="shared" si="17"/>
        <v>0.79447453744929175</v>
      </c>
      <c r="AR82" s="7" t="n">
        <f t="shared" si="17"/>
        <v>0.79856250155115982</v>
      </c>
      <c r="AS82" s="7" t="n">
        <f t="shared" si="17"/>
        <v>0.86395250303436855</v>
      </c>
      <c r="AT82" s="7" t="n">
        <f t="shared" si="17"/>
        <v>0.79331668444069448</v>
      </c>
      <c r="AU82" s="7" t="n">
        <f t="shared" si="17"/>
        <v>0.78471156801271946</v>
      </c>
      <c r="AV82" s="7" t="n">
        <f t="shared" si="17"/>
        <v>0.80857558638171789</v>
      </c>
      <c r="AW82" s="40"/>
    </row>
    <row r="83">
      <c r="A83" s="79" t="s">
        <v>56</v>
      </c>
      <c r="B83" s="1" t="s">
        <v>92</v>
      </c>
      <c r="K83" s="59"/>
      <c r="L83" s="59"/>
      <c r="M83" s="79" t="str">
        <f t="shared" ref="M83" si="18">M3</f>
        <v>Aircraft</v>
      </c>
      <c r="N83" s="1" t="str">
        <f t="shared" si="14"/>
        <v>Multiyear Contract</v>
      </c>
      <c r="O83" s="40" t="n">
        <v>0</v>
      </c>
      <c r="P83" s="40" t="n">
        <v>0</v>
      </c>
      <c r="Q83" s="40" t="n">
        <v>0.02</v>
      </c>
      <c r="R83" s="40" t="n">
        <v>0.05</v>
      </c>
      <c r="S83" s="40" t="n">
        <v>7.0000000000000007E-2</v>
      </c>
      <c r="T83" s="40" t="n">
        <v>0.14000000000000001</v>
      </c>
      <c r="U83" s="40" t="n">
        <v>0.12</v>
      </c>
      <c r="V83" s="40" t="n">
        <v>0.08</v>
      </c>
      <c r="W83" s="40" t="n">
        <v>0.13</v>
      </c>
      <c r="X83" s="40" t="n">
        <v>7.0000000000000007E-2</v>
      </c>
      <c r="Y83" s="7" t="n">
        <f t="shared" ref="Y83:AV83" si="19">Y43/SUMIFS(Y$42:Y$77,$M$42:$M$77,$M83)</f>
        <v>1.8489312801218533E-3</v>
      </c>
      <c r="Z83" s="7" t="n">
        <f t="shared" si="19"/>
        <v>1.3267724945589807E-3</v>
      </c>
      <c r="AA83" s="7" t="n">
        <f t="shared" si="19"/>
        <v>1.6164005538203279E-2</v>
      </c>
      <c r="AB83" s="7" t="n">
        <f t="shared" si="19"/>
        <v>4.8985439946340539E-2</v>
      </c>
      <c r="AC83" s="7" t="n">
        <f t="shared" si="19"/>
        <v>7.3786095817421848E-2</v>
      </c>
      <c r="AD83" s="7" t="n">
        <f t="shared" si="19"/>
        <v>0.13891078004005325</v>
      </c>
      <c r="AE83" s="7" t="n">
        <f t="shared" si="19"/>
        <v>0.12016865587117426</v>
      </c>
      <c r="AF83" s="7" t="n">
        <f t="shared" si="19"/>
        <v>8.0611738244994638E-2</v>
      </c>
      <c r="AG83" s="7" t="n">
        <f t="shared" si="19"/>
        <v>0.13358576989561538</v>
      </c>
      <c r="AH83" s="7" t="n">
        <f t="shared" si="19"/>
        <v>7.2993834755458356E-2</v>
      </c>
      <c r="AI83" s="7" t="n">
        <f t="shared" si="19"/>
        <v>6.2056647520032981E-2</v>
      </c>
      <c r="AJ83" s="7" t="n">
        <f t="shared" si="19"/>
        <v>6.1391845764127324E-2</v>
      </c>
      <c r="AK83" s="7" t="n">
        <f t="shared" si="19"/>
        <v>9.757398774865865E-2</v>
      </c>
      <c r="AL83" s="7" t="n">
        <f t="shared" si="19"/>
        <v>9.1014373506175986E-2</v>
      </c>
      <c r="AM83" s="7" t="n">
        <f t="shared" si="19"/>
        <v>6.6172499377021271E-2</v>
      </c>
      <c r="AN83" s="7" t="n">
        <f t="shared" si="19"/>
        <v>6.3576318782090538E-2</v>
      </c>
      <c r="AO83" s="7" t="n">
        <f t="shared" si="19"/>
        <v>6.6842287166054629E-2</v>
      </c>
      <c r="AP83" s="7" t="n">
        <f t="shared" si="19"/>
        <v>5.9325329338222065E-2</v>
      </c>
      <c r="AQ83" s="7" t="n">
        <f t="shared" si="19"/>
        <v>7.1005826232485705E-2</v>
      </c>
      <c r="AR83" s="7" t="n">
        <f t="shared" si="19"/>
        <v>8.7768104469050562E-2</v>
      </c>
      <c r="AS83" s="7" t="n">
        <f t="shared" si="19"/>
        <v>5.8328639594480397E-2</v>
      </c>
      <c r="AT83" s="7" t="n">
        <f t="shared" si="19"/>
        <v>7.8470907023917111E-2</v>
      </c>
      <c r="AU83" s="7" t="n">
        <f t="shared" si="19"/>
        <v>7.9062649376836436E-2</v>
      </c>
      <c r="AV83" s="61" t="n">
        <f t="shared" si="19"/>
        <v>0.10865670878676996</v>
      </c>
    </row>
    <row r="84">
      <c r="A84" s="80" t="s">
        <v>56</v>
      </c>
      <c r="B84" s="81" t="n">
        <v>0</v>
      </c>
      <c r="M84" s="80" t="str">
        <f t="shared" ref="M84" si="20">M4</f>
        <v>Aircraft</v>
      </c>
      <c r="N84" s="81" t="n">
        <f t="shared" si="14"/>
        <v>0</v>
      </c>
      <c r="O84" s="82" t="n">
        <v>0</v>
      </c>
      <c r="P84" s="82" t="n">
        <v>0</v>
      </c>
      <c r="Q84" s="82" t="n">
        <v>0</v>
      </c>
      <c r="R84" s="82" t="n">
        <v>0</v>
      </c>
      <c r="S84" s="82" t="n">
        <v>0</v>
      </c>
      <c r="T84" s="82" t="n">
        <v>0</v>
      </c>
      <c r="U84" s="82" t="n">
        <v>0</v>
      </c>
      <c r="V84" s="82" t="n">
        <v>0</v>
      </c>
      <c r="W84" s="82" t="n">
        <v>0</v>
      </c>
      <c r="X84" s="82" t="n">
        <v>0.01</v>
      </c>
      <c r="Y84" s="84" t="n">
        <f t="shared" ref="Y84:AV84" si="21">Y44/SUMIFS(Y$42:Y$77,$M$42:$M$77,$M84)</f>
        <v>0</v>
      </c>
      <c r="Z84" s="84" t="n">
        <f t="shared" si="21"/>
        <v>0</v>
      </c>
      <c r="AA84" s="84" t="n">
        <f t="shared" si="21"/>
        <v>1.4078070101102957E-6</v>
      </c>
      <c r="AB84" s="84" t="n">
        <f t="shared" si="21"/>
        <v>7.5231586787304961E-7</v>
      </c>
      <c r="AC84" s="84" t="n">
        <f t="shared" si="21"/>
        <v>7.9033931364215036E-7</v>
      </c>
      <c r="AD84" s="84" t="n">
        <f t="shared" si="21"/>
        <v>9.2285113709297762E-7</v>
      </c>
      <c r="AE84" s="84" t="n">
        <f t="shared" si="21"/>
        <v>3.0417624137200575E-5</v>
      </c>
      <c r="AF84" s="84" t="n">
        <f t="shared" si="21"/>
        <v>1.2005734438076557E-5</v>
      </c>
      <c r="AG84" s="84" t="n">
        <f t="shared" si="21"/>
        <v>6.1940008761026037E-5</v>
      </c>
      <c r="AH84" s="84" t="n">
        <f t="shared" si="21"/>
        <v>6.7706703804637702E-3</v>
      </c>
      <c r="AI84" s="84" t="n">
        <f t="shared" si="21"/>
        <v>2.6827678895586946E-2</v>
      </c>
      <c r="AJ84" s="84" t="n">
        <f t="shared" si="21"/>
        <v>4.3481012722460015E-2</v>
      </c>
      <c r="AK84" s="84" t="n">
        <f t="shared" si="21"/>
        <v>6.522586214218129E-2</v>
      </c>
      <c r="AL84" s="84" t="n">
        <f t="shared" si="21"/>
        <v>8.2455349917174514E-2</v>
      </c>
      <c r="AM84" s="84" t="n">
        <f t="shared" si="21"/>
        <v>9.8795120043463025E-2</v>
      </c>
      <c r="AN84" s="84" t="n">
        <f t="shared" si="21"/>
        <v>0.10882468130325534</v>
      </c>
      <c r="AO84" s="84" t="n">
        <f t="shared" si="21"/>
        <v>9.0565417517519245E-2</v>
      </c>
      <c r="AP84" s="84" t="n">
        <f t="shared" si="21"/>
        <v>9.8788250379519119E-2</v>
      </c>
      <c r="AQ84" s="84" t="n">
        <f t="shared" si="21"/>
        <v>0.13451963631822245</v>
      </c>
      <c r="AR84" s="84" t="n">
        <f t="shared" si="21"/>
        <v>0.11366939397978958</v>
      </c>
      <c r="AS84" s="84" t="n">
        <f t="shared" si="21"/>
        <v>7.7718857371151001E-2</v>
      </c>
      <c r="AT84" s="84" t="n">
        <f t="shared" si="21"/>
        <v>0.1282124085353884</v>
      </c>
      <c r="AU84" s="84" t="n">
        <f t="shared" si="21"/>
        <v>0.13622578261044402</v>
      </c>
      <c r="AV84" s="62" t="n">
        <f t="shared" si="21"/>
        <v>8.2767704831512232E-2</v>
      </c>
    </row>
    <row r="85">
      <c r="A85" s="76" t="s">
        <v>57</v>
      </c>
      <c r="B85" s="77" t="s">
        <v>91</v>
      </c>
      <c r="M85" s="76" t="str">
        <f t="shared" ref="M85" si="22">M5</f>
        <v>Electronics, Comms, &amp; Sensors</v>
      </c>
      <c r="N85" s="77" t="str">
        <f t="shared" si="14"/>
        <v>Not Multiyear</v>
      </c>
      <c r="O85" s="78" t="n">
        <v>1</v>
      </c>
      <c r="P85" s="78" t="n">
        <v>0.99</v>
      </c>
      <c r="Q85" s="78" t="n">
        <v>0.98</v>
      </c>
      <c r="R85" s="78" t="n">
        <v>0.97</v>
      </c>
      <c r="S85" s="78" t="n">
        <v>0.96</v>
      </c>
      <c r="T85" s="78" t="n">
        <v>0.98</v>
      </c>
      <c r="U85" s="78" t="n">
        <v>0.96</v>
      </c>
      <c r="V85" s="78" t="n">
        <v>1</v>
      </c>
      <c r="W85" s="78" t="n">
        <v>1</v>
      </c>
      <c r="X85" s="78" t="n">
        <v>0.98</v>
      </c>
      <c r="Y85" s="83" t="n">
        <f t="shared" ref="Y85:AV85" si="23">Y45/SUMIFS(Y$42:Y$77,$M$42:$M$77,$M85)</f>
        <v>0.99663787787397928</v>
      </c>
      <c r="Z85" s="83" t="n">
        <f t="shared" si="23"/>
        <v>0.99356811825703584</v>
      </c>
      <c r="AA85" s="83" t="n">
        <f t="shared" si="23"/>
        <v>0.98384977631451931</v>
      </c>
      <c r="AB85" s="83" t="n">
        <f t="shared" si="23"/>
        <v>0.97461955090844521</v>
      </c>
      <c r="AC85" s="83" t="n">
        <f t="shared" si="23"/>
        <v>0.95639779312173478</v>
      </c>
      <c r="AD85" s="83" t="n">
        <f t="shared" si="23"/>
        <v>0.97738588857157505</v>
      </c>
      <c r="AE85" s="83" t="n">
        <f t="shared" si="23"/>
        <v>0.97080327020677681</v>
      </c>
      <c r="AF85" s="83" t="n">
        <f t="shared" si="23"/>
        <v>0.9954198517006152</v>
      </c>
      <c r="AG85" s="83" t="n">
        <f t="shared" si="23"/>
        <v>0.99539453698456681</v>
      </c>
      <c r="AH85" s="83" t="n">
        <f t="shared" si="23"/>
        <v>0.97685084523565302</v>
      </c>
      <c r="AI85" s="83" t="n">
        <f t="shared" si="23"/>
        <v>0.91979773238263118</v>
      </c>
      <c r="AJ85" s="83" t="n">
        <f t="shared" si="23"/>
        <v>0.89862170668548291</v>
      </c>
      <c r="AK85" s="83" t="n">
        <f t="shared" si="23"/>
        <v>0.88121786376808819</v>
      </c>
      <c r="AL85" s="83" t="n">
        <f t="shared" si="23"/>
        <v>0.86206198555618341</v>
      </c>
      <c r="AM85" s="83" t="n">
        <f t="shared" si="23"/>
        <v>0.84691499352563659</v>
      </c>
      <c r="AN85" s="83" t="n">
        <f t="shared" si="23"/>
        <v>0.82830784499540244</v>
      </c>
      <c r="AO85" s="83" t="n">
        <f t="shared" si="23"/>
        <v>0.80027582158520161</v>
      </c>
      <c r="AP85" s="83" t="n">
        <f t="shared" si="23"/>
        <v>0.78388687920119615</v>
      </c>
      <c r="AQ85" s="83" t="n">
        <f t="shared" si="23"/>
        <v>0.78489501603687506</v>
      </c>
      <c r="AR85" s="83" t="n">
        <f t="shared" si="23"/>
        <v>0.77622919243334276</v>
      </c>
      <c r="AS85" s="83" t="n">
        <f t="shared" si="23"/>
        <v>0.75297493310535091</v>
      </c>
      <c r="AT85" s="83" t="n">
        <f t="shared" si="23"/>
        <v>0.72632163799421112</v>
      </c>
      <c r="AU85" s="83" t="n">
        <f t="shared" si="23"/>
        <v>0.72975846499853902</v>
      </c>
      <c r="AV85" s="63" t="n">
        <f t="shared" si="23"/>
        <v>0.70457635161256293</v>
      </c>
    </row>
    <row r="86">
      <c r="A86" s="79" t="s">
        <v>57</v>
      </c>
      <c r="B86" s="1" t="s">
        <v>92</v>
      </c>
      <c r="M86" s="79" t="str">
        <f t="shared" ref="M86" si="24">M6</f>
        <v>Electronics, Comms, &amp; Sensors</v>
      </c>
      <c r="N86" s="1" t="str">
        <f t="shared" si="14"/>
        <v>Multiyear Contract</v>
      </c>
      <c r="O86" s="40" t="n">
        <v>0</v>
      </c>
      <c r="P86" s="40" t="n">
        <v>0.01</v>
      </c>
      <c r="Q86" s="40" t="n">
        <v>0.02</v>
      </c>
      <c r="R86" s="40" t="n">
        <v>0.02</v>
      </c>
      <c r="S86" s="40" t="n">
        <v>0.04</v>
      </c>
      <c r="T86" s="40" t="n">
        <v>0.02</v>
      </c>
      <c r="U86" s="40" t="n">
        <v>0.03</v>
      </c>
      <c r="V86" s="40" t="n">
        <v>0</v>
      </c>
      <c r="W86" s="40" t="n">
        <v>0</v>
      </c>
      <c r="X86" s="40" t="n">
        <v>0.01</v>
      </c>
      <c r="Y86" s="7" t="n">
        <f t="shared" ref="Y86:AV86" si="25">Y46/SUMIFS(Y$42:Y$77,$M$42:$M$77,$M86)</f>
        <v>3.358627791721702E-3</v>
      </c>
      <c r="Z86" s="7" t="n">
        <f t="shared" si="25"/>
        <v>6.4276559173194591E-3</v>
      </c>
      <c r="AA86" s="7" t="n">
        <f t="shared" si="25"/>
        <v>1.5215991048915389E-2</v>
      </c>
      <c r="AB86" s="7" t="n">
        <f t="shared" si="25"/>
        <v>1.7308742445145891E-2</v>
      </c>
      <c r="AC86" s="7" t="n">
        <f t="shared" si="25"/>
        <v>3.5286640619225387E-2</v>
      </c>
      <c r="AD86" s="7" t="n">
        <f t="shared" si="25"/>
        <v>2.2602540188242513E-2</v>
      </c>
      <c r="AE86" s="7" t="n">
        <f t="shared" si="25"/>
        <v>2.7439018339209212E-2</v>
      </c>
      <c r="AF86" s="7" t="n">
        <f t="shared" si="25"/>
        <v>4.5196694318349615E-3</v>
      </c>
      <c r="AG86" s="7" t="n">
        <f t="shared" si="25"/>
        <v>4.1072394562759358E-3</v>
      </c>
      <c r="AH86" s="7" t="n">
        <f t="shared" si="25"/>
        <v>7.4748623588917189E-3</v>
      </c>
      <c r="AI86" s="7" t="n">
        <f t="shared" si="25"/>
        <v>7.3996686214698893E-3</v>
      </c>
      <c r="AJ86" s="7" t="n">
        <f t="shared" si="25"/>
        <v>1.2914403370543386E-2</v>
      </c>
      <c r="AK86" s="7" t="n">
        <f t="shared" si="25"/>
        <v>1.3728870647002652E-2</v>
      </c>
      <c r="AL86" s="7" t="n">
        <f t="shared" si="25"/>
        <v>2.2627366368426972E-2</v>
      </c>
      <c r="AM86" s="7" t="n">
        <f t="shared" si="25"/>
        <v>1.9578629186326722E-2</v>
      </c>
      <c r="AN86" s="7" t="n">
        <f t="shared" si="25"/>
        <v>1.9892679869324133E-2</v>
      </c>
      <c r="AO86" s="7" t="n">
        <f t="shared" si="25"/>
        <v>2.7562752316563979E-2</v>
      </c>
      <c r="AP86" s="7" t="n">
        <f t="shared" si="25"/>
        <v>3.827720659025096E-2</v>
      </c>
      <c r="AQ86" s="7" t="n">
        <f t="shared" si="25"/>
        <v>3.9190783399342739E-2</v>
      </c>
      <c r="AR86" s="7" t="n">
        <f t="shared" si="25"/>
        <v>3.681667827146845E-2</v>
      </c>
      <c r="AS86" s="7" t="n">
        <f t="shared" si="25"/>
        <v>2.9875883264256234E-2</v>
      </c>
      <c r="AT86" s="7" t="n">
        <f t="shared" si="25"/>
        <v>3.9218614247216337E-2</v>
      </c>
      <c r="AU86" s="7" t="n">
        <f t="shared" si="25"/>
        <v>3.0343222762695007E-2</v>
      </c>
      <c r="AV86" s="61" t="n">
        <f t="shared" si="25"/>
        <v>6.4661610846288214E-2</v>
      </c>
    </row>
    <row r="87">
      <c r="A87" s="80" t="s">
        <v>57</v>
      </c>
      <c r="B87" s="81" t="n">
        <v>0</v>
      </c>
      <c r="M87" s="80" t="str">
        <f t="shared" ref="M87" si="26">M7</f>
        <v>Electronics, Comms, &amp; Sensors</v>
      </c>
      <c r="N87" s="81" t="n">
        <f t="shared" si="14"/>
        <v>0</v>
      </c>
      <c r="O87" s="82" t="n">
        <v>0</v>
      </c>
      <c r="P87" s="82" t="n">
        <v>0</v>
      </c>
      <c r="Q87" s="82" t="n">
        <v>0</v>
      </c>
      <c r="R87" s="82" t="n">
        <v>0.01</v>
      </c>
      <c r="S87" s="82" t="n">
        <v>0.01</v>
      </c>
      <c r="T87" s="82" t="n">
        <v>0</v>
      </c>
      <c r="U87" s="82" t="n">
        <v>0</v>
      </c>
      <c r="V87" s="82" t="n">
        <v>0</v>
      </c>
      <c r="W87" s="82" t="n">
        <v>0</v>
      </c>
      <c r="X87" s="82" t="n">
        <v>0.02</v>
      </c>
      <c r="Y87" s="84" t="n">
        <f t="shared" ref="Y87:AV87" si="27">Y47/SUMIFS(Y$42:Y$77,$M$42:$M$77,$M87)</f>
        <v>3.49433429902122E-6</v>
      </c>
      <c r="Z87" s="84" t="n">
        <f t="shared" si="27"/>
        <v>4.2258256448576544E-6</v>
      </c>
      <c r="AA87" s="84" t="n">
        <f t="shared" si="27"/>
        <v>9.3423263656521743E-4</v>
      </c>
      <c r="AB87" s="84" t="n">
        <f t="shared" si="27"/>
        <v>8.0717066464089798E-3</v>
      </c>
      <c r="AC87" s="84" t="n">
        <f t="shared" si="27"/>
        <v>8.3155662590398381E-3</v>
      </c>
      <c r="AD87" s="84" t="n">
        <f t="shared" si="27"/>
        <v>1.1571240182411328E-5</v>
      </c>
      <c r="AE87" s="84" t="n">
        <f t="shared" si="27"/>
        <v>1.7577114540138937E-3</v>
      </c>
      <c r="AF87" s="84" t="n">
        <f t="shared" si="27"/>
        <v>6.0478867549906818E-5</v>
      </c>
      <c r="AG87" s="84" t="n">
        <f t="shared" si="27"/>
        <v>4.9822355915723733E-4</v>
      </c>
      <c r="AH87" s="84" t="n">
        <f t="shared" si="27"/>
        <v>1.5674292405455176E-2</v>
      </c>
      <c r="AI87" s="84" t="n">
        <f t="shared" si="27"/>
        <v>7.2802598995898929E-2</v>
      </c>
      <c r="AJ87" s="84" t="n">
        <f t="shared" si="27"/>
        <v>8.8463889943973639E-2</v>
      </c>
      <c r="AK87" s="84" t="n">
        <f t="shared" si="27"/>
        <v>0.10505326558490918</v>
      </c>
      <c r="AL87" s="84" t="n">
        <f t="shared" si="27"/>
        <v>0.11531064807538957</v>
      </c>
      <c r="AM87" s="84" t="n">
        <f t="shared" si="27"/>
        <v>0.13350637728803669</v>
      </c>
      <c r="AN87" s="84" t="n">
        <f t="shared" si="27"/>
        <v>0.15179947513527339</v>
      </c>
      <c r="AO87" s="84" t="n">
        <f t="shared" si="27"/>
        <v>0.17216142609823423</v>
      </c>
      <c r="AP87" s="84" t="n">
        <f t="shared" si="27"/>
        <v>0.1778359142085528</v>
      </c>
      <c r="AQ87" s="84" t="n">
        <f t="shared" si="27"/>
        <v>0.17591420056378229</v>
      </c>
      <c r="AR87" s="84" t="n">
        <f t="shared" si="27"/>
        <v>0.18695412929518881</v>
      </c>
      <c r="AS87" s="84" t="n">
        <f t="shared" si="27"/>
        <v>0.2171491836303929</v>
      </c>
      <c r="AT87" s="84" t="n">
        <f t="shared" si="27"/>
        <v>0.23445974775857237</v>
      </c>
      <c r="AU87" s="84" t="n">
        <f t="shared" si="27"/>
        <v>0.23989831223876612</v>
      </c>
      <c r="AV87" s="62" t="n">
        <f t="shared" si="27"/>
        <v>0.23076203754114874</v>
      </c>
    </row>
    <row r="88">
      <c r="A88" s="76" t="s">
        <v>58</v>
      </c>
      <c r="B88" s="77" t="s">
        <v>91</v>
      </c>
      <c r="M88" s="76" t="str">
        <f t="shared" ref="M88" si="28">M8</f>
        <v>Facilities and Construction</v>
      </c>
      <c r="N88" s="77" t="str">
        <f t="shared" si="14"/>
        <v>Not Multiyear</v>
      </c>
      <c r="O88" s="78" t="n">
        <v>1</v>
      </c>
      <c r="P88" s="78" t="n">
        <v>1</v>
      </c>
      <c r="Q88" s="78" t="n">
        <v>1</v>
      </c>
      <c r="R88" s="78" t="n">
        <v>1</v>
      </c>
      <c r="S88" s="78" t="n">
        <v>0.99</v>
      </c>
      <c r="T88" s="78" t="n">
        <v>0.99</v>
      </c>
      <c r="U88" s="78" t="n">
        <v>1</v>
      </c>
      <c r="V88" s="78" t="n">
        <v>0.99</v>
      </c>
      <c r="W88" s="78" t="n">
        <v>0.99</v>
      </c>
      <c r="X88" s="78" t="n">
        <v>0.98</v>
      </c>
      <c r="Y88" s="83" t="n">
        <f t="shared" ref="Y88:AV88" si="29">Y48/SUMIFS(Y$42:Y$77,$M$42:$M$77,$M88)</f>
        <v>0.99648681473492184</v>
      </c>
      <c r="Z88" s="83" t="n">
        <f t="shared" si="29"/>
        <v>0.99767393008298122</v>
      </c>
      <c r="AA88" s="83" t="n">
        <f t="shared" si="29"/>
        <v>0.99815618765769709</v>
      </c>
      <c r="AB88" s="83" t="n">
        <f t="shared" si="29"/>
        <v>0.99825844662455632</v>
      </c>
      <c r="AC88" s="83" t="n">
        <f t="shared" si="29"/>
        <v>0.99341112573369883</v>
      </c>
      <c r="AD88" s="83" t="n">
        <f t="shared" si="29"/>
        <v>0.99041700847400271</v>
      </c>
      <c r="AE88" s="83" t="n">
        <f t="shared" si="29"/>
        <v>0.9953828088706016</v>
      </c>
      <c r="AF88" s="83" t="n">
        <f t="shared" si="29"/>
        <v>0.98973480866041463</v>
      </c>
      <c r="AG88" s="83" t="n">
        <f t="shared" si="29"/>
        <v>0.99079950222721525</v>
      </c>
      <c r="AH88" s="83" t="n">
        <f t="shared" si="29"/>
        <v>0.97540321549157372</v>
      </c>
      <c r="AI88" s="83" t="n">
        <f t="shared" si="29"/>
        <v>0.90134251852494118</v>
      </c>
      <c r="AJ88" s="83" t="n">
        <f t="shared" si="29"/>
        <v>0.88515496703617991</v>
      </c>
      <c r="AK88" s="83" t="n">
        <f t="shared" si="29"/>
        <v>0.89347423477455812</v>
      </c>
      <c r="AL88" s="83" t="n">
        <f t="shared" si="29"/>
        <v>0.89774524249558763</v>
      </c>
      <c r="AM88" s="83" t="n">
        <f t="shared" si="29"/>
        <v>0.89311691195299825</v>
      </c>
      <c r="AN88" s="83" t="n">
        <f t="shared" si="29"/>
        <v>0.90558427768610916</v>
      </c>
      <c r="AO88" s="83" t="n">
        <f t="shared" si="29"/>
        <v>0.91114537718307742</v>
      </c>
      <c r="AP88" s="83" t="n">
        <f t="shared" si="29"/>
        <v>0.91086645410572531</v>
      </c>
      <c r="AQ88" s="83" t="n">
        <f t="shared" si="29"/>
        <v>0.90003809924665834</v>
      </c>
      <c r="AR88" s="83" t="n">
        <f t="shared" si="29"/>
        <v>0.92348445659189782</v>
      </c>
      <c r="AS88" s="83" t="n">
        <f t="shared" si="29"/>
        <v>0.92434925068497387</v>
      </c>
      <c r="AT88" s="83" t="n">
        <f t="shared" si="29"/>
        <v>0.90690739107863605</v>
      </c>
      <c r="AU88" s="83" t="n">
        <f t="shared" si="29"/>
        <v>0.89648536055350436</v>
      </c>
      <c r="AV88" s="63" t="n">
        <f t="shared" si="29"/>
        <v>0.91152384064214054</v>
      </c>
    </row>
    <row r="89">
      <c r="A89" s="79" t="s">
        <v>58</v>
      </c>
      <c r="B89" s="1" t="s">
        <v>92</v>
      </c>
      <c r="M89" s="79" t="str">
        <f t="shared" ref="M89" si="30">M9</f>
        <v>Facilities and Construction</v>
      </c>
      <c r="N89" s="1" t="str">
        <f t="shared" si="14"/>
        <v>Multiyear Contract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0.01</v>
      </c>
      <c r="W89" s="40" t="n">
        <v>0.01</v>
      </c>
      <c r="X89" s="40" t="n">
        <v>0.01</v>
      </c>
      <c r="Y89" s="7" t="n">
        <f t="shared" ref="Y89:AV89" si="31">Y49/SUMIFS(Y$42:Y$77,$M$42:$M$77,$M89)</f>
        <v>3.5120546074117235E-3</v>
      </c>
      <c r="Z89" s="7" t="n">
        <f t="shared" si="31"/>
        <v>2.3257567326015558E-3</v>
      </c>
      <c r="AA89" s="7" t="n">
        <f t="shared" si="31"/>
        <v>1.838752794707033E-3</v>
      </c>
      <c r="AB89" s="7" t="n">
        <f t="shared" si="31"/>
        <v>1.7354778639638881E-3</v>
      </c>
      <c r="AC89" s="7" t="n">
        <f t="shared" si="31"/>
        <v>4.1935103547528227E-3</v>
      </c>
      <c r="AD89" s="7" t="n">
        <f t="shared" si="31"/>
        <v>4.7936678632156966E-3</v>
      </c>
      <c r="AE89" s="7" t="n">
        <f t="shared" si="31"/>
        <v>4.4037150669526438E-3</v>
      </c>
      <c r="AF89" s="7" t="n">
        <f t="shared" si="31"/>
        <v>1.0141929054313086E-2</v>
      </c>
      <c r="AG89" s="7" t="n">
        <f t="shared" si="31"/>
        <v>8.8709519786432517E-3</v>
      </c>
      <c r="AH89" s="7" t="n">
        <f t="shared" si="31"/>
        <v>7.6028272628006714E-3</v>
      </c>
      <c r="AI89" s="7" t="n">
        <f t="shared" si="31"/>
        <v>1.9475876606726627E-2</v>
      </c>
      <c r="AJ89" s="7" t="n">
        <f t="shared" si="31"/>
        <v>2.5901688525826947E-2</v>
      </c>
      <c r="AK89" s="7" t="n">
        <f t="shared" si="31"/>
        <v>2.5998620243067677E-2</v>
      </c>
      <c r="AL89" s="7" t="n">
        <f t="shared" si="31"/>
        <v>3.2516093781269725E-2</v>
      </c>
      <c r="AM89" s="7" t="n">
        <f t="shared" si="31"/>
        <v>3.6924646432141876E-2</v>
      </c>
      <c r="AN89" s="7" t="n">
        <f t="shared" si="31"/>
        <v>3.2434325938974884E-2</v>
      </c>
      <c r="AO89" s="7" t="n">
        <f t="shared" si="31"/>
        <v>2.5037259952647325E-2</v>
      </c>
      <c r="AP89" s="7" t="n">
        <f t="shared" si="31"/>
        <v>2.6479029937872673E-2</v>
      </c>
      <c r="AQ89" s="7" t="n">
        <f t="shared" si="31"/>
        <v>2.3900421024757357E-2</v>
      </c>
      <c r="AR89" s="7" t="n">
        <f t="shared" si="31"/>
        <v>2.3643586922567593E-2</v>
      </c>
      <c r="AS89" s="7" t="n">
        <f t="shared" si="31"/>
        <v>2.6773565933452127E-2</v>
      </c>
      <c r="AT89" s="7" t="n">
        <f t="shared" si="31"/>
        <v>3.7917749612031648E-2</v>
      </c>
      <c r="AU89" s="7" t="n">
        <f t="shared" si="31"/>
        <v>5.1606120886677667E-2</v>
      </c>
      <c r="AV89" s="61" t="n">
        <f t="shared" si="31"/>
        <v>3.3428978602513856E-2</v>
      </c>
    </row>
    <row r="90">
      <c r="A90" s="80" t="s">
        <v>58</v>
      </c>
      <c r="B90" s="81" t="n">
        <v>0</v>
      </c>
      <c r="M90" s="80" t="str">
        <f t="shared" ref="M90" si="32">M10</f>
        <v>Facilities and Construction</v>
      </c>
      <c r="N90" s="81" t="n">
        <f t="shared" si="14"/>
        <v>0</v>
      </c>
      <c r="O90" s="82" t="n">
        <v>0</v>
      </c>
      <c r="P90" s="82" t="n">
        <v>0</v>
      </c>
      <c r="Q90" s="82" t="n">
        <v>0</v>
      </c>
      <c r="R90" s="82" t="n">
        <v>0</v>
      </c>
      <c r="S90" s="82" t="n">
        <v>0</v>
      </c>
      <c r="T90" s="82" t="n">
        <v>0</v>
      </c>
      <c r="U90" s="82" t="n">
        <v>0</v>
      </c>
      <c r="V90" s="82" t="n">
        <v>0</v>
      </c>
      <c r="W90" s="82" t="n">
        <v>0</v>
      </c>
      <c r="X90" s="82" t="n">
        <v>0.02</v>
      </c>
      <c r="Y90" s="84" t="n">
        <f t="shared" ref="Y90:AV90" si="33">Y50/SUMIFS(Y$42:Y$77,$M$42:$M$77,$M90)</f>
        <v>1.1306576664378934E-6</v>
      </c>
      <c r="Z90" s="84" t="n">
        <f t="shared" si="33"/>
        <v>3.1318441734779764E-7</v>
      </c>
      <c r="AA90" s="84" t="n">
        <f t="shared" si="33"/>
        <v>5.0595475958252239E-6</v>
      </c>
      <c r="AB90" s="84" t="n">
        <f t="shared" si="33"/>
        <v>6.0755114798634446E-6</v>
      </c>
      <c r="AC90" s="84" t="n">
        <f t="shared" si="33"/>
        <v>2.3953639115484953E-3</v>
      </c>
      <c r="AD90" s="84" t="n">
        <f t="shared" si="33"/>
        <v>4.78932366278155E-3</v>
      </c>
      <c r="AE90" s="84" t="n">
        <f t="shared" si="33"/>
        <v>2.134760624457464E-4</v>
      </c>
      <c r="AF90" s="84" t="n">
        <f t="shared" si="33"/>
        <v>1.2326228527229668E-4</v>
      </c>
      <c r="AG90" s="84" t="n">
        <f t="shared" si="33"/>
        <v>3.2954579414141511E-4</v>
      </c>
      <c r="AH90" s="84" t="n">
        <f t="shared" si="33"/>
        <v>1.699395724562567E-2</v>
      </c>
      <c r="AI90" s="84" t="n">
        <f t="shared" si="33"/>
        <v>7.9181604868332145E-2</v>
      </c>
      <c r="AJ90" s="84" t="n">
        <f t="shared" si="33"/>
        <v>8.8943344437993108E-2</v>
      </c>
      <c r="AK90" s="84" t="n">
        <f t="shared" si="33"/>
        <v>8.0527144982374177E-2</v>
      </c>
      <c r="AL90" s="84" t="n">
        <f t="shared" si="33"/>
        <v>6.9738663723142663E-2</v>
      </c>
      <c r="AM90" s="84" t="n">
        <f t="shared" si="33"/>
        <v>6.9958441614859826E-2</v>
      </c>
      <c r="AN90" s="84" t="n">
        <f t="shared" si="33"/>
        <v>6.198139637491594E-2</v>
      </c>
      <c r="AO90" s="84" t="n">
        <f t="shared" si="33"/>
        <v>6.3817362864275348E-2</v>
      </c>
      <c r="AP90" s="84" t="n">
        <f t="shared" si="33"/>
        <v>6.2654515956402035E-2</v>
      </c>
      <c r="AQ90" s="84" t="n">
        <f t="shared" si="33"/>
        <v>7.6061479728584264E-2</v>
      </c>
      <c r="AR90" s="84" t="n">
        <f t="shared" si="33"/>
        <v>5.2871956485534576E-2</v>
      </c>
      <c r="AS90" s="84" t="n">
        <f t="shared" si="33"/>
        <v>4.8877183381573992E-2</v>
      </c>
      <c r="AT90" s="84" t="n">
        <f t="shared" si="33"/>
        <v>5.5174859309332275E-2</v>
      </c>
      <c r="AU90" s="84" t="n">
        <f t="shared" si="33"/>
        <v>5.1908518559818054E-2</v>
      </c>
      <c r="AV90" s="62" t="n">
        <f t="shared" si="33"/>
        <v>5.504718075534562E-2</v>
      </c>
    </row>
    <row r="91">
      <c r="A91" s="76" t="s">
        <v>59</v>
      </c>
      <c r="B91" s="77" t="s">
        <v>91</v>
      </c>
      <c r="M91" s="76" t="str">
        <f t="shared" ref="M91" si="34">M11</f>
        <v>Land Vehicles</v>
      </c>
      <c r="N91" s="77" t="str">
        <f t="shared" si="14"/>
        <v>Not Multiyear</v>
      </c>
      <c r="O91" s="78" t="n">
        <v>0.96</v>
      </c>
      <c r="P91" s="78" t="n">
        <v>0.83</v>
      </c>
      <c r="Q91" s="78" t="n">
        <v>0.87</v>
      </c>
      <c r="R91" s="78" t="n">
        <v>0.96</v>
      </c>
      <c r="S91" s="78" t="n">
        <v>0.94</v>
      </c>
      <c r="T91" s="78" t="n">
        <v>0.98</v>
      </c>
      <c r="U91" s="78" t="n">
        <v>0.98</v>
      </c>
      <c r="V91" s="78" t="n">
        <v>1</v>
      </c>
      <c r="W91" s="78" t="n">
        <v>1</v>
      </c>
      <c r="X91" s="78" t="n">
        <v>0.99</v>
      </c>
      <c r="Y91" s="83" t="n">
        <f t="shared" ref="Y91:AV91" si="35">Y51/SUMIFS(Y$42:Y$77,$M$42:$M$77,$M91)</f>
        <v>0.96088909853068205</v>
      </c>
      <c r="Z91" s="83" t="n">
        <f t="shared" si="35"/>
        <v>0.83162628831601992</v>
      </c>
      <c r="AA91" s="83" t="n">
        <f t="shared" si="35"/>
        <v>0.87134446484215666</v>
      </c>
      <c r="AB91" s="83" t="n">
        <f t="shared" si="35"/>
        <v>0.96258961896582995</v>
      </c>
      <c r="AC91" s="83" t="n">
        <f t="shared" si="35"/>
        <v>0.93502033912698335</v>
      </c>
      <c r="AD91" s="83" t="n">
        <f t="shared" si="35"/>
        <v>0.97735728279691503</v>
      </c>
      <c r="AE91" s="83" t="n">
        <f t="shared" si="35"/>
        <v>0.97577446703454684</v>
      </c>
      <c r="AF91" s="83" t="n">
        <f t="shared" si="35"/>
        <v>0.99889600421556535</v>
      </c>
      <c r="AG91" s="83" t="n">
        <f t="shared" si="35"/>
        <v>0.9956468720579752</v>
      </c>
      <c r="AH91" s="83" t="n">
        <f t="shared" si="35"/>
        <v>0.99018560793642341</v>
      </c>
      <c r="AI91" s="83" t="n">
        <f t="shared" si="35"/>
        <v>0.96226272236597354</v>
      </c>
      <c r="AJ91" s="83" t="n">
        <f t="shared" si="35"/>
        <v>0.90557330178316486</v>
      </c>
      <c r="AK91" s="83" t="n">
        <f t="shared" si="35"/>
        <v>0.86118953862387482</v>
      </c>
      <c r="AL91" s="83" t="n">
        <f t="shared" si="35"/>
        <v>0.90532388151407073</v>
      </c>
      <c r="AM91" s="83" t="n">
        <f t="shared" si="35"/>
        <v>0.82945451598355813</v>
      </c>
      <c r="AN91" s="83" t="n">
        <f t="shared" si="35"/>
        <v>0.77551111387387961</v>
      </c>
      <c r="AO91" s="83" t="n">
        <f t="shared" si="35"/>
        <v>0.77202009870949218</v>
      </c>
      <c r="AP91" s="83" t="n">
        <f t="shared" si="35"/>
        <v>0.77908527249463844</v>
      </c>
      <c r="AQ91" s="83" t="n">
        <f t="shared" si="35"/>
        <v>0.82023103268823749</v>
      </c>
      <c r="AR91" s="83" t="n">
        <f t="shared" si="35"/>
        <v>0.84504041206208291</v>
      </c>
      <c r="AS91" s="83" t="n">
        <f t="shared" si="35"/>
        <v>0.87184435988547071</v>
      </c>
      <c r="AT91" s="83" t="n">
        <f t="shared" si="35"/>
        <v>0.88839105568159693</v>
      </c>
      <c r="AU91" s="83" t="n">
        <f t="shared" si="35"/>
        <v>0.91177867153082159</v>
      </c>
      <c r="AV91" s="63" t="n">
        <f t="shared" si="35"/>
        <v>0.93010326389156406</v>
      </c>
    </row>
    <row r="92">
      <c r="A92" s="79" t="s">
        <v>59</v>
      </c>
      <c r="B92" s="1" t="s">
        <v>92</v>
      </c>
      <c r="M92" s="79" t="str">
        <f t="shared" ref="M92" si="36">M12</f>
        <v>Land Vehicles</v>
      </c>
      <c r="N92" s="1" t="str">
        <f t="shared" si="14"/>
        <v>Multiyear Contract</v>
      </c>
      <c r="O92" s="40" t="n">
        <v>0.04</v>
      </c>
      <c r="P92" s="40" t="n">
        <v>0.17</v>
      </c>
      <c r="Q92" s="40" t="n">
        <v>0.13</v>
      </c>
      <c r="R92" s="40" t="n">
        <v>0.04</v>
      </c>
      <c r="S92" s="40" t="n">
        <v>0.06</v>
      </c>
      <c r="T92" s="40" t="n">
        <v>0.02</v>
      </c>
      <c r="U92" s="40" t="n">
        <v>0.02</v>
      </c>
      <c r="V92" s="40" t="n">
        <v>0</v>
      </c>
      <c r="W92" s="40" t="n">
        <v>0</v>
      </c>
      <c r="X92" s="40" t="n">
        <v>0.01</v>
      </c>
      <c r="Y92" s="7" t="n">
        <f t="shared" ref="Y92:AV92" si="37">Y52/SUMIFS(Y$42:Y$77,$M$42:$M$77,$M92)</f>
        <v>3.9110901469317949E-2</v>
      </c>
      <c r="Z92" s="7" t="n">
        <f t="shared" si="37"/>
        <v>0.16836720506498015</v>
      </c>
      <c r="AA92" s="7" t="n">
        <f t="shared" si="37"/>
        <v>0.12865553515784334</v>
      </c>
      <c r="AB92" s="7" t="n">
        <f t="shared" si="37"/>
        <v>3.7408613754392257E-2</v>
      </c>
      <c r="AC92" s="7" t="n">
        <f t="shared" si="37"/>
        <v>6.4256326767441113E-2</v>
      </c>
      <c r="AD92" s="7" t="n">
        <f t="shared" si="37"/>
        <v>2.2625089263175586E-2</v>
      </c>
      <c r="AE92" s="7" t="n">
        <f t="shared" si="37"/>
        <v>1.9039135546077453E-2</v>
      </c>
      <c r="AF92" s="7" t="n">
        <f t="shared" si="37"/>
        <v>-4.0060482350564198E-4</v>
      </c>
      <c r="AG92" s="7" t="n">
        <f t="shared" si="37"/>
        <v>2.7647186995576338E-3</v>
      </c>
      <c r="AH92" s="7" t="n">
        <f t="shared" si="37"/>
        <v>5.5130331959052196E-3</v>
      </c>
      <c r="AI92" s="7" t="n">
        <f t="shared" si="37"/>
        <v>7.3394534723090496E-3</v>
      </c>
      <c r="AJ92" s="7" t="n">
        <f t="shared" si="37"/>
        <v>1.449429767858818E-2</v>
      </c>
      <c r="AK92" s="7" t="n">
        <f t="shared" si="37"/>
        <v>2.4753266778256743E-2</v>
      </c>
      <c r="AL92" s="7" t="n">
        <f t="shared" si="37"/>
        <v>1.336556977097599E-2</v>
      </c>
      <c r="AM92" s="7" t="n">
        <f t="shared" si="37"/>
        <v>4.4840204613744133E-2</v>
      </c>
      <c r="AN92" s="7" t="n">
        <f t="shared" si="37"/>
        <v>0.12891327614042344</v>
      </c>
      <c r="AO92" s="7" t="n">
        <f t="shared" si="37"/>
        <v>0.14794446803963002</v>
      </c>
      <c r="AP92" s="7" t="n">
        <f t="shared" si="37"/>
        <v>0.14780769603242527</v>
      </c>
      <c r="AQ92" s="7" t="n">
        <f t="shared" si="37"/>
        <v>0.10275254433908775</v>
      </c>
      <c r="AR92" s="7" t="n">
        <f t="shared" si="37"/>
        <v>8.3872616637050743E-2</v>
      </c>
      <c r="AS92" s="7" t="n">
        <f t="shared" si="37"/>
        <v>5.8391506465845559E-2</v>
      </c>
      <c r="AT92" s="7" t="n">
        <f t="shared" si="37"/>
        <v>3.9787703516379433E-2</v>
      </c>
      <c r="AU92" s="7" t="n">
        <f t="shared" si="37"/>
        <v>3.2055982195031606E-2</v>
      </c>
      <c r="AV92" s="61" t="n">
        <f t="shared" si="37"/>
        <v>1.6667063204548492E-2</v>
      </c>
    </row>
    <row r="93">
      <c r="A93" s="80" t="s">
        <v>59</v>
      </c>
      <c r="B93" s="81" t="n">
        <v>0</v>
      </c>
      <c r="M93" s="80" t="str">
        <f t="shared" ref="M93" si="38">M13</f>
        <v>Land Vehicles</v>
      </c>
      <c r="N93" s="81" t="n">
        <f t="shared" si="14"/>
        <v>0</v>
      </c>
      <c r="O93" s="82" t="n">
        <v>0</v>
      </c>
      <c r="P93" s="82" t="n">
        <v>0</v>
      </c>
      <c r="Q93" s="82" t="n">
        <v>0</v>
      </c>
      <c r="R93" s="82" t="n">
        <v>0</v>
      </c>
      <c r="S93" s="82" t="n">
        <v>0</v>
      </c>
      <c r="T93" s="82" t="n">
        <v>0</v>
      </c>
      <c r="U93" s="82" t="n">
        <v>0.01</v>
      </c>
      <c r="V93" s="82" t="n">
        <v>0</v>
      </c>
      <c r="W93" s="82" t="n">
        <v>0</v>
      </c>
      <c r="X93" s="82" t="n">
        <v>0</v>
      </c>
      <c r="Y93" s="84" t="n">
        <f t="shared" ref="Y93:AV93" si="39">Y53/SUMIFS(Y$42:Y$77,$M$42:$M$77,$M93)</f>
        <v>0</v>
      </c>
      <c r="Z93" s="84" t="n">
        <f t="shared" si="39"/>
        <v>6.5066189998554496E-6</v>
      </c>
      <c r="AA93" s="84" t="n">
        <f t="shared" si="39"/>
        <v>0</v>
      </c>
      <c r="AB93" s="84" t="n">
        <f t="shared" si="39"/>
        <v>1.7672797778861619E-6</v>
      </c>
      <c r="AC93" s="84" t="n">
        <f t="shared" si="39"/>
        <v>7.2333410557548342E-4</v>
      </c>
      <c r="AD93" s="84" t="n">
        <f t="shared" si="39"/>
        <v>1.7627939909372418E-5</v>
      </c>
      <c r="AE93" s="84" t="n">
        <f t="shared" si="39"/>
        <v>5.1863974193756962E-3</v>
      </c>
      <c r="AF93" s="84" t="n">
        <f t="shared" si="39"/>
        <v>1.504600607940257E-3</v>
      </c>
      <c r="AG93" s="84" t="n">
        <f t="shared" si="39"/>
        <v>1.5884092424672145E-3</v>
      </c>
      <c r="AH93" s="84" t="n">
        <f t="shared" si="39"/>
        <v>4.3013588676714164E-3</v>
      </c>
      <c r="AI93" s="84" t="n">
        <f t="shared" si="39"/>
        <v>3.0397824161717397E-2</v>
      </c>
      <c r="AJ93" s="84" t="n">
        <f t="shared" si="39"/>
        <v>7.9932400538246989E-2</v>
      </c>
      <c r="AK93" s="84" t="n">
        <f t="shared" si="39"/>
        <v>0.11405719459786839</v>
      </c>
      <c r="AL93" s="84" t="n">
        <f t="shared" si="39"/>
        <v>8.1310548714953301E-2</v>
      </c>
      <c r="AM93" s="84" t="n">
        <f t="shared" si="39"/>
        <v>0.12570527940269766</v>
      </c>
      <c r="AN93" s="84" t="n">
        <f t="shared" si="39"/>
        <v>9.5575609985696919E-2</v>
      </c>
      <c r="AO93" s="84" t="n">
        <f t="shared" si="39"/>
        <v>8.0035433250877669E-2</v>
      </c>
      <c r="AP93" s="84" t="n">
        <f t="shared" si="39"/>
        <v>7.3107031472936373E-2</v>
      </c>
      <c r="AQ93" s="84" t="n">
        <f t="shared" si="39"/>
        <v>7.7016422972674761E-2</v>
      </c>
      <c r="AR93" s="84" t="n">
        <f t="shared" si="39"/>
        <v>7.1086971300866331E-2</v>
      </c>
      <c r="AS93" s="84" t="n">
        <f t="shared" si="39"/>
        <v>6.9764133648683793E-2</v>
      </c>
      <c r="AT93" s="84" t="n">
        <f t="shared" si="39"/>
        <v>7.1821240802023678E-2</v>
      </c>
      <c r="AU93" s="84" t="n">
        <f t="shared" si="39"/>
        <v>5.6165346274146703E-2</v>
      </c>
      <c r="AV93" s="62" t="n">
        <f t="shared" si="39"/>
        <v>5.3229672903887533E-2</v>
      </c>
    </row>
    <row r="94">
      <c r="A94" s="76" t="s">
        <v>60</v>
      </c>
      <c r="B94" s="77" t="s">
        <v>91</v>
      </c>
      <c r="M94" s="76" t="str">
        <f t="shared" ref="M94" si="40">M14</f>
        <v>Missile Defense</v>
      </c>
      <c r="N94" s="77" t="str">
        <f t="shared" si="14"/>
        <v>Not Multiyear</v>
      </c>
      <c r="O94" s="78" t="n">
        <v>1</v>
      </c>
      <c r="P94" s="78" t="n">
        <v>1</v>
      </c>
      <c r="Q94" s="78" t="n">
        <v>1</v>
      </c>
      <c r="R94" s="78" t="n">
        <v>1</v>
      </c>
      <c r="S94" s="78" t="n">
        <v>1</v>
      </c>
      <c r="T94" s="78" t="n">
        <v>1</v>
      </c>
      <c r="U94" s="78" t="n">
        <v>1</v>
      </c>
      <c r="V94" s="78" t="n">
        <v>1</v>
      </c>
      <c r="W94" s="78" t="n">
        <v>1</v>
      </c>
      <c r="X94" s="78" t="n">
        <v>1</v>
      </c>
      <c r="Y94" s="83" t="n">
        <f t="shared" ref="Y94:AV94" si="41">Y54/SUMIFS(Y$42:Y$77,$M$42:$M$77,$M94)</f>
        <v>1</v>
      </c>
      <c r="Z94" s="83" t="n">
        <f t="shared" si="41"/>
        <v>1</v>
      </c>
      <c r="AA94" s="83" t="n">
        <f t="shared" si="41"/>
        <v>1</v>
      </c>
      <c r="AB94" s="83" t="n">
        <f t="shared" si="41"/>
        <v>1</v>
      </c>
      <c r="AC94" s="83" t="n">
        <f t="shared" si="41"/>
        <v>1</v>
      </c>
      <c r="AD94" s="83" t="n">
        <f t="shared" si="41"/>
        <v>1</v>
      </c>
      <c r="AE94" s="83" t="n">
        <f t="shared" si="41"/>
        <v>0.99977826179834273</v>
      </c>
      <c r="AF94" s="83" t="n">
        <f t="shared" si="41"/>
        <v>1</v>
      </c>
      <c r="AG94" s="83" t="n">
        <f t="shared" si="41"/>
        <v>0.99856997557086435</v>
      </c>
      <c r="AH94" s="83" t="n">
        <f t="shared" si="41"/>
        <v>0.99646360429570324</v>
      </c>
      <c r="AI94" s="83" t="n">
        <f t="shared" si="41"/>
        <v>0.9876576306972108</v>
      </c>
      <c r="AJ94" s="83" t="n">
        <f t="shared" si="41"/>
        <v>0.96193413447512499</v>
      </c>
      <c r="AK94" s="83" t="n">
        <f t="shared" si="41"/>
        <v>0.95104904055700656</v>
      </c>
      <c r="AL94" s="83" t="n">
        <f t="shared" si="41"/>
        <v>0.94598901752583642</v>
      </c>
      <c r="AM94" s="83" t="n">
        <f t="shared" si="41"/>
        <v>0.92249436485027725</v>
      </c>
      <c r="AN94" s="83" t="n">
        <f t="shared" si="41"/>
        <v>0.88484882483553406</v>
      </c>
      <c r="AO94" s="83" t="n">
        <f t="shared" si="41"/>
        <v>0.85696804237909052</v>
      </c>
      <c r="AP94" s="83" t="n">
        <f t="shared" si="41"/>
        <v>0.85540341454355229</v>
      </c>
      <c r="AQ94" s="83" t="n">
        <f t="shared" si="41"/>
        <v>0.94969544646591975</v>
      </c>
      <c r="AR94" s="83" t="n">
        <f t="shared" si="41"/>
        <v>0.94423904786017854</v>
      </c>
      <c r="AS94" s="83" t="n">
        <f t="shared" si="41"/>
        <v>0.87991838863588123</v>
      </c>
      <c r="AT94" s="83" t="n">
        <f t="shared" si="41"/>
        <v>0.83913329054568075</v>
      </c>
      <c r="AU94" s="83" t="n">
        <f t="shared" si="41"/>
        <v>0.83646240253592385</v>
      </c>
      <c r="AV94" s="63" t="n">
        <f t="shared" si="41"/>
        <v>0.58295977382705189</v>
      </c>
    </row>
    <row r="95">
      <c r="A95" s="79" t="s">
        <v>60</v>
      </c>
      <c r="B95" s="1" t="s">
        <v>92</v>
      </c>
      <c r="M95" s="79" t="str">
        <f t="shared" ref="M95" si="42">M15</f>
        <v>Missile Defense</v>
      </c>
      <c r="N95" s="1" t="str">
        <f t="shared" si="14"/>
        <v>Multiyear Contract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  <c r="W95" s="40" t="n">
        <v>0</v>
      </c>
      <c r="X95" s="40" t="n">
        <v>0</v>
      </c>
      <c r="Y95" s="7" t="n">
        <f t="shared" ref="Y95:AV95" si="43">Y55/SUMIFS(Y$42:Y$77,$M$42:$M$77,$M95)</f>
        <v>0</v>
      </c>
      <c r="Z95" s="7" t="n">
        <f t="shared" si="43"/>
        <v>0</v>
      </c>
      <c r="AA95" s="7" t="n">
        <f t="shared" si="43"/>
        <v>0</v>
      </c>
      <c r="AB95" s="7" t="n">
        <f t="shared" si="43"/>
        <v>0</v>
      </c>
      <c r="AC95" s="7" t="n">
        <f t="shared" si="43"/>
        <v>0</v>
      </c>
      <c r="AD95" s="7" t="n">
        <f t="shared" si="43"/>
        <v>0</v>
      </c>
      <c r="AE95" s="7" t="n">
        <f t="shared" si="43"/>
        <v>2.2173820165730901E-4</v>
      </c>
      <c r="AF95" s="7" t="n">
        <f t="shared" si="43"/>
        <v>0</v>
      </c>
      <c r="AG95" s="7" t="n">
        <f t="shared" si="43"/>
        <v>1.428312716793318E-3</v>
      </c>
      <c r="AH95" s="7" t="n">
        <f t="shared" si="43"/>
        <v>3.2321684223624082E-3</v>
      </c>
      <c r="AI95" s="7" t="n">
        <f t="shared" si="43"/>
        <v>1.1944361122056678E-2</v>
      </c>
      <c r="AJ95" s="7" t="n">
        <f t="shared" si="43"/>
        <v>3.5116099066550478E-2</v>
      </c>
      <c r="AK95" s="7" t="n">
        <f t="shared" si="43"/>
        <v>3.7831548541904139E-2</v>
      </c>
      <c r="AL95" s="7" t="n">
        <f t="shared" si="43"/>
        <v>3.9864821031646278E-2</v>
      </c>
      <c r="AM95" s="7" t="n">
        <f t="shared" si="43"/>
        <v>5.0706287947204193E-2</v>
      </c>
      <c r="AN95" s="7" t="n">
        <f t="shared" si="43"/>
        <v>9.0694336245196475E-2</v>
      </c>
      <c r="AO95" s="7" t="n">
        <f t="shared" si="43"/>
        <v>0.10982895292555166</v>
      </c>
      <c r="AP95" s="7" t="n">
        <f t="shared" si="43"/>
        <v>0.11348705077508739</v>
      </c>
      <c r="AQ95" s="7" t="n">
        <f t="shared" si="43"/>
        <v>3.0536226815043237E-2</v>
      </c>
      <c r="AR95" s="7" t="n">
        <f t="shared" si="43"/>
        <v>3.5912480261684171E-2</v>
      </c>
      <c r="AS95" s="7" t="n">
        <f t="shared" si="43"/>
        <v>0.10648871567261278</v>
      </c>
      <c r="AT95" s="7" t="n">
        <f t="shared" si="43"/>
        <v>0.14190901160044805</v>
      </c>
      <c r="AU95" s="18" t="n">
        <f t="shared" si="43"/>
        <v>0.14893355721216364</v>
      </c>
      <c r="AV95" s="61" t="n">
        <f t="shared" si="43"/>
        <v>0.4009566085013746</v>
      </c>
    </row>
    <row r="96">
      <c r="A96" s="80" t="s">
        <v>60</v>
      </c>
      <c r="B96" s="81" t="n">
        <v>0</v>
      </c>
      <c r="M96" s="80" t="str">
        <f t="shared" ref="M96" si="44">M16</f>
        <v>Missile Defense</v>
      </c>
      <c r="N96" s="81" t="n">
        <f t="shared" si="14"/>
        <v>0</v>
      </c>
      <c r="O96" s="82" t="n">
        <v>0</v>
      </c>
      <c r="P96" s="82" t="n">
        <v>0</v>
      </c>
      <c r="Q96" s="82" t="n">
        <v>0</v>
      </c>
      <c r="R96" s="82" t="n">
        <v>0</v>
      </c>
      <c r="S96" s="82" t="n">
        <v>0</v>
      </c>
      <c r="T96" s="82" t="n">
        <v>0</v>
      </c>
      <c r="U96" s="82" t="n">
        <v>0</v>
      </c>
      <c r="V96" s="82" t="n">
        <v>0</v>
      </c>
      <c r="W96" s="82" t="n">
        <v>0</v>
      </c>
      <c r="X96" s="82" t="n">
        <v>0</v>
      </c>
      <c r="Y96" s="84" t="n">
        <f t="shared" ref="Y96:AV96" si="45">Y56/SUMIFS(Y$42:Y$77,$M$42:$M$77,$M96)</f>
        <v>0</v>
      </c>
      <c r="Z96" s="84" t="n">
        <f t="shared" si="45"/>
        <v>0</v>
      </c>
      <c r="AA96" s="84" t="n">
        <f t="shared" si="45"/>
        <v>0</v>
      </c>
      <c r="AB96" s="84" t="n">
        <f t="shared" si="45"/>
        <v>0</v>
      </c>
      <c r="AC96" s="84" t="n">
        <f t="shared" si="45"/>
        <v>0</v>
      </c>
      <c r="AD96" s="84" t="n">
        <f t="shared" si="45"/>
        <v>0</v>
      </c>
      <c r="AE96" s="84" t="n">
        <f t="shared" si="45"/>
        <v>0</v>
      </c>
      <c r="AF96" s="84" t="n">
        <f t="shared" si="45"/>
        <v>0</v>
      </c>
      <c r="AG96" s="84" t="n">
        <f t="shared" si="45"/>
        <v>1.7117123422975228E-6</v>
      </c>
      <c r="AH96" s="84" t="n">
        <f t="shared" si="45"/>
        <v>3.0422728193428724E-4</v>
      </c>
      <c r="AI96" s="84" t="n">
        <f t="shared" si="45"/>
        <v>3.9800818073241806E-4</v>
      </c>
      <c r="AJ96" s="84" t="n">
        <f t="shared" si="45"/>
        <v>2.9497664583244708E-3</v>
      </c>
      <c r="AK96" s="84" t="n">
        <f t="shared" si="45"/>
        <v>1.1119410901089312E-2</v>
      </c>
      <c r="AL96" s="84" t="n">
        <f t="shared" si="45"/>
        <v>1.4146161442517314E-2</v>
      </c>
      <c r="AM96" s="84" t="n">
        <f t="shared" si="45"/>
        <v>2.67993472025185E-2</v>
      </c>
      <c r="AN96" s="84" t="n">
        <f t="shared" si="45"/>
        <v>2.4456838919269506E-2</v>
      </c>
      <c r="AO96" s="84" t="n">
        <f t="shared" si="45"/>
        <v>3.3203004695357731E-2</v>
      </c>
      <c r="AP96" s="84" t="n">
        <f t="shared" si="45"/>
        <v>3.1109534681360317E-2</v>
      </c>
      <c r="AQ96" s="84" t="n">
        <f t="shared" si="45"/>
        <v>1.9768326719037041E-2</v>
      </c>
      <c r="AR96" s="84" t="n">
        <f t="shared" si="45"/>
        <v>1.9848471878137229E-2</v>
      </c>
      <c r="AS96" s="84" t="n">
        <f t="shared" si="45"/>
        <v>1.3592895691506107E-2</v>
      </c>
      <c r="AT96" s="84" t="n">
        <f t="shared" si="45"/>
        <v>1.8957697853871271E-2</v>
      </c>
      <c r="AU96" s="84" t="n">
        <f t="shared" si="45"/>
        <v>1.4604040251912486E-2</v>
      </c>
      <c r="AV96" s="62" t="n">
        <f t="shared" si="45"/>
        <v>1.6083617671573552E-2</v>
      </c>
    </row>
    <row r="97">
      <c r="A97" s="76" t="s">
        <v>61</v>
      </c>
      <c r="B97" s="77" t="s">
        <v>91</v>
      </c>
      <c r="M97" s="76" t="str">
        <f t="shared" ref="M97" si="46">M17</f>
        <v>Ordnance and Missiles</v>
      </c>
      <c r="N97" s="77" t="str">
        <f t="shared" si="14"/>
        <v>Not Multiyear</v>
      </c>
      <c r="O97" s="78" t="n">
        <v>0.92</v>
      </c>
      <c r="P97" s="78" t="n">
        <v>0.93</v>
      </c>
      <c r="Q97" s="78" t="n">
        <v>0.95</v>
      </c>
      <c r="R97" s="78" t="n">
        <v>0.96</v>
      </c>
      <c r="S97" s="78" t="n">
        <v>0.97</v>
      </c>
      <c r="T97" s="78" t="n">
        <v>0.98</v>
      </c>
      <c r="U97" s="78" t="n">
        <v>0.97</v>
      </c>
      <c r="V97" s="78" t="n">
        <v>0.98</v>
      </c>
      <c r="W97" s="78" t="n">
        <v>0.95</v>
      </c>
      <c r="X97" s="78" t="n">
        <v>0.96</v>
      </c>
      <c r="Y97" s="83" t="n">
        <f t="shared" ref="Y97:AV97" si="47">Y57/SUMIFS(Y$42:Y$77,$M$42:$M$77,$M97)</f>
        <v>0.92056535243597992</v>
      </c>
      <c r="Z97" s="83" t="n">
        <f t="shared" si="47"/>
        <v>0.93186189492995619</v>
      </c>
      <c r="AA97" s="83" t="n">
        <f t="shared" si="47"/>
        <v>0.95104537199802419</v>
      </c>
      <c r="AB97" s="83" t="n">
        <f t="shared" si="47"/>
        <v>0.96308381001752408</v>
      </c>
      <c r="AC97" s="83" t="n">
        <f t="shared" si="47"/>
        <v>0.96853933592436647</v>
      </c>
      <c r="AD97" s="83" t="n">
        <f t="shared" si="47"/>
        <v>0.97747672406776986</v>
      </c>
      <c r="AE97" s="83" t="n">
        <f t="shared" si="47"/>
        <v>0.96962010608904314</v>
      </c>
      <c r="AF97" s="83" t="n">
        <f t="shared" si="47"/>
        <v>0.97861597076738049</v>
      </c>
      <c r="AG97" s="83" t="n">
        <f t="shared" si="47"/>
        <v>0.95133444597903405</v>
      </c>
      <c r="AH97" s="83" t="n">
        <f t="shared" si="47"/>
        <v>0.95853011275324551</v>
      </c>
      <c r="AI97" s="83" t="n">
        <f t="shared" si="47"/>
        <v>0.91772260409498674</v>
      </c>
      <c r="AJ97" s="83" t="n">
        <f t="shared" si="47"/>
        <v>0.92767653905934566</v>
      </c>
      <c r="AK97" s="83" t="n">
        <f t="shared" si="47"/>
        <v>0.93611090691517407</v>
      </c>
      <c r="AL97" s="83" t="n">
        <f t="shared" si="47"/>
        <v>0.9309761632292971</v>
      </c>
      <c r="AM97" s="83" t="n">
        <f t="shared" si="47"/>
        <v>0.90676245144461021</v>
      </c>
      <c r="AN97" s="83" t="n">
        <f t="shared" si="47"/>
        <v>0.90420615839939078</v>
      </c>
      <c r="AO97" s="83" t="n">
        <f t="shared" si="47"/>
        <v>0.92647987053571668</v>
      </c>
      <c r="AP97" s="83" t="n">
        <f t="shared" si="47"/>
        <v>0.89854037816049404</v>
      </c>
      <c r="AQ97" s="83" t="n">
        <f t="shared" si="47"/>
        <v>0.8986892788549754</v>
      </c>
      <c r="AR97" s="83" t="n">
        <f t="shared" si="47"/>
        <v>0.9183891763080394</v>
      </c>
      <c r="AS97" s="83" t="n">
        <f t="shared" si="47"/>
        <v>0.92093123851024072</v>
      </c>
      <c r="AT97" s="83" t="n">
        <f t="shared" si="47"/>
        <v>0.91966149137991238</v>
      </c>
      <c r="AU97" s="83" t="n">
        <f t="shared" si="47"/>
        <v>0.94350502962128335</v>
      </c>
      <c r="AV97" s="63" t="n">
        <f t="shared" si="47"/>
        <v>0.95115466359462963</v>
      </c>
    </row>
    <row r="98">
      <c r="A98" s="79" t="s">
        <v>61</v>
      </c>
      <c r="B98" s="1" t="s">
        <v>92</v>
      </c>
      <c r="M98" s="79" t="str">
        <f t="shared" ref="M98" si="48">M18</f>
        <v>Ordnance and Missiles</v>
      </c>
      <c r="N98" s="1" t="str">
        <f t="shared" si="14"/>
        <v>Multiyear Contract</v>
      </c>
      <c r="O98" s="40" t="n">
        <v>0.08</v>
      </c>
      <c r="P98" s="40" t="n">
        <v>7.0000000000000007E-2</v>
      </c>
      <c r="Q98" s="40" t="n">
        <v>0.05</v>
      </c>
      <c r="R98" s="40" t="n">
        <v>0.04</v>
      </c>
      <c r="S98" s="40" t="n">
        <v>0.03</v>
      </c>
      <c r="T98" s="40" t="n">
        <v>0.02</v>
      </c>
      <c r="U98" s="40" t="n">
        <v>0.03</v>
      </c>
      <c r="V98" s="40" t="n">
        <v>0.02</v>
      </c>
      <c r="W98" s="40" t="n">
        <v>0.05</v>
      </c>
      <c r="X98" s="40" t="n">
        <v>0.03</v>
      </c>
      <c r="Y98" s="7" t="n">
        <f t="shared" ref="Y98:AV98" si="49">Y58/SUMIFS(Y$42:Y$77,$M$42:$M$77,$M98)</f>
        <v>7.9434647564020106E-2</v>
      </c>
      <c r="Z98" s="7" t="n">
        <f t="shared" si="49"/>
        <v>6.8136608486445552E-2</v>
      </c>
      <c r="AA98" s="7" t="n">
        <f t="shared" si="49"/>
        <v>4.8948078987796698E-2</v>
      </c>
      <c r="AB98" s="7" t="n">
        <f t="shared" si="49"/>
        <v>3.6768212370301645E-2</v>
      </c>
      <c r="AC98" s="7" t="n">
        <f t="shared" si="49"/>
        <v>3.1360537155987953E-2</v>
      </c>
      <c r="AD98" s="7" t="n">
        <f t="shared" si="49"/>
        <v>2.2523275932230157E-2</v>
      </c>
      <c r="AE98" s="7" t="n">
        <f t="shared" si="49"/>
        <v>3.0380267802642909E-2</v>
      </c>
      <c r="AF98" s="7" t="n">
        <f t="shared" si="49"/>
        <v>2.1380859562873174E-2</v>
      </c>
      <c r="AG98" s="7" t="n">
        <f t="shared" si="49"/>
        <v>4.8116446307147474E-2</v>
      </c>
      <c r="AH98" s="7" t="n">
        <f t="shared" si="49"/>
        <v>3.3599214024226026E-2</v>
      </c>
      <c r="AI98" s="7" t="n">
        <f t="shared" si="49"/>
        <v>5.9635485031566633E-2</v>
      </c>
      <c r="AJ98" s="7" t="n">
        <f t="shared" si="49"/>
        <v>4.4489051866434176E-2</v>
      </c>
      <c r="AK98" s="7" t="n">
        <f t="shared" si="49"/>
        <v>3.2555881210349732E-2</v>
      </c>
      <c r="AL98" s="7" t="n">
        <f t="shared" si="49"/>
        <v>4.722197089544259E-2</v>
      </c>
      <c r="AM98" s="7" t="n">
        <f t="shared" si="49"/>
        <v>6.5585815747435619E-2</v>
      </c>
      <c r="AN98" s="7" t="n">
        <f t="shared" si="49"/>
        <v>6.8796145622053412E-2</v>
      </c>
      <c r="AO98" s="7" t="n">
        <f t="shared" si="49"/>
        <v>3.9569949686183672E-2</v>
      </c>
      <c r="AP98" s="7" t="n">
        <f t="shared" si="49"/>
        <v>5.5548961032823432E-2</v>
      </c>
      <c r="AQ98" s="7" t="n">
        <f t="shared" si="49"/>
        <v>6.3486712963923178E-2</v>
      </c>
      <c r="AR98" s="7" t="n">
        <f t="shared" si="49"/>
        <v>4.5822884671065808E-2</v>
      </c>
      <c r="AS98" s="7" t="n">
        <f t="shared" si="49"/>
        <v>5.0556530428879941E-2</v>
      </c>
      <c r="AT98" s="7" t="n">
        <f t="shared" si="49"/>
        <v>5.7357103257767772E-2</v>
      </c>
      <c r="AU98" s="18" t="n">
        <f t="shared" si="49"/>
        <v>3.1197070989802872E-2</v>
      </c>
      <c r="AV98" s="61" t="n">
        <f t="shared" si="49"/>
        <v>3.3528974259401691E-2</v>
      </c>
    </row>
    <row r="99">
      <c r="A99" s="80" t="s">
        <v>61</v>
      </c>
      <c r="B99" s="81" t="n">
        <v>0</v>
      </c>
      <c r="M99" s="80" t="str">
        <f t="shared" ref="M99" si="50">M19</f>
        <v>Ordnance and Missiles</v>
      </c>
      <c r="N99" s="81" t="n">
        <f t="shared" si="14"/>
        <v>0</v>
      </c>
      <c r="O99" s="82" t="n">
        <v>0</v>
      </c>
      <c r="P99" s="82" t="n">
        <v>0</v>
      </c>
      <c r="Q99" s="82" t="n">
        <v>0</v>
      </c>
      <c r="R99" s="82" t="n">
        <v>0</v>
      </c>
      <c r="S99" s="82" t="n">
        <v>0</v>
      </c>
      <c r="T99" s="82" t="n">
        <v>0</v>
      </c>
      <c r="U99" s="82" t="n">
        <v>0</v>
      </c>
      <c r="V99" s="82" t="n">
        <v>0</v>
      </c>
      <c r="W99" s="82" t="n">
        <v>0</v>
      </c>
      <c r="X99" s="82" t="n">
        <v>0.01</v>
      </c>
      <c r="Y99" s="84" t="n">
        <f t="shared" ref="Y99:AV99" si="51">Y59/SUMIFS(Y$42:Y$77,$M$42:$M$77,$M99)</f>
        <v>0</v>
      </c>
      <c r="Z99" s="84" t="n">
        <f t="shared" si="51"/>
        <v>1.4965835982386005E-6</v>
      </c>
      <c r="AA99" s="84" t="n">
        <f t="shared" si="51"/>
        <v>6.5490141790226321E-6</v>
      </c>
      <c r="AB99" s="84" t="n">
        <f t="shared" si="51"/>
        <v>1.4797761217430686E-4</v>
      </c>
      <c r="AC99" s="84" t="n">
        <f t="shared" si="51"/>
        <v>1.0012691964555008E-4</v>
      </c>
      <c r="AD99" s="84" t="n">
        <f t="shared" si="51"/>
        <v>0</v>
      </c>
      <c r="AE99" s="84" t="n">
        <f t="shared" si="51"/>
        <v>-3.7389168614952969E-7</v>
      </c>
      <c r="AF99" s="84" t="n">
        <f t="shared" si="51"/>
        <v>3.1696697463317541E-6</v>
      </c>
      <c r="AG99" s="84" t="n">
        <f t="shared" si="51"/>
        <v>5.4910771381861529E-4</v>
      </c>
      <c r="AH99" s="84" t="n">
        <f t="shared" si="51"/>
        <v>7.8706732225284626E-3</v>
      </c>
      <c r="AI99" s="84" t="n">
        <f t="shared" si="51"/>
        <v>2.2641910873446667E-2</v>
      </c>
      <c r="AJ99" s="84" t="n">
        <f t="shared" si="51"/>
        <v>2.7834409074220034E-2</v>
      </c>
      <c r="AK99" s="84" t="n">
        <f t="shared" si="51"/>
        <v>3.1333211874476199E-2</v>
      </c>
      <c r="AL99" s="84" t="n">
        <f t="shared" si="51"/>
        <v>2.1801865875260285E-2</v>
      </c>
      <c r="AM99" s="84" t="n">
        <f t="shared" si="51"/>
        <v>2.7651732807954122E-2</v>
      </c>
      <c r="AN99" s="84" t="n">
        <f t="shared" si="51"/>
        <v>2.6997695978555784E-2</v>
      </c>
      <c r="AO99" s="84" t="n">
        <f t="shared" si="51"/>
        <v>3.3950179778099637E-2</v>
      </c>
      <c r="AP99" s="84" t="n">
        <f t="shared" si="51"/>
        <v>4.591066080668256E-2</v>
      </c>
      <c r="AQ99" s="84" t="n">
        <f t="shared" si="51"/>
        <v>3.7824008181101397E-2</v>
      </c>
      <c r="AR99" s="84" t="n">
        <f t="shared" si="51"/>
        <v>3.5787939020894832E-2</v>
      </c>
      <c r="AS99" s="84" t="n">
        <f t="shared" si="51"/>
        <v>2.8512231060879335E-2</v>
      </c>
      <c r="AT99" s="84" t="n">
        <f t="shared" si="51"/>
        <v>2.2981405362319889E-2</v>
      </c>
      <c r="AU99" s="84" t="n">
        <f t="shared" si="51"/>
        <v>2.529789938891382E-2</v>
      </c>
      <c r="AV99" s="62" t="n">
        <f t="shared" si="51"/>
        <v>1.5316362145968668E-2</v>
      </c>
    </row>
    <row r="100">
      <c r="A100" s="76" t="s">
        <v>62</v>
      </c>
      <c r="B100" s="77" t="s">
        <v>91</v>
      </c>
      <c r="M100" s="76" t="str">
        <f t="shared" ref="M100" si="52">M20</f>
        <v>Other Products</v>
      </c>
      <c r="N100" s="77" t="str">
        <f t="shared" si="14"/>
        <v>Not Multiyear</v>
      </c>
      <c r="O100" s="78" t="n">
        <v>0.94</v>
      </c>
      <c r="P100" s="78" t="n">
        <v>0.94</v>
      </c>
      <c r="Q100" s="78" t="n">
        <v>0.89</v>
      </c>
      <c r="R100" s="78" t="n">
        <v>0.95</v>
      </c>
      <c r="S100" s="78" t="n">
        <v>0.98</v>
      </c>
      <c r="T100" s="78" t="n">
        <v>0.95</v>
      </c>
      <c r="U100" s="78" t="n">
        <v>0.98</v>
      </c>
      <c r="V100" s="78" t="n">
        <v>1</v>
      </c>
      <c r="W100" s="78" t="n">
        <v>0.95</v>
      </c>
      <c r="X100" s="78" t="n">
        <v>0.92</v>
      </c>
      <c r="Y100" s="83" t="n">
        <f t="shared" ref="Y100:AV100" si="53">Y60/SUMIFS(Y$42:Y$77,$M$42:$M$77,$M100)</f>
        <v>0.93663484297520372</v>
      </c>
      <c r="Z100" s="83" t="n">
        <f t="shared" si="53"/>
        <v>0.93631527850741125</v>
      </c>
      <c r="AA100" s="83" t="n">
        <f t="shared" si="53"/>
        <v>0.89472154002698601</v>
      </c>
      <c r="AB100" s="83" t="n">
        <f t="shared" si="53"/>
        <v>0.94667024770658204</v>
      </c>
      <c r="AC100" s="83" t="n">
        <f t="shared" si="53"/>
        <v>0.98468551276787974</v>
      </c>
      <c r="AD100" s="83" t="n">
        <f t="shared" si="53"/>
        <v>0.94984045169842657</v>
      </c>
      <c r="AE100" s="83" t="n">
        <f t="shared" si="53"/>
        <v>0.97723529608151316</v>
      </c>
      <c r="AF100" s="83" t="n">
        <f t="shared" si="53"/>
        <v>0.99787604698653076</v>
      </c>
      <c r="AG100" s="83" t="n">
        <f t="shared" si="53"/>
        <v>0.95027619967056698</v>
      </c>
      <c r="AH100" s="83" t="n">
        <f t="shared" si="53"/>
        <v>0.92024815060676191</v>
      </c>
      <c r="AI100" s="83" t="n">
        <f t="shared" si="53"/>
        <v>0.86830811123577478</v>
      </c>
      <c r="AJ100" s="83" t="n">
        <f t="shared" si="53"/>
        <v>0.83474039879617601</v>
      </c>
      <c r="AK100" s="83" t="n">
        <f t="shared" si="53"/>
        <v>0.91160056159678393</v>
      </c>
      <c r="AL100" s="83" t="n">
        <f t="shared" si="53"/>
        <v>0.81199339675885884</v>
      </c>
      <c r="AM100" s="83" t="n">
        <f t="shared" si="53"/>
        <v>0.79404707056882196</v>
      </c>
      <c r="AN100" s="83" t="n">
        <f t="shared" si="53"/>
        <v>0.84745990747512789</v>
      </c>
      <c r="AO100" s="83" t="n">
        <f t="shared" si="53"/>
        <v>0.89694127231839416</v>
      </c>
      <c r="AP100" s="83" t="n">
        <f t="shared" si="53"/>
        <v>0.90681182055142007</v>
      </c>
      <c r="AQ100" s="83" t="n">
        <f t="shared" si="53"/>
        <v>0.89448029123449246</v>
      </c>
      <c r="AR100" s="83" t="n">
        <f t="shared" si="53"/>
        <v>0.90247856706697671</v>
      </c>
      <c r="AS100" s="83" t="n">
        <f t="shared" si="53"/>
        <v>0.87063710923622872</v>
      </c>
      <c r="AT100" s="83" t="n">
        <f t="shared" si="53"/>
        <v>0.83597752711839168</v>
      </c>
      <c r="AU100" s="83" t="n">
        <f t="shared" si="53"/>
        <v>0.96558154279329089</v>
      </c>
      <c r="AV100" s="63" t="n">
        <f t="shared" si="53"/>
        <v>0.92324619498480365</v>
      </c>
    </row>
    <row r="101">
      <c r="A101" s="79" t="s">
        <v>62</v>
      </c>
      <c r="B101" s="1" t="s">
        <v>92</v>
      </c>
      <c r="M101" s="79" t="str">
        <f t="shared" ref="M101" si="54">M21</f>
        <v>Other Products</v>
      </c>
      <c r="N101" s="1" t="str">
        <f t="shared" si="14"/>
        <v>Multiyear Contract</v>
      </c>
      <c r="O101" s="40" t="n">
        <v>0.06</v>
      </c>
      <c r="P101" s="40" t="n">
        <v>0.06</v>
      </c>
      <c r="Q101" s="40" t="n">
        <v>0.11</v>
      </c>
      <c r="R101" s="40" t="n">
        <v>0.05</v>
      </c>
      <c r="S101" s="40" t="n">
        <v>0.02</v>
      </c>
      <c r="T101" s="40" t="n">
        <v>0.05</v>
      </c>
      <c r="U101" s="40" t="n">
        <v>0.02</v>
      </c>
      <c r="V101" s="40" t="n">
        <v>0</v>
      </c>
      <c r="W101" s="40" t="n">
        <v>0.05</v>
      </c>
      <c r="X101" s="40" t="n">
        <v>0.06</v>
      </c>
      <c r="Y101" s="7" t="n">
        <f t="shared" ref="Y101:AV101" si="55">Y61/SUMIFS(Y$42:Y$77,$M$42:$M$77,$M101)</f>
        <v>6.3362102166942838E-2</v>
      </c>
      <c r="Z101" s="7" t="n">
        <f t="shared" si="55"/>
        <v>6.3683241780878391E-2</v>
      </c>
      <c r="AA101" s="7" t="n">
        <f t="shared" si="55"/>
        <v>0.10527836857453783</v>
      </c>
      <c r="AB101" s="7" t="n">
        <f t="shared" si="55"/>
        <v>5.3326273917331919E-2</v>
      </c>
      <c r="AC101" s="7" t="n">
        <f t="shared" si="55"/>
        <v>1.5273492996126455E-2</v>
      </c>
      <c r="AD101" s="7" t="n">
        <f t="shared" si="55"/>
        <v>5.0142267007082589E-2</v>
      </c>
      <c r="AE101" s="7" t="n">
        <f t="shared" si="55"/>
        <v>2.269874005794183E-2</v>
      </c>
      <c r="AF101" s="7" t="n">
        <f t="shared" si="55"/>
        <v>2.1218604623957208E-3</v>
      </c>
      <c r="AG101" s="7" t="n">
        <f t="shared" si="55"/>
        <v>4.9551548507239876E-2</v>
      </c>
      <c r="AH101" s="7" t="n">
        <f t="shared" si="55"/>
        <v>5.6181754390156102E-2</v>
      </c>
      <c r="AI101" s="7" t="n">
        <f t="shared" si="55"/>
        <v>5.3653678999793536E-2</v>
      </c>
      <c r="AJ101" s="7" t="n">
        <f t="shared" si="55"/>
        <v>9.0458735342852328E-2</v>
      </c>
      <c r="AK101" s="7" t="n">
        <f t="shared" si="55"/>
        <v>3.4436878494179021E-2</v>
      </c>
      <c r="AL101" s="7" t="n">
        <f t="shared" si="55"/>
        <v>0.11122884501412929</v>
      </c>
      <c r="AM101" s="7" t="n">
        <f t="shared" si="55"/>
        <v>0.12837549989482613</v>
      </c>
      <c r="AN101" s="7" t="n">
        <f t="shared" si="55"/>
        <v>6.4226757930625614E-2</v>
      </c>
      <c r="AO101" s="7" t="n">
        <f t="shared" si="55"/>
        <v>1.2916259925050971E-2</v>
      </c>
      <c r="AP101" s="7" t="n">
        <f t="shared" si="55"/>
        <v>7.9523602235522083E-3</v>
      </c>
      <c r="AQ101" s="7" t="n">
        <f t="shared" si="55"/>
        <v>9.164062474573775E-3</v>
      </c>
      <c r="AR101" s="7" t="n">
        <f t="shared" si="55"/>
        <v>1.4528358035156234E-2</v>
      </c>
      <c r="AS101" s="7" t="n">
        <f t="shared" si="55"/>
        <v>5.6584669095046565E-2</v>
      </c>
      <c r="AT101" s="7" t="n">
        <f t="shared" si="55"/>
        <v>0.13428545346152199</v>
      </c>
      <c r="AU101" s="7" t="n">
        <f t="shared" si="55"/>
        <v>4.580544685601878E-3</v>
      </c>
      <c r="AV101" s="61" t="n">
        <f t="shared" si="55"/>
        <v>7.1992238071971124E-3</v>
      </c>
    </row>
    <row r="102">
      <c r="A102" s="80" t="s">
        <v>62</v>
      </c>
      <c r="B102" s="81" t="n">
        <v>0</v>
      </c>
      <c r="M102" s="80" t="str">
        <f t="shared" ref="M102" si="56">M22</f>
        <v>Other Products</v>
      </c>
      <c r="N102" s="81" t="n">
        <f t="shared" si="14"/>
        <v>0</v>
      </c>
      <c r="O102" s="82" t="n">
        <v>0</v>
      </c>
      <c r="P102" s="82" t="n">
        <v>0</v>
      </c>
      <c r="Q102" s="82" t="n">
        <v>0</v>
      </c>
      <c r="R102" s="82" t="n">
        <v>0</v>
      </c>
      <c r="S102" s="82" t="n">
        <v>0</v>
      </c>
      <c r="T102" s="82" t="n">
        <v>0</v>
      </c>
      <c r="U102" s="82" t="n">
        <v>0</v>
      </c>
      <c r="V102" s="82" t="n">
        <v>0</v>
      </c>
      <c r="W102" s="82" t="n">
        <v>0</v>
      </c>
      <c r="X102" s="82" t="n">
        <v>0.02</v>
      </c>
      <c r="Y102" s="84" t="n">
        <f t="shared" ref="Y102:AV102" si="57">Y62/SUMIFS(Y$42:Y$77,$M$42:$M$77,$M102)</f>
        <v>3.0548578534617376E-6</v>
      </c>
      <c r="Z102" s="84" t="n">
        <f t="shared" si="57"/>
        <v>1.4797117103435215E-6</v>
      </c>
      <c r="AA102" s="84" t="n">
        <f t="shared" si="57"/>
        <v>9.1398476139501206E-8</v>
      </c>
      <c r="AB102" s="84" t="n">
        <f t="shared" si="57"/>
        <v>3.4783760860348028E-6</v>
      </c>
      <c r="AC102" s="84" t="n">
        <f t="shared" si="57"/>
        <v>4.0994235993712949E-5</v>
      </c>
      <c r="AD102" s="84" t="n">
        <f t="shared" si="57"/>
        <v>1.7281294490987371E-5</v>
      </c>
      <c r="AE102" s="84" t="n">
        <f t="shared" si="57"/>
        <v>6.5963860545030381E-5</v>
      </c>
      <c r="AF102" s="84" t="n">
        <f t="shared" si="57"/>
        <v>2.0925510736314003E-6</v>
      </c>
      <c r="AG102" s="84" t="n">
        <f t="shared" si="57"/>
        <v>1.7225182219318685E-4</v>
      </c>
      <c r="AH102" s="84" t="n">
        <f t="shared" si="57"/>
        <v>2.357009500308201E-2</v>
      </c>
      <c r="AI102" s="84" t="n">
        <f t="shared" si="57"/>
        <v>7.8038209764431488E-2</v>
      </c>
      <c r="AJ102" s="84" t="n">
        <f t="shared" si="57"/>
        <v>7.480086586097158E-2</v>
      </c>
      <c r="AK102" s="84" t="n">
        <f t="shared" si="57"/>
        <v>5.3962559909036985E-2</v>
      </c>
      <c r="AL102" s="84" t="n">
        <f t="shared" si="57"/>
        <v>7.6777758227011911E-2</v>
      </c>
      <c r="AM102" s="84" t="n">
        <f t="shared" si="57"/>
        <v>7.7577429536351841E-2</v>
      </c>
      <c r="AN102" s="84" t="n">
        <f t="shared" si="57"/>
        <v>8.8313334594246465E-2</v>
      </c>
      <c r="AO102" s="84" t="n">
        <f t="shared" si="57"/>
        <v>9.0142467756554767E-2</v>
      </c>
      <c r="AP102" s="84" t="n">
        <f t="shared" si="57"/>
        <v>8.5235819225027876E-2</v>
      </c>
      <c r="AQ102" s="84" t="n">
        <f t="shared" si="57"/>
        <v>9.6355646290933655E-2</v>
      </c>
      <c r="AR102" s="84" t="n">
        <f t="shared" si="57"/>
        <v>8.2993074897866947E-2</v>
      </c>
      <c r="AS102" s="84" t="n">
        <f t="shared" si="57"/>
        <v>7.2778221668724732E-2</v>
      </c>
      <c r="AT102" s="84" t="n">
        <f t="shared" si="57"/>
        <v>2.9737019420086341E-2</v>
      </c>
      <c r="AU102" s="84" t="n">
        <f t="shared" si="57"/>
        <v>2.9837912521107266E-2</v>
      </c>
      <c r="AV102" s="62" t="n">
        <f t="shared" si="57"/>
        <v>6.95545812079994E-2</v>
      </c>
    </row>
    <row r="103">
      <c r="A103" s="76" t="s">
        <v>63</v>
      </c>
      <c r="B103" s="77" t="s">
        <v>91</v>
      </c>
      <c r="M103" s="76" t="str">
        <f t="shared" ref="M103" si="58">M23</f>
        <v>Other R&amp;D and Knowledge Based</v>
      </c>
      <c r="N103" s="77" t="str">
        <f t="shared" si="14"/>
        <v>Not Multiyear</v>
      </c>
      <c r="O103" s="78" t="n">
        <v>0.99</v>
      </c>
      <c r="P103" s="78" t="n">
        <v>1</v>
      </c>
      <c r="Q103" s="78" t="n">
        <v>1</v>
      </c>
      <c r="R103" s="78" t="n">
        <v>0.99</v>
      </c>
      <c r="S103" s="78" t="n">
        <v>0.99</v>
      </c>
      <c r="T103" s="78" t="n">
        <v>1</v>
      </c>
      <c r="U103" s="78" t="n">
        <v>1</v>
      </c>
      <c r="V103" s="78" t="n">
        <v>1</v>
      </c>
      <c r="W103" s="78" t="n">
        <v>0.99</v>
      </c>
      <c r="X103" s="78" t="n">
        <v>0.98</v>
      </c>
      <c r="Y103" s="83" t="n">
        <f t="shared" ref="Y103:AV103" si="59">Y63/SUMIFS(Y$42:Y$77,$M$42:$M$77,$M103)</f>
        <v>0.99483233275018512</v>
      </c>
      <c r="Z103" s="83" t="n">
        <f t="shared" si="59"/>
        <v>0.99594887253381514</v>
      </c>
      <c r="AA103" s="83" t="n">
        <f t="shared" si="59"/>
        <v>0.99912145260614937</v>
      </c>
      <c r="AB103" s="83" t="n">
        <f t="shared" si="59"/>
        <v>0.99314940684455399</v>
      </c>
      <c r="AC103" s="83" t="n">
        <f t="shared" si="59"/>
        <v>0.99160192124128677</v>
      </c>
      <c r="AD103" s="83" t="n">
        <f t="shared" si="59"/>
        <v>0.99623145856774664</v>
      </c>
      <c r="AE103" s="83" t="n">
        <f t="shared" si="59"/>
        <v>0.99733055690022943</v>
      </c>
      <c r="AF103" s="83" t="n">
        <f t="shared" si="59"/>
        <v>0.99562847073350413</v>
      </c>
      <c r="AG103" s="83" t="n">
        <f t="shared" si="59"/>
        <v>0.99302644302678089</v>
      </c>
      <c r="AH103" s="83" t="n">
        <f t="shared" si="59"/>
        <v>0.98472299244959582</v>
      </c>
      <c r="AI103" s="83" t="n">
        <f t="shared" si="59"/>
        <v>0.94714311524127492</v>
      </c>
      <c r="AJ103" s="83" t="n">
        <f t="shared" si="59"/>
        <v>0.93266673140924883</v>
      </c>
      <c r="AK103" s="83" t="n">
        <f t="shared" si="59"/>
        <v>0.92605950801705716</v>
      </c>
      <c r="AL103" s="83" t="n">
        <f t="shared" si="59"/>
        <v>0.91410301582242659</v>
      </c>
      <c r="AM103" s="83" t="n">
        <f t="shared" si="59"/>
        <v>0.90732455053243011</v>
      </c>
      <c r="AN103" s="83" t="n">
        <f t="shared" si="59"/>
        <v>0.89514195114487893</v>
      </c>
      <c r="AO103" s="83" t="n">
        <f t="shared" si="59"/>
        <v>0.87869430495016831</v>
      </c>
      <c r="AP103" s="83" t="n">
        <f t="shared" si="59"/>
        <v>0.86448821465543857</v>
      </c>
      <c r="AQ103" s="83" t="n">
        <f t="shared" si="59"/>
        <v>0.88614060592896771</v>
      </c>
      <c r="AR103" s="83" t="n">
        <f t="shared" si="59"/>
        <v>0.87345514419119086</v>
      </c>
      <c r="AS103" s="83" t="n">
        <f t="shared" si="59"/>
        <v>0.87035531059020288</v>
      </c>
      <c r="AT103" s="83" t="n">
        <f t="shared" si="59"/>
        <v>0.89637944276405268</v>
      </c>
      <c r="AU103" s="83" t="n">
        <f t="shared" si="59"/>
        <v>0.90687890219734024</v>
      </c>
      <c r="AV103" s="63" t="n">
        <f t="shared" si="59"/>
        <v>0.89755171110957699</v>
      </c>
    </row>
    <row r="104">
      <c r="A104" s="79" t="s">
        <v>63</v>
      </c>
      <c r="B104" s="1" t="s">
        <v>92</v>
      </c>
      <c r="M104" s="79" t="str">
        <f t="shared" ref="M104" si="60">M24</f>
        <v>Other R&amp;D and Knowledge Based</v>
      </c>
      <c r="N104" s="1" t="str">
        <f t="shared" si="14"/>
        <v>Multiyear Contract</v>
      </c>
      <c r="O104" s="40" t="n">
        <v>0.01</v>
      </c>
      <c r="P104" s="40" t="n">
        <v>0</v>
      </c>
      <c r="Q104" s="40" t="n">
        <v>0</v>
      </c>
      <c r="R104" s="40" t="n">
        <v>0.01</v>
      </c>
      <c r="S104" s="40" t="n">
        <v>0.01</v>
      </c>
      <c r="T104" s="40" t="n">
        <v>0</v>
      </c>
      <c r="U104" s="40" t="n">
        <v>0</v>
      </c>
      <c r="V104" s="40" t="n">
        <v>0</v>
      </c>
      <c r="W104" s="40" t="n">
        <v>0.01</v>
      </c>
      <c r="X104" s="40" t="n">
        <v>0.01</v>
      </c>
      <c r="Y104" s="7" t="n">
        <f t="shared" ref="Y104:AV104" si="61">Y64/SUMIFS(Y$42:Y$77,$M$42:$M$77,$M104)</f>
        <v>5.1660340176087755E-3</v>
      </c>
      <c r="Z104" s="7" t="n">
        <f t="shared" si="61"/>
        <v>4.04900393595003E-3</v>
      </c>
      <c r="AA104" s="7" t="n">
        <f t="shared" si="61"/>
        <v>8.7842111352285225E-4</v>
      </c>
      <c r="AB104" s="7" t="n">
        <f t="shared" si="61"/>
        <v>6.8468401712156908E-3</v>
      </c>
      <c r="AC104" s="7" t="n">
        <f t="shared" si="61"/>
        <v>8.3952569148394371E-3</v>
      </c>
      <c r="AD104" s="7" t="n">
        <f t="shared" si="61"/>
        <v>3.7134767398732771E-3</v>
      </c>
      <c r="AE104" s="7" t="n">
        <f t="shared" si="61"/>
        <v>2.6025981324513006E-3</v>
      </c>
      <c r="AF104" s="7" t="n">
        <f t="shared" si="61"/>
        <v>4.3534799122993189E-3</v>
      </c>
      <c r="AG104" s="7" t="n">
        <f t="shared" si="61"/>
        <v>6.8760984069538211E-3</v>
      </c>
      <c r="AH104" s="7" t="n">
        <f t="shared" si="61"/>
        <v>7.8547986237514772E-3</v>
      </c>
      <c r="AI104" s="7" t="n">
        <f t="shared" si="61"/>
        <v>1.5459498258106816E-2</v>
      </c>
      <c r="AJ104" s="7" t="n">
        <f t="shared" si="61"/>
        <v>1.5995214125797311E-2</v>
      </c>
      <c r="AK104" s="7" t="n">
        <f t="shared" si="61"/>
        <v>1.4825654783074784E-2</v>
      </c>
      <c r="AL104" s="7" t="n">
        <f t="shared" si="61"/>
        <v>1.9284207249348543E-2</v>
      </c>
      <c r="AM104" s="7" t="n">
        <f t="shared" si="61"/>
        <v>1.3116809491038715E-2</v>
      </c>
      <c r="AN104" s="7" t="n">
        <f t="shared" si="61"/>
        <v>1.549198669429128E-2</v>
      </c>
      <c r="AO104" s="7" t="n">
        <f t="shared" si="61"/>
        <v>2.0693174451130811E-2</v>
      </c>
      <c r="AP104" s="7" t="n">
        <f t="shared" si="61"/>
        <v>2.6689113194942268E-2</v>
      </c>
      <c r="AQ104" s="7" t="n">
        <f t="shared" si="61"/>
        <v>1.7627024370000872E-2</v>
      </c>
      <c r="AR104" s="7" t="n">
        <f t="shared" si="61"/>
        <v>2.5524183380708537E-2</v>
      </c>
      <c r="AS104" s="7" t="n">
        <f t="shared" si="61"/>
        <v>2.8341985404722957E-2</v>
      </c>
      <c r="AT104" s="7" t="n">
        <f t="shared" si="61"/>
        <v>1.8603688044002011E-2</v>
      </c>
      <c r="AU104" s="7" t="n">
        <f t="shared" si="61"/>
        <v>2.0024302013912181E-2</v>
      </c>
      <c r="AV104" s="61" t="n">
        <f t="shared" si="61"/>
        <v>2.4128544005385309E-2</v>
      </c>
    </row>
    <row r="105">
      <c r="A105" s="80" t="s">
        <v>63</v>
      </c>
      <c r="B105" s="81" t="n">
        <v>0</v>
      </c>
      <c r="M105" s="80" t="str">
        <f t="shared" ref="M105" si="62">M25</f>
        <v>Other R&amp;D and Knowledge Based</v>
      </c>
      <c r="N105" s="81" t="n">
        <f t="shared" si="14"/>
        <v>0</v>
      </c>
      <c r="O105" s="82" t="n">
        <v>0</v>
      </c>
      <c r="P105" s="82" t="n">
        <v>0</v>
      </c>
      <c r="Q105" s="82" t="n">
        <v>0</v>
      </c>
      <c r="R105" s="82" t="n">
        <v>0</v>
      </c>
      <c r="S105" s="82" t="n">
        <v>0</v>
      </c>
      <c r="T105" s="82" t="n">
        <v>0</v>
      </c>
      <c r="U105" s="82" t="n">
        <v>0</v>
      </c>
      <c r="V105" s="82" t="n">
        <v>0</v>
      </c>
      <c r="W105" s="82" t="n">
        <v>0</v>
      </c>
      <c r="X105" s="82" t="n">
        <v>0.01</v>
      </c>
      <c r="Y105" s="84" t="n">
        <f t="shared" ref="Y105:AV105" si="63">Y65/SUMIFS(Y$42:Y$77,$M$42:$M$77,$M105)</f>
        <v>1.6332322061584695E-6</v>
      </c>
      <c r="Z105" s="84" t="n">
        <f t="shared" si="63"/>
        <v>2.1235302348203902E-6</v>
      </c>
      <c r="AA105" s="84" t="n">
        <f t="shared" si="63"/>
        <v>1.262803277578379E-7</v>
      </c>
      <c r="AB105" s="84" t="n">
        <f t="shared" si="63"/>
        <v>3.7529842303349906E-6</v>
      </c>
      <c r="AC105" s="84" t="n">
        <f t="shared" si="63"/>
        <v>2.8218438738519826E-6</v>
      </c>
      <c r="AD105" s="84" t="n">
        <f t="shared" si="63"/>
        <v>5.5064692380243152E-5</v>
      </c>
      <c r="AE105" s="84" t="n">
        <f t="shared" si="63"/>
        <v>6.6844967319108927E-5</v>
      </c>
      <c r="AF105" s="84" t="n">
        <f t="shared" si="63"/>
        <v>1.8049354196635481E-5</v>
      </c>
      <c r="AG105" s="84" t="n">
        <f t="shared" si="63"/>
        <v>9.7458566265384207E-5</v>
      </c>
      <c r="AH105" s="84" t="n">
        <f t="shared" si="63"/>
        <v>7.4222089266526058E-3</v>
      </c>
      <c r="AI105" s="84" t="n">
        <f t="shared" si="63"/>
        <v>3.7397386500618315E-2</v>
      </c>
      <c r="AJ105" s="84" t="n">
        <f t="shared" si="63"/>
        <v>5.1338054464953826E-2</v>
      </c>
      <c r="AK105" s="84" t="n">
        <f t="shared" si="63"/>
        <v>5.9114837199868223E-2</v>
      </c>
      <c r="AL105" s="84" t="n">
        <f t="shared" si="63"/>
        <v>6.6612776928224843E-2</v>
      </c>
      <c r="AM105" s="84" t="n">
        <f t="shared" si="63"/>
        <v>7.9558639976531204E-2</v>
      </c>
      <c r="AN105" s="84" t="n">
        <f t="shared" si="63"/>
        <v>8.936606216082979E-2</v>
      </c>
      <c r="AO105" s="84" t="n">
        <f t="shared" si="63"/>
        <v>0.10061252059870088</v>
      </c>
      <c r="AP105" s="84" t="n">
        <f t="shared" si="63"/>
        <v>0.10882267214961919</v>
      </c>
      <c r="AQ105" s="84" t="n">
        <f t="shared" si="63"/>
        <v>9.6232369701031412E-2</v>
      </c>
      <c r="AR105" s="84" t="n">
        <f t="shared" si="63"/>
        <v>0.10102067242810066</v>
      </c>
      <c r="AS105" s="84" t="n">
        <f t="shared" si="63"/>
        <v>0.10130270400507414</v>
      </c>
      <c r="AT105" s="84" t="n">
        <f t="shared" si="63"/>
        <v>8.5016869191945371E-2</v>
      </c>
      <c r="AU105" s="84" t="n">
        <f t="shared" si="63"/>
        <v>7.3096795788747518E-2</v>
      </c>
      <c r="AV105" s="62" t="n">
        <f t="shared" si="63"/>
        <v>7.8319744885037679E-2</v>
      </c>
    </row>
    <row r="106">
      <c r="A106" s="76" t="s">
        <v>64</v>
      </c>
      <c r="B106" s="77" t="s">
        <v>91</v>
      </c>
      <c r="M106" s="76" t="str">
        <f t="shared" ref="M106" si="64">M26</f>
        <v>Other Services</v>
      </c>
      <c r="N106" s="77" t="str">
        <f t="shared" si="14"/>
        <v>Not Multiyear</v>
      </c>
      <c r="O106" s="78" t="n">
        <v>1</v>
      </c>
      <c r="P106" s="78" t="n">
        <v>1</v>
      </c>
      <c r="Q106" s="78" t="n">
        <v>1</v>
      </c>
      <c r="R106" s="78" t="n">
        <v>1</v>
      </c>
      <c r="S106" s="78" t="n">
        <v>1</v>
      </c>
      <c r="T106" s="78" t="n">
        <v>1</v>
      </c>
      <c r="U106" s="78" t="n">
        <v>1</v>
      </c>
      <c r="V106" s="78" t="n">
        <v>1</v>
      </c>
      <c r="W106" s="78" t="n">
        <v>1</v>
      </c>
      <c r="X106" s="78" t="n">
        <v>1</v>
      </c>
      <c r="Y106" s="83" t="n">
        <f t="shared" ref="Y106:AV106" si="65">Y66/SUMIFS(Y$42:Y$77,$M$42:$M$77,$M106)</f>
        <v>1</v>
      </c>
      <c r="Z106" s="83" t="n">
        <f t="shared" si="65"/>
        <v>1</v>
      </c>
      <c r="AA106" s="83" t="n">
        <f t="shared" si="65"/>
        <v>0.99997060250432668</v>
      </c>
      <c r="AB106" s="83" t="n">
        <f t="shared" si="65"/>
        <v>0.99994125839116699</v>
      </c>
      <c r="AC106" s="83" t="n">
        <f t="shared" si="65"/>
        <v>0.9997848324938543</v>
      </c>
      <c r="AD106" s="83" t="n">
        <f t="shared" si="65"/>
        <v>0.99920249822482377</v>
      </c>
      <c r="AE106" s="83" t="n">
        <f t="shared" si="65"/>
        <v>0.99963435254493804</v>
      </c>
      <c r="AF106" s="83" t="n">
        <f t="shared" si="65"/>
        <v>0.99967148657236105</v>
      </c>
      <c r="AG106" s="83" t="n">
        <f t="shared" si="65"/>
        <v>0.99928445647841035</v>
      </c>
      <c r="AH106" s="83" t="n">
        <f t="shared" si="65"/>
        <v>0.99755715494192976</v>
      </c>
      <c r="AI106" s="83" t="n">
        <f t="shared" si="65"/>
        <v>0.90525719502913959</v>
      </c>
      <c r="AJ106" s="83" t="n">
        <f t="shared" si="65"/>
        <v>0.94590199607710257</v>
      </c>
      <c r="AK106" s="83" t="n">
        <f t="shared" si="65"/>
        <v>0.95451124277204513</v>
      </c>
      <c r="AL106" s="83" t="n">
        <f t="shared" si="65"/>
        <v>0.95908701048801737</v>
      </c>
      <c r="AM106" s="83" t="n">
        <f t="shared" si="65"/>
        <v>0.94123379295765175</v>
      </c>
      <c r="AN106" s="83" t="n">
        <f t="shared" si="65"/>
        <v>0.93884799309811384</v>
      </c>
      <c r="AO106" s="83" t="n">
        <f t="shared" si="65"/>
        <v>0.92999073516755815</v>
      </c>
      <c r="AP106" s="83" t="n">
        <f t="shared" si="65"/>
        <v>0.91997719940610179</v>
      </c>
      <c r="AQ106" s="83" t="n">
        <f t="shared" si="65"/>
        <v>0.90666514584330871</v>
      </c>
      <c r="AR106" s="83" t="n">
        <f t="shared" si="65"/>
        <v>0.91845253351780365</v>
      </c>
      <c r="AS106" s="83" t="n">
        <f t="shared" si="65"/>
        <v>0.9055059517671753</v>
      </c>
      <c r="AT106" s="83" t="n">
        <f t="shared" si="65"/>
        <v>0.91828595373594779</v>
      </c>
      <c r="AU106" s="83" t="n">
        <f t="shared" si="65"/>
        <v>0.91678695789659237</v>
      </c>
      <c r="AV106" s="63" t="n">
        <f t="shared" si="65"/>
        <v>0.93699880783467915</v>
      </c>
    </row>
    <row r="107">
      <c r="A107" s="79" t="s">
        <v>64</v>
      </c>
      <c r="B107" s="1" t="s">
        <v>92</v>
      </c>
      <c r="M107" s="79" t="str">
        <f t="shared" ref="M107" si="66">M27</f>
        <v>Other Services</v>
      </c>
      <c r="N107" s="1" t="str">
        <f t="shared" si="14"/>
        <v>Multiyear Contract</v>
      </c>
      <c r="O107" s="59" t="n">
        <v>0</v>
      </c>
      <c r="P107" s="59" t="n">
        <v>0</v>
      </c>
      <c r="Q107" s="59" t="n">
        <v>0</v>
      </c>
      <c r="R107" s="59" t="n">
        <v>0</v>
      </c>
      <c r="S107" s="59" t="n">
        <v>0</v>
      </c>
      <c r="T107" s="59" t="n">
        <v>0</v>
      </c>
      <c r="U107" s="59" t="n">
        <v>0</v>
      </c>
      <c r="V107" s="59" t="n">
        <v>0</v>
      </c>
      <c r="W107" s="59" t="n">
        <v>0</v>
      </c>
      <c r="X107" s="59" t="n">
        <v>0</v>
      </c>
      <c r="Y107" s="7" t="n">
        <f t="shared" ref="Y107:AV107" si="67">Y67/SUMIFS(Y$42:Y$77,$M$42:$M$77,$M107)</f>
        <v>0</v>
      </c>
      <c r="Z107" s="7" t="n">
        <f t="shared" si="67"/>
        <v>0</v>
      </c>
      <c r="AA107" s="7" t="n">
        <f t="shared" si="67"/>
        <v>2.9397495673348391E-5</v>
      </c>
      <c r="AB107" s="7" t="n">
        <f t="shared" si="67"/>
        <v>5.5661569805039552E-5</v>
      </c>
      <c r="AC107" s="7" t="n">
        <f t="shared" si="67"/>
        <v>1.7225525210404929E-4</v>
      </c>
      <c r="AD107" s="7" t="n">
        <f t="shared" si="67"/>
        <v>7.8817285328741638E-4</v>
      </c>
      <c r="AE107" s="7" t="n">
        <f t="shared" si="67"/>
        <v>3.5033142138398397E-4</v>
      </c>
      <c r="AF107" s="7" t="n">
        <f t="shared" si="67"/>
        <v>3.1924564407376639E-4</v>
      </c>
      <c r="AG107" s="7" t="n">
        <f t="shared" si="67"/>
        <v>5.9413424750356491E-4</v>
      </c>
      <c r="AH107" s="7" t="n">
        <f t="shared" si="67"/>
        <v>7.5029844081805344E-4</v>
      </c>
      <c r="AI107" s="7" t="n">
        <f t="shared" si="67"/>
        <v>1.5366550377154588E-3</v>
      </c>
      <c r="AJ107" s="7" t="n">
        <f t="shared" si="67"/>
        <v>2.6211309344983513E-3</v>
      </c>
      <c r="AK107" s="7" t="n">
        <f t="shared" si="67"/>
        <v>7.3384606836097111E-3</v>
      </c>
      <c r="AL107" s="7" t="n">
        <f t="shared" si="67"/>
        <v>7.0792634929971289E-3</v>
      </c>
      <c r="AM107" s="7" t="n">
        <f t="shared" si="67"/>
        <v>4.4500812402489586E-3</v>
      </c>
      <c r="AN107" s="7" t="n">
        <f t="shared" si="67"/>
        <v>4.1155119295399022E-3</v>
      </c>
      <c r="AO107" s="7" t="n">
        <f t="shared" si="67"/>
        <v>3.1870005244340259E-3</v>
      </c>
      <c r="AP107" s="7" t="n">
        <f t="shared" si="67"/>
        <v>3.6879027193513388E-3</v>
      </c>
      <c r="AQ107" s="7" t="n">
        <f t="shared" si="67"/>
        <v>7.5672393206847911E-3</v>
      </c>
      <c r="AR107" s="7" t="n">
        <f t="shared" si="67"/>
        <v>2.9603967171285342E-3</v>
      </c>
      <c r="AS107" s="7" t="n">
        <f t="shared" si="67"/>
        <v>4.5510279677140461E-3</v>
      </c>
      <c r="AT107" s="7" t="n">
        <f t="shared" si="67"/>
        <v>5.4417821674698141E-3</v>
      </c>
      <c r="AU107" s="7" t="n">
        <f t="shared" si="67"/>
        <v>8.8823608522225275E-3</v>
      </c>
      <c r="AV107" s="61" t="n">
        <f t="shared" si="67"/>
        <v>8.2569756652386105E-3</v>
      </c>
    </row>
    <row r="108">
      <c r="A108" s="80" t="s">
        <v>64</v>
      </c>
      <c r="B108" s="81" t="n">
        <v>0</v>
      </c>
      <c r="M108" s="80" t="str">
        <f t="shared" ref="M108" si="68">M28</f>
        <v>Other Services</v>
      </c>
      <c r="N108" s="81" t="n">
        <f t="shared" si="14"/>
        <v>0</v>
      </c>
      <c r="O108" s="68" t="n">
        <v>0</v>
      </c>
      <c r="P108" s="68" t="n">
        <v>0</v>
      </c>
      <c r="Q108" s="68" t="n">
        <v>0</v>
      </c>
      <c r="R108" s="68" t="n">
        <v>0</v>
      </c>
      <c r="S108" s="68" t="n">
        <v>0</v>
      </c>
      <c r="T108" s="68" t="n">
        <v>0</v>
      </c>
      <c r="U108" s="68" t="n">
        <v>0</v>
      </c>
      <c r="V108" s="68" t="n">
        <v>0</v>
      </c>
      <c r="W108" s="68" t="n">
        <v>0</v>
      </c>
      <c r="X108" s="68" t="n">
        <v>0</v>
      </c>
      <c r="Y108" s="84" t="n">
        <f t="shared" ref="Y108:AV108" si="69">Y68/SUMIFS(Y$42:Y$77,$M$42:$M$77,$M108)</f>
        <v>0</v>
      </c>
      <c r="Z108" s="84" t="n">
        <f t="shared" si="69"/>
        <v>0</v>
      </c>
      <c r="AA108" s="84" t="n">
        <f t="shared" si="69"/>
        <v>0</v>
      </c>
      <c r="AB108" s="84" t="n">
        <f t="shared" si="69"/>
        <v>3.0800390279578519E-6</v>
      </c>
      <c r="AC108" s="84" t="n">
        <f t="shared" si="69"/>
        <v>4.2912254041748709E-5</v>
      </c>
      <c r="AD108" s="84" t="n">
        <f t="shared" si="69"/>
        <v>9.3289218887240738E-6</v>
      </c>
      <c r="AE108" s="84" t="n">
        <f t="shared" si="69"/>
        <v>1.5316033678003037E-5</v>
      </c>
      <c r="AF108" s="84" t="n">
        <f t="shared" si="69"/>
        <v>9.2677835651978906E-6</v>
      </c>
      <c r="AG108" s="84" t="n">
        <f t="shared" si="69"/>
        <v>1.2140927408629411E-4</v>
      </c>
      <c r="AH108" s="84" t="n">
        <f t="shared" si="69"/>
        <v>1.6925466172519892E-3</v>
      </c>
      <c r="AI108" s="84" t="n">
        <f t="shared" si="69"/>
        <v>9.3206149933145091E-2</v>
      </c>
      <c r="AJ108" s="84" t="n">
        <f t="shared" si="69"/>
        <v>5.1476872988399112E-2</v>
      </c>
      <c r="AK108" s="84" t="n">
        <f t="shared" si="69"/>
        <v>3.8150296544345125E-2</v>
      </c>
      <c r="AL108" s="84" t="n">
        <f t="shared" si="69"/>
        <v>3.3833726018985363E-2</v>
      </c>
      <c r="AM108" s="84" t="n">
        <f t="shared" si="69"/>
        <v>5.4316125802099324E-2</v>
      </c>
      <c r="AN108" s="84" t="n">
        <f t="shared" si="69"/>
        <v>5.7036494972346238E-2</v>
      </c>
      <c r="AO108" s="84" t="n">
        <f t="shared" si="69"/>
        <v>6.6822264308007778E-2</v>
      </c>
      <c r="AP108" s="84" t="n">
        <f t="shared" si="69"/>
        <v>7.6334897874546823E-2</v>
      </c>
      <c r="AQ108" s="84" t="n">
        <f t="shared" si="69"/>
        <v>8.5767614836006437E-2</v>
      </c>
      <c r="AR108" s="84" t="n">
        <f t="shared" si="69"/>
        <v>7.8587069765067838E-2</v>
      </c>
      <c r="AS108" s="84" t="n">
        <f t="shared" si="69"/>
        <v>8.9943020265110557E-2</v>
      </c>
      <c r="AT108" s="84" t="n">
        <f t="shared" si="69"/>
        <v>7.6272264096582401E-2</v>
      </c>
      <c r="AU108" s="84" t="n">
        <f t="shared" si="69"/>
        <v>7.4330681251185041E-2</v>
      </c>
      <c r="AV108" s="62" t="n">
        <f t="shared" si="69"/>
        <v>5.4744216500082134E-2</v>
      </c>
    </row>
    <row r="109">
      <c r="A109" s="76" t="s">
        <v>65</v>
      </c>
      <c r="B109" s="77" t="s">
        <v>91</v>
      </c>
      <c r="M109" s="76" t="str">
        <f t="shared" ref="M109" si="70">M29</f>
        <v>Ships &amp; Submarines</v>
      </c>
      <c r="N109" s="77" t="str">
        <f t="shared" si="14"/>
        <v>Not Multiyear</v>
      </c>
      <c r="O109" s="69" t="n">
        <v>0.89</v>
      </c>
      <c r="P109" s="69" t="n">
        <v>0.97</v>
      </c>
      <c r="Q109" s="69" t="n">
        <v>0.99</v>
      </c>
      <c r="R109" s="69" t="n">
        <v>0.98</v>
      </c>
      <c r="S109" s="69" t="n">
        <v>0.99</v>
      </c>
      <c r="T109" s="69" t="n">
        <v>0.99</v>
      </c>
      <c r="U109" s="69" t="n">
        <v>0.99</v>
      </c>
      <c r="V109" s="69" t="n">
        <v>0.99</v>
      </c>
      <c r="W109" s="69" t="n">
        <v>0.99</v>
      </c>
      <c r="X109" s="69" t="n">
        <v>0.86</v>
      </c>
      <c r="Y109" s="83" t="n">
        <f t="shared" ref="Y109:AV109" si="71">Y69/SUMIFS(Y$42:Y$77,$M$42:$M$77,$M109)</f>
        <v>0.89198498650363855</v>
      </c>
      <c r="Z109" s="83" t="n">
        <f t="shared" si="71"/>
        <v>0.96722880335240757</v>
      </c>
      <c r="AA109" s="83" t="n">
        <f t="shared" si="71"/>
        <v>0.98881135520243291</v>
      </c>
      <c r="AB109" s="83" t="n">
        <f t="shared" si="71"/>
        <v>0.97580028620674997</v>
      </c>
      <c r="AC109" s="83" t="n">
        <f t="shared" si="71"/>
        <v>0.98897457651727905</v>
      </c>
      <c r="AD109" s="83" t="n">
        <f t="shared" si="71"/>
        <v>0.98746418115898182</v>
      </c>
      <c r="AE109" s="83" t="n">
        <f t="shared" si="71"/>
        <v>0.99489018329965762</v>
      </c>
      <c r="AF109" s="83" t="n">
        <f t="shared" si="71"/>
        <v>0.99385418911330226</v>
      </c>
      <c r="AG109" s="83" t="n">
        <f t="shared" si="71"/>
        <v>0.9941020985608624</v>
      </c>
      <c r="AH109" s="83" t="n">
        <f t="shared" si="71"/>
        <v>0.86258943542160182</v>
      </c>
      <c r="AI109" s="83" t="n">
        <f t="shared" si="71"/>
        <v>0.8022235994983028</v>
      </c>
      <c r="AJ109" s="83" t="n">
        <f t="shared" si="71"/>
        <v>0.83614283476063511</v>
      </c>
      <c r="AK109" s="83" t="n">
        <f t="shared" si="71"/>
        <v>0.82401342892110907</v>
      </c>
      <c r="AL109" s="83" t="n">
        <f t="shared" si="71"/>
        <v>0.76312297974960852</v>
      </c>
      <c r="AM109" s="83" t="n">
        <f t="shared" si="71"/>
        <v>0.78942716309214434</v>
      </c>
      <c r="AN109" s="83" t="n">
        <f t="shared" si="71"/>
        <v>0.85363796658271462</v>
      </c>
      <c r="AO109" s="83" t="n">
        <f t="shared" si="71"/>
        <v>0.84699930597807505</v>
      </c>
      <c r="AP109" s="83" t="n">
        <f t="shared" si="71"/>
        <v>0.86884503074118147</v>
      </c>
      <c r="AQ109" s="83" t="n">
        <f t="shared" si="71"/>
        <v>0.86869739960450398</v>
      </c>
      <c r="AR109" s="83" t="n">
        <f t="shared" si="71"/>
        <v>0.84928105703815071</v>
      </c>
      <c r="AS109" s="83" t="n">
        <f t="shared" si="71"/>
        <v>0.86975412811281427</v>
      </c>
      <c r="AT109" s="83" t="n">
        <f t="shared" si="71"/>
        <v>0.9020278708168803</v>
      </c>
      <c r="AU109" s="83" t="n">
        <f t="shared" si="71"/>
        <v>0.88887483141492629</v>
      </c>
      <c r="AV109" s="63" t="n">
        <f t="shared" si="71"/>
        <v>0.98211779796296539</v>
      </c>
    </row>
    <row r="110">
      <c r="A110" s="79" t="s">
        <v>65</v>
      </c>
      <c r="B110" s="1" t="s">
        <v>92</v>
      </c>
      <c r="M110" s="79" t="str">
        <f t="shared" ref="M110" si="72">M30</f>
        <v>Ships &amp; Submarines</v>
      </c>
      <c r="N110" s="1" t="str">
        <f t="shared" si="14"/>
        <v>Multiyear Contract</v>
      </c>
      <c r="O110" s="59" t="n">
        <v>0.11</v>
      </c>
      <c r="P110" s="59" t="n">
        <v>0.03</v>
      </c>
      <c r="Q110" s="59" t="n">
        <v>0.01</v>
      </c>
      <c r="R110" s="59" t="n">
        <v>0.02</v>
      </c>
      <c r="S110" s="59" t="n">
        <v>0.01</v>
      </c>
      <c r="T110" s="59" t="n">
        <v>0.01</v>
      </c>
      <c r="U110" s="59" t="n">
        <v>0.01</v>
      </c>
      <c r="V110" s="59" t="n">
        <v>0.01</v>
      </c>
      <c r="W110" s="59" t="n">
        <v>0.01</v>
      </c>
      <c r="X110" s="59" t="n">
        <v>0.13</v>
      </c>
      <c r="Y110" s="7" t="n">
        <f t="shared" ref="Y110:AV110" si="73">Y70/SUMIFS(Y$42:Y$77,$M$42:$M$77,$M110)</f>
        <v>0.10801501349636143</v>
      </c>
      <c r="Z110" s="7" t="n">
        <f t="shared" si="73"/>
        <v>3.2771196647592295E-2</v>
      </c>
      <c r="AA110" s="7" t="n">
        <f t="shared" si="73"/>
        <v>1.1188644797567151E-2</v>
      </c>
      <c r="AB110" s="7" t="n">
        <f t="shared" si="73"/>
        <v>2.4199713793249981E-2</v>
      </c>
      <c r="AC110" s="7" t="n">
        <f t="shared" si="73"/>
        <v>1.102147261669569E-2</v>
      </c>
      <c r="AD110" s="7" t="n">
        <f t="shared" si="73"/>
        <v>1.2534008957990889E-2</v>
      </c>
      <c r="AE110" s="7" t="n">
        <f t="shared" si="73"/>
        <v>5.1087828297607151E-3</v>
      </c>
      <c r="AF110" s="7" t="n">
        <f t="shared" si="73"/>
        <v>6.1446511512421639E-3</v>
      </c>
      <c r="AG110" s="7" t="n">
        <f t="shared" si="73"/>
        <v>5.825655042548521E-3</v>
      </c>
      <c r="AH110" s="7" t="n">
        <f t="shared" si="73"/>
        <v>0.13490132918525016</v>
      </c>
      <c r="AI110" s="7" t="n">
        <f t="shared" si="73"/>
        <v>0.15645216515187577</v>
      </c>
      <c r="AJ110" s="7" t="n">
        <f t="shared" si="73"/>
        <v>0.12646523921599959</v>
      </c>
      <c r="AK110" s="7" t="n">
        <f t="shared" si="73"/>
        <v>0.12713244510887955</v>
      </c>
      <c r="AL110" s="7" t="n">
        <f t="shared" si="73"/>
        <v>0.18264469576447739</v>
      </c>
      <c r="AM110" s="7" t="n">
        <f t="shared" si="73"/>
        <v>0.14387728336674618</v>
      </c>
      <c r="AN110" s="7" t="n">
        <f t="shared" si="73"/>
        <v>7.5267669224171996E-2</v>
      </c>
      <c r="AO110" s="7" t="n">
        <f t="shared" si="73"/>
        <v>9.3335593059214988E-2</v>
      </c>
      <c r="AP110" s="7" t="n">
        <f t="shared" si="73"/>
        <v>7.8154661173566273E-2</v>
      </c>
      <c r="AQ110" s="7" t="n">
        <f t="shared" si="73"/>
        <v>7.0919077370516614E-2</v>
      </c>
      <c r="AR110" s="7" t="n">
        <f t="shared" si="73"/>
        <v>9.9513030758404702E-2</v>
      </c>
      <c r="AS110" s="7" t="n">
        <f t="shared" si="73"/>
        <v>9.8108959069938675E-2</v>
      </c>
      <c r="AT110" s="7" t="n">
        <f t="shared" si="73"/>
        <v>5.4015672066202371E-2</v>
      </c>
      <c r="AU110" s="7" t="n">
        <f t="shared" si="73"/>
        <v>6.3676634173123137E-2</v>
      </c>
      <c r="AV110" s="61" t="n">
        <f t="shared" si="73"/>
        <v>5.5786145347784524E-3</v>
      </c>
    </row>
    <row r="111">
      <c r="A111" s="80" t="s">
        <v>65</v>
      </c>
      <c r="B111" s="81" t="n">
        <v>0</v>
      </c>
      <c r="M111" s="80" t="str">
        <f t="shared" ref="M111" si="74">M31</f>
        <v>Ships &amp; Submarines</v>
      </c>
      <c r="N111" s="81" t="n">
        <f t="shared" si="14"/>
        <v>0</v>
      </c>
      <c r="O111" s="68" t="n">
        <v>0</v>
      </c>
      <c r="P111" s="68" t="n">
        <v>0</v>
      </c>
      <c r="Q111" s="68" t="n">
        <v>0</v>
      </c>
      <c r="R111" s="68" t="n">
        <v>0</v>
      </c>
      <c r="S111" s="68" t="n">
        <v>0</v>
      </c>
      <c r="T111" s="68" t="n">
        <v>0</v>
      </c>
      <c r="U111" s="68" t="n">
        <v>0</v>
      </c>
      <c r="V111" s="68" t="n">
        <v>0</v>
      </c>
      <c r="W111" s="68" t="n">
        <v>0</v>
      </c>
      <c r="X111" s="68" t="n">
        <v>0</v>
      </c>
      <c r="Y111" s="84" t="n">
        <f t="shared" ref="Y111:AV111" si="75">Y71/SUMIFS(Y$42:Y$77,$M$42:$M$77,$M111)</f>
        <v>0</v>
      </c>
      <c r="Z111" s="84" t="n">
        <f t="shared" si="75"/>
        <v>0</v>
      </c>
      <c r="AA111" s="84" t="n">
        <f t="shared" si="75"/>
        <v>0</v>
      </c>
      <c r="AB111" s="84" t="n">
        <f t="shared" si="75"/>
        <v>0</v>
      </c>
      <c r="AC111" s="84" t="n">
        <f t="shared" si="75"/>
        <v>3.9508660251370961E-6</v>
      </c>
      <c r="AD111" s="84" t="n">
        <f t="shared" si="75"/>
        <v>1.8098830273883819E-6</v>
      </c>
      <c r="AE111" s="84" t="n">
        <f t="shared" si="75"/>
        <v>1.0338705816591704E-6</v>
      </c>
      <c r="AF111" s="84" t="n">
        <f t="shared" si="75"/>
        <v>1.159735455639436E-6</v>
      </c>
      <c r="AG111" s="84" t="n">
        <f t="shared" si="75"/>
        <v>7.2246396589033937E-5</v>
      </c>
      <c r="AH111" s="84" t="n">
        <f t="shared" si="75"/>
        <v>2.5092353931479875E-3</v>
      </c>
      <c r="AI111" s="84" t="n">
        <f t="shared" si="75"/>
        <v>4.1324235349821485E-2</v>
      </c>
      <c r="AJ111" s="84" t="n">
        <f t="shared" si="75"/>
        <v>3.7391926023365385E-2</v>
      </c>
      <c r="AK111" s="84" t="n">
        <f t="shared" si="75"/>
        <v>4.8854125970011313E-2</v>
      </c>
      <c r="AL111" s="84" t="n">
        <f t="shared" si="75"/>
        <v>5.4232324485914113E-2</v>
      </c>
      <c r="AM111" s="84" t="n">
        <f t="shared" si="75"/>
        <v>6.6695553541109481E-2</v>
      </c>
      <c r="AN111" s="84" t="n">
        <f t="shared" si="75"/>
        <v>7.1094364193113394E-2</v>
      </c>
      <c r="AO111" s="84" t="n">
        <f t="shared" si="75"/>
        <v>5.966510096270998E-2</v>
      </c>
      <c r="AP111" s="84" t="n">
        <f t="shared" si="75"/>
        <v>5.3000308085252211E-2</v>
      </c>
      <c r="AQ111" s="84" t="n">
        <f t="shared" si="75"/>
        <v>6.0383523024979471E-2</v>
      </c>
      <c r="AR111" s="84" t="n">
        <f t="shared" si="75"/>
        <v>5.1205912203444684E-2</v>
      </c>
      <c r="AS111" s="84" t="n">
        <f t="shared" si="75"/>
        <v>3.2136912817247024E-2</v>
      </c>
      <c r="AT111" s="84" t="n">
        <f t="shared" si="75"/>
        <v>4.3956457116917272E-2</v>
      </c>
      <c r="AU111" s="84" t="n">
        <f t="shared" si="75"/>
        <v>4.744853441195062E-2</v>
      </c>
      <c r="AV111" s="62" t="n">
        <f t="shared" si="75"/>
        <v>1.2303587502256198E-2</v>
      </c>
    </row>
    <row r="112">
      <c r="A112" s="76" t="s">
        <v>66</v>
      </c>
      <c r="B112" s="77" t="s">
        <v>91</v>
      </c>
      <c r="M112" s="76" t="str">
        <f t="shared" ref="M112" si="76">M32</f>
        <v>Space Systems</v>
      </c>
      <c r="N112" s="77" t="str">
        <f t="shared" si="14"/>
        <v>Not Multiyear</v>
      </c>
      <c r="O112" s="69" t="n">
        <v>1</v>
      </c>
      <c r="P112" s="69" t="n">
        <v>1</v>
      </c>
      <c r="Q112" s="69" t="n">
        <v>1</v>
      </c>
      <c r="R112" s="69" t="n">
        <v>1</v>
      </c>
      <c r="S112" s="69" t="n">
        <v>1</v>
      </c>
      <c r="T112" s="69" t="n">
        <v>1</v>
      </c>
      <c r="U112" s="69" t="n">
        <v>1</v>
      </c>
      <c r="V112" s="69" t="n">
        <v>1</v>
      </c>
      <c r="W112" s="69" t="n">
        <v>1</v>
      </c>
      <c r="X112" s="69" t="n">
        <v>0.99</v>
      </c>
      <c r="Y112" s="83" t="n">
        <f t="shared" ref="Y112:AV112" si="77">Y72/SUMIFS(Y$42:Y$77,$M$42:$M$77,$M112)</f>
        <v>1</v>
      </c>
      <c r="Z112" s="83" t="n">
        <f t="shared" si="77"/>
        <v>0.99918759183625872</v>
      </c>
      <c r="AA112" s="83" t="n">
        <f t="shared" si="77"/>
        <v>1</v>
      </c>
      <c r="AB112" s="83" t="n">
        <f t="shared" si="77"/>
        <v>1</v>
      </c>
      <c r="AC112" s="83" t="n">
        <f t="shared" si="77"/>
        <v>0.99929760220392028</v>
      </c>
      <c r="AD112" s="83" t="n">
        <f t="shared" si="77"/>
        <v>1</v>
      </c>
      <c r="AE112" s="83" t="n">
        <f t="shared" si="77"/>
        <v>0.99999330252782137</v>
      </c>
      <c r="AF112" s="83" t="n">
        <f t="shared" si="77"/>
        <v>0.99945677596427418</v>
      </c>
      <c r="AG112" s="83" t="n">
        <f t="shared" si="77"/>
        <v>0.99730044749509983</v>
      </c>
      <c r="AH112" s="83" t="n">
        <f t="shared" si="77"/>
        <v>0.99363222628586956</v>
      </c>
      <c r="AI112" s="83" t="n">
        <f t="shared" si="77"/>
        <v>0.96856626351361863</v>
      </c>
      <c r="AJ112" s="83" t="n">
        <f t="shared" si="77"/>
        <v>0.94662936845022638</v>
      </c>
      <c r="AK112" s="83" t="n">
        <f t="shared" si="77"/>
        <v>0.87732435973217449</v>
      </c>
      <c r="AL112" s="83" t="n">
        <f t="shared" si="77"/>
        <v>0.98737972456963086</v>
      </c>
      <c r="AM112" s="83" t="n">
        <f t="shared" si="77"/>
        <v>0.98941064864549511</v>
      </c>
      <c r="AN112" s="83" t="n">
        <f t="shared" si="77"/>
        <v>0.98804220429644318</v>
      </c>
      <c r="AO112" s="83" t="n">
        <f t="shared" si="77"/>
        <v>0.97602608444411465</v>
      </c>
      <c r="AP112" s="83" t="n">
        <f t="shared" si="77"/>
        <v>0.98139494066727473</v>
      </c>
      <c r="AQ112" s="83" t="n">
        <f t="shared" si="77"/>
        <v>0.98812085571641639</v>
      </c>
      <c r="AR112" s="83" t="n">
        <f t="shared" si="77"/>
        <v>0.9677990818637201</v>
      </c>
      <c r="AS112" s="83" t="n">
        <f t="shared" si="77"/>
        <v>0.97093317203389473</v>
      </c>
      <c r="AT112" s="83" t="n">
        <f t="shared" si="77"/>
        <v>0.97668225819127241</v>
      </c>
      <c r="AU112" s="83" t="n">
        <f t="shared" si="77"/>
        <v>0.97699875395687086</v>
      </c>
      <c r="AV112" s="63" t="n">
        <f t="shared" si="77"/>
        <v>0.98018970634875768</v>
      </c>
    </row>
    <row r="113">
      <c r="A113" s="79" t="s">
        <v>66</v>
      </c>
      <c r="B113" s="1" t="s">
        <v>92</v>
      </c>
      <c r="M113" s="79" t="str">
        <f t="shared" ref="M113" si="78">M33</f>
        <v>Space Systems</v>
      </c>
      <c r="N113" s="1" t="str">
        <f t="shared" si="14"/>
        <v>Multiyear Contract</v>
      </c>
      <c r="O113" s="59" t="n">
        <v>0</v>
      </c>
      <c r="P113" s="59" t="n">
        <v>0</v>
      </c>
      <c r="Q113" s="59" t="n">
        <v>0</v>
      </c>
      <c r="R113" s="59" t="n">
        <v>0</v>
      </c>
      <c r="S113" s="59" t="n">
        <v>0</v>
      </c>
      <c r="T113" s="59" t="n">
        <v>0</v>
      </c>
      <c r="U113" s="59" t="n">
        <v>0</v>
      </c>
      <c r="V113" s="59" t="n">
        <v>0</v>
      </c>
      <c r="W113" s="59" t="n">
        <v>0</v>
      </c>
      <c r="X113" s="59" t="n">
        <v>0.01</v>
      </c>
      <c r="Y113" s="7" t="n">
        <f t="shared" ref="Y113:AV113" si="79">Y73/SUMIFS(Y$42:Y$77,$M$42:$M$77,$M113)</f>
        <v>0</v>
      </c>
      <c r="Z113" s="7" t="n">
        <f t="shared" si="79"/>
        <v>8.1240816374130982E-4</v>
      </c>
      <c r="AA113" s="7" t="n">
        <f t="shared" si="79"/>
        <v>0</v>
      </c>
      <c r="AB113" s="7" t="n">
        <f t="shared" si="79"/>
        <v>0</v>
      </c>
      <c r="AC113" s="7" t="n">
        <f t="shared" si="79"/>
        <v>7.0239779607973133E-4</v>
      </c>
      <c r="AD113" s="7" t="n">
        <f t="shared" si="79"/>
        <v>0</v>
      </c>
      <c r="AE113" s="7" t="n">
        <f t="shared" si="79"/>
        <v>0</v>
      </c>
      <c r="AF113" s="7" t="n">
        <f t="shared" si="79"/>
        <v>5.4322403572592257E-4</v>
      </c>
      <c r="AG113" s="7" t="n">
        <f t="shared" si="79"/>
        <v>2.6988990050696225E-3</v>
      </c>
      <c r="AH113" s="7" t="n">
        <f t="shared" si="79"/>
        <v>6.0407764836197782E-3</v>
      </c>
      <c r="AI113" s="7" t="n">
        <f t="shared" si="79"/>
        <v>2.7490908425998384E-2</v>
      </c>
      <c r="AJ113" s="7" t="n">
        <f t="shared" si="79"/>
        <v>5.0214239677544695E-2</v>
      </c>
      <c r="AK113" s="7" t="n">
        <f t="shared" si="79"/>
        <v>0.1180482449769352</v>
      </c>
      <c r="AL113" s="7" t="n">
        <f t="shared" si="79"/>
        <v>4.390438009887628E-3</v>
      </c>
      <c r="AM113" s="7" t="n">
        <f t="shared" si="79"/>
        <v>3.2111133221731929E-3</v>
      </c>
      <c r="AN113" s="7" t="n">
        <f t="shared" si="79"/>
        <v>6.0513649339089528E-3</v>
      </c>
      <c r="AO113" s="7" t="n">
        <f t="shared" si="79"/>
        <v>1.7162056592723577E-2</v>
      </c>
      <c r="AP113" s="7" t="n">
        <f t="shared" si="79"/>
        <v>1.4282803182942427E-2</v>
      </c>
      <c r="AQ113" s="7" t="n">
        <f t="shared" si="79"/>
        <v>9.9352272890152679E-3</v>
      </c>
      <c r="AR113" s="7" t="n">
        <f t="shared" si="79"/>
        <v>2.7821480612199634E-2</v>
      </c>
      <c r="AS113" s="7" t="n">
        <f t="shared" si="79"/>
        <v>2.8059992924901678E-2</v>
      </c>
      <c r="AT113" s="7" t="n">
        <f t="shared" si="79"/>
        <v>2.2859294130000839E-2</v>
      </c>
      <c r="AU113" s="7" t="n">
        <f t="shared" si="79"/>
        <v>2.1940446110552413E-2</v>
      </c>
      <c r="AV113" s="61" t="n">
        <f t="shared" si="79"/>
        <v>1.8136486307944615E-2</v>
      </c>
    </row>
    <row r="114">
      <c r="A114" s="80" t="s">
        <v>66</v>
      </c>
      <c r="B114" s="81" t="n">
        <v>0</v>
      </c>
      <c r="M114" s="80" t="str">
        <f t="shared" ref="M114" si="80">M34</f>
        <v>Space Systems</v>
      </c>
      <c r="N114" s="81" t="n">
        <f t="shared" si="14"/>
        <v>0</v>
      </c>
      <c r="O114" s="68" t="n">
        <v>0</v>
      </c>
      <c r="P114" s="68" t="n">
        <v>0</v>
      </c>
      <c r="Q114" s="68" t="n">
        <v>0</v>
      </c>
      <c r="R114" s="68" t="n">
        <v>0</v>
      </c>
      <c r="S114" s="68" t="n">
        <v>0</v>
      </c>
      <c r="T114" s="68" t="n">
        <v>0</v>
      </c>
      <c r="U114" s="68" t="n">
        <v>0</v>
      </c>
      <c r="V114" s="68" t="n">
        <v>0</v>
      </c>
      <c r="W114" s="68" t="n">
        <v>0</v>
      </c>
      <c r="X114" s="68" t="n">
        <v>0</v>
      </c>
      <c r="Y114" s="84" t="n">
        <f t="shared" ref="Y114:AV114" si="81">Y74/SUMIFS(Y$42:Y$77,$M$42:$M$77,$M114)</f>
        <v>0</v>
      </c>
      <c r="Z114" s="84" t="n">
        <f t="shared" si="81"/>
        <v>0</v>
      </c>
      <c r="AA114" s="84" t="n">
        <f t="shared" si="81"/>
        <v>0</v>
      </c>
      <c r="AB114" s="84" t="n">
        <f t="shared" si="81"/>
        <v>0</v>
      </c>
      <c r="AC114" s="84" t="n">
        <f t="shared" si="81"/>
        <v>0</v>
      </c>
      <c r="AD114" s="84" t="n">
        <f t="shared" si="81"/>
        <v>0</v>
      </c>
      <c r="AE114" s="84" t="n">
        <f t="shared" si="81"/>
        <v>6.69747217863022E-6</v>
      </c>
      <c r="AF114" s="84" t="n">
        <f t="shared" si="81"/>
        <v>0</v>
      </c>
      <c r="AG114" s="84" t="n">
        <f t="shared" si="81"/>
        <v>6.5349983049224567E-7</v>
      </c>
      <c r="AH114" s="84" t="n">
        <f t="shared" si="81"/>
        <v>3.2699723051057502E-4</v>
      </c>
      <c r="AI114" s="84" t="n">
        <f t="shared" si="81"/>
        <v>3.9428280603829415E-3</v>
      </c>
      <c r="AJ114" s="84" t="n">
        <f t="shared" si="81"/>
        <v>3.1563918722288978E-3</v>
      </c>
      <c r="AK114" s="84" t="n">
        <f t="shared" si="81"/>
        <v>4.6273952908903798E-3</v>
      </c>
      <c r="AL114" s="84" t="n">
        <f t="shared" si="81"/>
        <v>8.2298374204814451E-3</v>
      </c>
      <c r="AM114" s="84" t="n">
        <f t="shared" si="81"/>
        <v>7.378238032331572E-3</v>
      </c>
      <c r="AN114" s="84" t="n">
        <f t="shared" si="81"/>
        <v>5.9064307696478835E-3</v>
      </c>
      <c r="AO114" s="84" t="n">
        <f t="shared" si="81"/>
        <v>6.8118589631616967E-3</v>
      </c>
      <c r="AP114" s="84" t="n">
        <f t="shared" si="81"/>
        <v>4.3222561497827921E-3</v>
      </c>
      <c r="AQ114" s="84" t="n">
        <f t="shared" si="81"/>
        <v>1.9439169945683575E-3</v>
      </c>
      <c r="AR114" s="84" t="n">
        <f t="shared" si="81"/>
        <v>4.3794375240803901E-3</v>
      </c>
      <c r="AS114" s="84" t="n">
        <f t="shared" si="81"/>
        <v>1.0068350412036342E-3</v>
      </c>
      <c r="AT114" s="84" t="n">
        <f t="shared" si="81"/>
        <v>4.5844767872683652E-4</v>
      </c>
      <c r="AU114" s="84" t="n">
        <f t="shared" si="81"/>
        <v>1.0607999325765694E-3</v>
      </c>
      <c r="AV114" s="62" t="n">
        <f t="shared" si="81"/>
        <v>1.6738073432977908E-3</v>
      </c>
    </row>
    <row r="115">
      <c r="A115" s="76" t="s">
        <v>34</v>
      </c>
      <c r="B115" s="77" t="s">
        <v>91</v>
      </c>
      <c r="M115" s="76" t="str">
        <f t="shared" ref="M115" si="82">M35</f>
        <v>Unlabeled</v>
      </c>
      <c r="N115" s="77" t="str">
        <f t="shared" si="14"/>
        <v>Not Multiyear</v>
      </c>
      <c r="O115" s="69" t="n">
        <v>1</v>
      </c>
      <c r="P115" s="69" t="n">
        <v>0.98</v>
      </c>
      <c r="Q115" s="69" t="n">
        <v>0.99</v>
      </c>
      <c r="R115" s="69" t="n">
        <v>1</v>
      </c>
      <c r="S115" s="69" t="n">
        <v>1</v>
      </c>
      <c r="T115" s="69" t="n">
        <v>1</v>
      </c>
      <c r="U115" s="69" t="n">
        <v>1</v>
      </c>
      <c r="V115" s="69" t="n">
        <v>1</v>
      </c>
      <c r="W115" s="69" t="n">
        <v>1.27</v>
      </c>
      <c r="X115" s="69" t="n">
        <v>1</v>
      </c>
      <c r="Y115" s="83" t="n">
        <f t="shared" ref="Y115:AV115" si="83">Y75/SUMIFS(Y$42:Y$77,$M$42:$M$77,$M115)</f>
        <v>0.99701702030418971</v>
      </c>
      <c r="Z115" s="83" t="n">
        <f t="shared" si="83"/>
        <v>0.98239198459747445</v>
      </c>
      <c r="AA115" s="83" t="n">
        <f t="shared" si="83"/>
        <v>0.99234824307395408</v>
      </c>
      <c r="AB115" s="83" t="n">
        <f t="shared" si="83"/>
        <v>0.99898608349607776</v>
      </c>
      <c r="AC115" s="83" t="n">
        <f t="shared" si="83"/>
        <v>0.99811392614586647</v>
      </c>
      <c r="AD115" s="83" t="n">
        <f t="shared" si="83"/>
        <v>1</v>
      </c>
      <c r="AE115" s="83" t="n">
        <f t="shared" si="83"/>
        <v>1</v>
      </c>
      <c r="AF115" s="83" t="n">
        <f t="shared" si="83"/>
        <v>1</v>
      </c>
      <c r="AG115" s="83" t="n">
        <f t="shared" si="83"/>
        <v>1.2692890259340497</v>
      </c>
      <c r="AH115" s="83" t="n">
        <f t="shared" si="83"/>
        <v>1</v>
      </c>
      <c r="AI115" s="83" t="n">
        <f t="shared" si="83"/>
        <v>0.92642712247194337</v>
      </c>
      <c r="AJ115" s="83" t="n">
        <f t="shared" si="83"/>
        <v>0.74149154047155608</v>
      </c>
      <c r="AK115" s="83" t="n">
        <f t="shared" si="83"/>
        <v>0.83360709139511702</v>
      </c>
      <c r="AL115" s="83" t="n">
        <f t="shared" si="83"/>
        <v>0.91474454520830561</v>
      </c>
      <c r="AM115" s="83" t="e">
        <f t="shared" si="83"/>
        <v>#DIV/0!</v>
      </c>
      <c r="AN115" s="83" t="n">
        <f t="shared" si="83"/>
        <v>0</v>
      </c>
      <c r="AO115" s="83" t="n">
        <f t="shared" si="83"/>
        <v>0.99951466823501389</v>
      </c>
      <c r="AP115" s="83" t="n">
        <f t="shared" si="83"/>
        <v>-1.8207396364614581E-4</v>
      </c>
      <c r="AQ115" s="83" t="n">
        <f t="shared" si="83"/>
        <v>0</v>
      </c>
      <c r="AR115" s="83" t="n">
        <f t="shared" si="83"/>
        <v>1</v>
      </c>
      <c r="AS115" s="83" t="n">
        <f t="shared" si="83"/>
        <v>0</v>
      </c>
      <c r="AT115" s="83" t="n">
        <f t="shared" si="83"/>
        <v>0.97411445552345732</v>
      </c>
      <c r="AU115" s="83" t="n">
        <f t="shared" si="83"/>
        <v>6.1003969867490744E-2</v>
      </c>
      <c r="AV115" s="63" t="n">
        <f t="shared" si="83"/>
        <v>6.0435181692182566E-2</v>
      </c>
    </row>
    <row r="116">
      <c r="A116" s="79" t="s">
        <v>34</v>
      </c>
      <c r="B116" s="1" t="s">
        <v>92</v>
      </c>
      <c r="M116" s="79" t="str">
        <f t="shared" ref="M116" si="84">M36</f>
        <v>Unlabeled</v>
      </c>
      <c r="N116" s="1" t="str">
        <f t="shared" si="14"/>
        <v>Multiyear Contract</v>
      </c>
      <c r="O116" s="59" t="n">
        <v>0</v>
      </c>
      <c r="P116" s="59" t="n">
        <v>0</v>
      </c>
      <c r="Q116" s="59" t="n">
        <v>0</v>
      </c>
      <c r="R116" s="59" t="n">
        <v>0</v>
      </c>
      <c r="S116" s="59" t="n">
        <v>0</v>
      </c>
      <c r="T116" s="59" t="n">
        <v>0</v>
      </c>
      <c r="U116" s="59" t="n">
        <v>0</v>
      </c>
      <c r="V116" s="59" t="n">
        <v>0</v>
      </c>
      <c r="W116" s="59" t="n">
        <v>-0.27</v>
      </c>
      <c r="X116" s="59" t="n">
        <v>0</v>
      </c>
      <c r="Y116" s="7" t="n">
        <f t="shared" ref="Y116:AV116" si="85">Y76/SUMIFS(Y$42:Y$77,$M$42:$M$77,$M116)</f>
        <v>0</v>
      </c>
      <c r="Z116" s="7" t="n">
        <f t="shared" si="85"/>
        <v>0</v>
      </c>
      <c r="AA116" s="7" t="n">
        <f t="shared" si="85"/>
        <v>3.3828747534513054E-3</v>
      </c>
      <c r="AB116" s="7" t="n">
        <f t="shared" si="85"/>
        <v>0</v>
      </c>
      <c r="AC116" s="7" t="n">
        <f t="shared" si="85"/>
        <v>0</v>
      </c>
      <c r="AD116" s="7" t="n">
        <f t="shared" si="85"/>
        <v>0</v>
      </c>
      <c r="AE116" s="7" t="n">
        <f t="shared" si="85"/>
        <v>0</v>
      </c>
      <c r="AF116" s="7" t="n">
        <f t="shared" si="85"/>
        <v>0</v>
      </c>
      <c r="AG116" s="7" t="n">
        <f t="shared" si="85"/>
        <v>-0.2692890259340498</v>
      </c>
      <c r="AH116" s="7" t="n">
        <f t="shared" si="85"/>
        <v>0</v>
      </c>
      <c r="AI116" s="7" t="n">
        <f t="shared" si="85"/>
        <v>0</v>
      </c>
      <c r="AJ116" s="7" t="n">
        <f t="shared" si="85"/>
        <v>0</v>
      </c>
      <c r="AK116" s="7" t="n">
        <f t="shared" si="85"/>
        <v>0</v>
      </c>
      <c r="AL116" s="7" t="n">
        <f t="shared" si="85"/>
        <v>0</v>
      </c>
      <c r="AM116" s="7" t="e">
        <f t="shared" si="85"/>
        <v>#DIV/0!</v>
      </c>
      <c r="AN116" s="7" t="n">
        <f t="shared" si="85"/>
        <v>0</v>
      </c>
      <c r="AO116" s="7" t="n">
        <f t="shared" si="85"/>
        <v>0</v>
      </c>
      <c r="AP116" s="7" t="n">
        <f t="shared" si="85"/>
        <v>1.4863180705807813E-2</v>
      </c>
      <c r="AQ116" s="7" t="n">
        <f t="shared" si="85"/>
        <v>1.0949490168223925</v>
      </c>
      <c r="AR116" s="7" t="n">
        <f t="shared" si="85"/>
        <v>0</v>
      </c>
      <c r="AS116" s="7" t="n">
        <f t="shared" si="85"/>
        <v>0</v>
      </c>
      <c r="AT116" s="7" t="n">
        <f t="shared" si="85"/>
        <v>0</v>
      </c>
      <c r="AU116" s="7" t="n">
        <f t="shared" si="85"/>
        <v>0</v>
      </c>
      <c r="AV116" s="61" t="n">
        <f t="shared" si="85"/>
        <v>0</v>
      </c>
    </row>
    <row r="117">
      <c r="A117" s="80" t="s">
        <v>34</v>
      </c>
      <c r="B117" s="81" t="n">
        <v>0</v>
      </c>
      <c r="M117" s="80" t="str">
        <f t="shared" ref="M117" si="86">M37</f>
        <v>Unlabeled</v>
      </c>
      <c r="N117" s="81" t="n">
        <f t="shared" si="14"/>
        <v>0</v>
      </c>
      <c r="O117" s="68" t="n">
        <v>0</v>
      </c>
      <c r="P117" s="68" t="n">
        <v>0.02</v>
      </c>
      <c r="Q117" s="68" t="n">
        <v>0</v>
      </c>
      <c r="R117" s="68" t="n">
        <v>0</v>
      </c>
      <c r="S117" s="68" t="n">
        <v>0</v>
      </c>
      <c r="T117" s="68" t="n">
        <v>0</v>
      </c>
      <c r="U117" s="68" t="n">
        <v>0</v>
      </c>
      <c r="V117" s="68" t="n">
        <v>0</v>
      </c>
      <c r="W117" s="68" t="n">
        <v>0</v>
      </c>
      <c r="X117" s="68" t="n">
        <v>0</v>
      </c>
      <c r="Y117" s="84" t="n">
        <f t="shared" ref="Y117:AV117" si="87">Y77/SUMIFS(Y$42:Y$77,$M$42:$M$77,$M117)</f>
        <v>2.9829796958103665E-3</v>
      </c>
      <c r="Z117" s="84" t="n">
        <f t="shared" si="87"/>
        <v>1.7608015402525601E-2</v>
      </c>
      <c r="AA117" s="84" t="n">
        <f t="shared" si="87"/>
        <v>4.2688821725946043E-3</v>
      </c>
      <c r="AB117" s="84" t="n">
        <f t="shared" si="87"/>
        <v>1.0139165039222901E-3</v>
      </c>
      <c r="AC117" s="84" t="n">
        <f t="shared" si="87"/>
        <v>1.8860738541335192E-3</v>
      </c>
      <c r="AD117" s="84" t="n">
        <f t="shared" si="87"/>
        <v>0</v>
      </c>
      <c r="AE117" s="84" t="n">
        <f t="shared" si="87"/>
        <v>0</v>
      </c>
      <c r="AF117" s="84" t="n">
        <f t="shared" si="87"/>
        <v>0</v>
      </c>
      <c r="AG117" s="84" t="n">
        <f t="shared" si="87"/>
        <v>0</v>
      </c>
      <c r="AH117" s="84" t="n">
        <f t="shared" si="87"/>
        <v>0</v>
      </c>
      <c r="AI117" s="84" t="n">
        <f t="shared" si="87"/>
        <v>7.3572877528056635E-2</v>
      </c>
      <c r="AJ117" s="84" t="n">
        <f t="shared" si="87"/>
        <v>0.25850845952844387</v>
      </c>
      <c r="AK117" s="84" t="n">
        <f t="shared" si="87"/>
        <v>0.16639290860488296</v>
      </c>
      <c r="AL117" s="84" t="n">
        <f t="shared" si="87"/>
        <v>8.5255454791694399E-2</v>
      </c>
      <c r="AM117" s="84" t="e">
        <f t="shared" si="87"/>
        <v>#DIV/0!</v>
      </c>
      <c r="AN117" s="84" t="n">
        <f t="shared" si="87"/>
        <v>1</v>
      </c>
      <c r="AO117" s="84" t="n">
        <f t="shared" si="87"/>
        <v>4.8533176498614781E-4</v>
      </c>
      <c r="AP117" s="84" t="n">
        <f t="shared" si="87"/>
        <v>0.98531889325783839</v>
      </c>
      <c r="AQ117" s="84" t="n">
        <f t="shared" si="87"/>
        <v>-9.4949016822392471E-2</v>
      </c>
      <c r="AR117" s="84" t="n">
        <f t="shared" si="87"/>
        <v>0</v>
      </c>
      <c r="AS117" s="84" t="n">
        <f t="shared" si="87"/>
        <v>1</v>
      </c>
      <c r="AT117" s="84" t="n">
        <f t="shared" si="87"/>
        <v>2.5885544476542635E-2</v>
      </c>
      <c r="AU117" s="84" t="n">
        <f t="shared" si="87"/>
        <v>0.93899603013250921</v>
      </c>
      <c r="AV117" s="62" t="n">
        <f t="shared" si="87"/>
        <v>0.93956481830781735</v>
      </c>
    </row>
    <row r="118">
      <c r="M118" s="1"/>
      <c r="N118" s="1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</row>
    <row r="119">
      <c r="M119" s="1"/>
      <c r="N119" s="1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</row>
    <row r="139">
      <c r="A139" s="1" t="s">
        <v>55</v>
      </c>
      <c r="B139" s="15" t="n">
        <v>2021</v>
      </c>
      <c r="C139" s="1" t="n">
        <v>2022</v>
      </c>
      <c r="D139" s="1" t="s">
        <v>94</v>
      </c>
      <c r="F139" s="1" t="s">
        <v>55</v>
      </c>
      <c r="G139" s="1" t="s">
        <v>90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56</v>
      </c>
      <c r="B140" s="70" t="n">
        <v>0.08</v>
      </c>
      <c r="C140" s="70" t="n">
        <v>0.08</v>
      </c>
      <c r="D140" s="70" t="n">
        <v>0.14000000000000001</v>
      </c>
      <c r="F140" s="1" t="s">
        <v>56</v>
      </c>
      <c r="G140" s="1" t="s">
        <v>92</v>
      </c>
      <c r="H140" s="16" t="n">
        <v>0</v>
      </c>
      <c r="I140" s="16" t="n">
        <v>0</v>
      </c>
      <c r="J140" s="16" t="n">
        <v>0.02</v>
      </c>
      <c r="K140" s="16" t="n">
        <v>0.05</v>
      </c>
      <c r="L140" s="16" t="n">
        <v>7.0000000000000007E-2</v>
      </c>
      <c r="M140" s="16" t="n">
        <v>0.14000000000000001</v>
      </c>
      <c r="N140" s="16" t="n">
        <v>0.12</v>
      </c>
      <c r="O140" s="16" t="n">
        <v>0.06</v>
      </c>
      <c r="P140" s="16" t="n">
        <v>7.0000000000000007E-2</v>
      </c>
      <c r="Q140" s="16" t="n">
        <v>0.09</v>
      </c>
      <c r="R140" s="16" t="n">
        <v>0.06</v>
      </c>
      <c r="S140" s="16" t="n">
        <v>0.08</v>
      </c>
      <c r="T140" s="16" t="n">
        <v>0.08</v>
      </c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</row>
    <row r="141">
      <c r="A141" s="1" t="s">
        <v>95</v>
      </c>
      <c r="B141" s="70" t="n">
        <v>0.05</v>
      </c>
      <c r="C141" s="70" t="n">
        <v>0.06</v>
      </c>
      <c r="D141" s="70" t="n">
        <v>0.18</v>
      </c>
      <c r="F141" s="1" t="s">
        <v>95</v>
      </c>
      <c r="G141" s="1" t="s">
        <v>92</v>
      </c>
      <c r="H141" s="16" t="n">
        <v>0.11</v>
      </c>
      <c r="I141" s="16" t="n">
        <v>0.03</v>
      </c>
      <c r="J141" s="16" t="n">
        <v>0.01</v>
      </c>
      <c r="K141" s="16" t="n">
        <v>0.02</v>
      </c>
      <c r="L141" s="16" t="n">
        <v>0.01</v>
      </c>
      <c r="M141" s="16" t="n">
        <v>0.01</v>
      </c>
      <c r="N141" s="16" t="n">
        <v>0.01</v>
      </c>
      <c r="O141" s="16" t="n">
        <v>0.08</v>
      </c>
      <c r="P141" s="16" t="n">
        <v>7.0000000000000007E-2</v>
      </c>
      <c r="Q141" s="16" t="n">
        <v>0.1</v>
      </c>
      <c r="R141" s="16" t="n">
        <v>0.1</v>
      </c>
      <c r="S141" s="16" t="n">
        <v>0.05</v>
      </c>
      <c r="T141" s="16" t="n">
        <v>0.06</v>
      </c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</row>
    <row r="142">
      <c r="A142" s="1" t="s">
        <v>59</v>
      </c>
      <c r="B142" s="70" t="n">
        <v>0.04</v>
      </c>
      <c r="C142" s="70" t="n">
        <v>0.03</v>
      </c>
      <c r="D142" s="70" t="n">
        <v>0.17</v>
      </c>
      <c r="F142" s="1" t="s">
        <v>59</v>
      </c>
      <c r="G142" s="1" t="s">
        <v>92</v>
      </c>
      <c r="H142" s="16" t="n">
        <v>0.04</v>
      </c>
      <c r="I142" s="16" t="n">
        <v>0.17</v>
      </c>
      <c r="J142" s="16" t="n">
        <v>0.13</v>
      </c>
      <c r="K142" s="16" t="n">
        <v>0.04</v>
      </c>
      <c r="L142" s="16" t="n">
        <v>0.06</v>
      </c>
      <c r="M142" s="16" t="n">
        <v>0.02</v>
      </c>
      <c r="N142" s="16" t="n">
        <v>0.02</v>
      </c>
      <c r="O142" s="16" t="n">
        <v>0.15</v>
      </c>
      <c r="P142" s="16" t="n">
        <v>0.1</v>
      </c>
      <c r="Q142" s="16" t="n">
        <v>0.08</v>
      </c>
      <c r="R142" s="16" t="n">
        <v>0.06</v>
      </c>
      <c r="S142" s="16" t="n">
        <v>0.04</v>
      </c>
      <c r="T142" s="16" t="n">
        <v>0.03</v>
      </c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</row>
    <row r="143">
      <c r="A143" s="1" t="s">
        <v>66</v>
      </c>
      <c r="B143" s="70" t="n">
        <v>0.01</v>
      </c>
      <c r="C143" s="70" t="n">
        <v>0.01</v>
      </c>
      <c r="D143" s="70" t="n">
        <v>0.12</v>
      </c>
      <c r="F143" s="1" t="s">
        <v>66</v>
      </c>
      <c r="G143" s="1" t="s">
        <v>92</v>
      </c>
      <c r="H143" s="16"/>
      <c r="I143" s="16" t="n">
        <v>0</v>
      </c>
      <c r="J143" s="16"/>
      <c r="K143" s="16"/>
      <c r="L143" s="16" t="n">
        <v>0</v>
      </c>
      <c r="M143" s="16"/>
      <c r="N143" s="16"/>
      <c r="O143" s="16" t="n">
        <v>0.01</v>
      </c>
      <c r="P143" s="16" t="n">
        <v>0.01</v>
      </c>
      <c r="Q143" s="16" t="n">
        <v>0.03</v>
      </c>
      <c r="R143" s="16" t="n">
        <v>0.03</v>
      </c>
      <c r="S143" s="16" t="n">
        <v>0.01</v>
      </c>
      <c r="T143" s="16" t="n">
        <v>0.01</v>
      </c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</row>
    <row r="144">
      <c r="A144" s="1" t="s">
        <v>96</v>
      </c>
      <c r="B144" s="70" t="n">
        <v>0.14000000000000001</v>
      </c>
      <c r="C144" s="70" t="n">
        <v>0.15</v>
      </c>
      <c r="D144" s="70" t="n">
        <v>0.15</v>
      </c>
      <c r="F144" s="1" t="s">
        <v>96</v>
      </c>
      <c r="G144" s="1" t="s">
        <v>92</v>
      </c>
      <c r="H144" s="16"/>
      <c r="I144" s="16"/>
      <c r="J144" s="16"/>
      <c r="K144" s="16"/>
      <c r="L144" s="16"/>
      <c r="M144" s="16" t="n">
        <v>0</v>
      </c>
      <c r="N144" s="16" t="n">
        <v>0</v>
      </c>
      <c r="O144" s="16" t="n">
        <v>0.11</v>
      </c>
      <c r="P144" s="16" t="n">
        <v>0.03</v>
      </c>
      <c r="Q144" s="16" t="n">
        <v>0.04</v>
      </c>
      <c r="R144" s="16" t="n">
        <v>0.11</v>
      </c>
      <c r="S144" s="16" t="n">
        <v>0.14000000000000001</v>
      </c>
      <c r="T144" s="16" t="n">
        <v>0.15</v>
      </c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</row>
    <row r="145">
      <c r="A145" s="1" t="s">
        <v>97</v>
      </c>
      <c r="B145" s="70" t="n">
        <v>0.06</v>
      </c>
      <c r="C145" s="70" t="n">
        <v>0.03</v>
      </c>
      <c r="D145" s="70" t="n">
        <v>0.08</v>
      </c>
      <c r="F145" s="1" t="s">
        <v>97</v>
      </c>
      <c r="G145" s="1" t="s">
        <v>92</v>
      </c>
      <c r="H145" s="16" t="n">
        <v>0.08</v>
      </c>
      <c r="I145" s="16" t="n">
        <v>7.0000000000000007E-2</v>
      </c>
      <c r="J145" s="16" t="n">
        <v>0.05</v>
      </c>
      <c r="K145" s="16" t="n">
        <v>0.04</v>
      </c>
      <c r="L145" s="16" t="n">
        <v>0.03</v>
      </c>
      <c r="M145" s="16" t="n">
        <v>0.02</v>
      </c>
      <c r="N145" s="16" t="n">
        <v>0.03</v>
      </c>
      <c r="O145" s="16" t="n">
        <v>0.06</v>
      </c>
      <c r="P145" s="16" t="n">
        <v>0.06</v>
      </c>
      <c r="Q145" s="16" t="n">
        <v>0.05</v>
      </c>
      <c r="R145" s="16" t="n">
        <v>0.05</v>
      </c>
      <c r="S145" s="16" t="n">
        <v>0.06</v>
      </c>
      <c r="T145" s="16" t="n">
        <v>0.03</v>
      </c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</row>
    <row r="146">
      <c r="A146" s="1" t="s">
        <v>98</v>
      </c>
      <c r="B146" s="70" t="n">
        <v>0.04</v>
      </c>
      <c r="C146" s="70" t="n">
        <v>0.03</v>
      </c>
      <c r="D146" s="70" t="n">
        <v>0.04</v>
      </c>
      <c r="F146" s="1" t="s">
        <v>98</v>
      </c>
      <c r="G146" s="1" t="s">
        <v>92</v>
      </c>
      <c r="H146" s="16" t="n">
        <v>0</v>
      </c>
      <c r="I146" s="16" t="n">
        <v>0.01</v>
      </c>
      <c r="J146" s="16" t="n">
        <v>0.02</v>
      </c>
      <c r="K146" s="16" t="n">
        <v>0.02</v>
      </c>
      <c r="L146" s="16" t="n">
        <v>0.04</v>
      </c>
      <c r="M146" s="16" t="n">
        <v>0.02</v>
      </c>
      <c r="N146" s="16" t="n">
        <v>0.03</v>
      </c>
      <c r="O146" s="16" t="n">
        <v>0.04</v>
      </c>
      <c r="P146" s="16" t="n">
        <v>0.04</v>
      </c>
      <c r="Q146" s="16" t="n">
        <v>0.04</v>
      </c>
      <c r="R146" s="16" t="n">
        <v>0.03</v>
      </c>
      <c r="S146" s="16" t="n">
        <v>0.04</v>
      </c>
      <c r="T146" s="16" t="n">
        <v>0.03</v>
      </c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</row>
    <row r="147">
      <c r="A147" s="1" t="s">
        <v>99</v>
      </c>
      <c r="B147" s="70" t="n">
        <v>0.04</v>
      </c>
      <c r="C147" s="70" t="n">
        <v>0.05</v>
      </c>
      <c r="D147" s="70" t="n">
        <v>0.05</v>
      </c>
      <c r="F147" s="1" t="s">
        <v>99</v>
      </c>
      <c r="G147" s="1" t="s">
        <v>92</v>
      </c>
      <c r="H147" s="16" t="n">
        <v>0</v>
      </c>
      <c r="I147" s="16" t="n">
        <v>0</v>
      </c>
      <c r="J147" s="16" t="n">
        <v>0</v>
      </c>
      <c r="K147" s="16" t="n">
        <v>0</v>
      </c>
      <c r="L147" s="16" t="n">
        <v>0</v>
      </c>
      <c r="M147" s="16" t="n">
        <v>0</v>
      </c>
      <c r="N147" s="16" t="n">
        <v>0</v>
      </c>
      <c r="O147" s="16" t="n">
        <v>0.03</v>
      </c>
      <c r="P147" s="16" t="n">
        <v>0.02</v>
      </c>
      <c r="Q147" s="16" t="n">
        <v>0.02</v>
      </c>
      <c r="R147" s="16" t="n">
        <v>0.03</v>
      </c>
      <c r="S147" s="16" t="n">
        <v>0.04</v>
      </c>
      <c r="T147" s="16" t="n">
        <v>0.05</v>
      </c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</row>
    <row r="148">
      <c r="A148" s="1" t="s">
        <v>100</v>
      </c>
      <c r="B148" s="70" t="n">
        <v>0.13</v>
      </c>
      <c r="C148" s="70" t="n">
        <v>0</v>
      </c>
      <c r="D148" s="70" t="n">
        <v>0.13</v>
      </c>
      <c r="F148" s="1" t="s">
        <v>100</v>
      </c>
      <c r="G148" s="1" t="s">
        <v>92</v>
      </c>
      <c r="H148" s="16" t="n">
        <v>0.06</v>
      </c>
      <c r="I148" s="16" t="n">
        <v>0.06</v>
      </c>
      <c r="J148" s="16" t="n">
        <v>0.11</v>
      </c>
      <c r="K148" s="16" t="n">
        <v>0.05</v>
      </c>
      <c r="L148" s="16" t="n">
        <v>0.02</v>
      </c>
      <c r="M148" s="16" t="n">
        <v>0.05</v>
      </c>
      <c r="N148" s="16" t="n">
        <v>0.02</v>
      </c>
      <c r="O148" s="16" t="n">
        <v>0.01</v>
      </c>
      <c r="P148" s="16" t="n">
        <v>0.01</v>
      </c>
      <c r="Q148" s="16" t="n">
        <v>0.01</v>
      </c>
      <c r="R148" s="16" t="n">
        <v>0.06</v>
      </c>
      <c r="S148" s="16" t="n">
        <v>0.13</v>
      </c>
      <c r="T148" s="16" t="n">
        <v>0</v>
      </c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</row>
    <row r="149">
      <c r="A149" s="1" t="s">
        <v>101</v>
      </c>
      <c r="B149" s="70" t="n">
        <v>0.01</v>
      </c>
      <c r="C149" s="70" t="n">
        <v>0.01</v>
      </c>
      <c r="D149" s="70" t="n">
        <v>0.01</v>
      </c>
      <c r="F149" s="1" t="s">
        <v>101</v>
      </c>
      <c r="G149" s="1" t="s">
        <v>92</v>
      </c>
      <c r="H149" s="16"/>
      <c r="I149" s="16"/>
      <c r="J149" s="16" t="n">
        <v>0</v>
      </c>
      <c r="K149" s="16" t="n">
        <v>0</v>
      </c>
      <c r="L149" s="16" t="n">
        <v>0</v>
      </c>
      <c r="M149" s="16" t="n">
        <v>0</v>
      </c>
      <c r="N149" s="16" t="n">
        <v>0</v>
      </c>
      <c r="O149" s="16" t="n">
        <v>0</v>
      </c>
      <c r="P149" s="16" t="n">
        <v>0.01</v>
      </c>
      <c r="Q149" s="16" t="n">
        <v>0</v>
      </c>
      <c r="R149" s="16" t="n">
        <v>0</v>
      </c>
      <c r="S149" s="16" t="n">
        <v>0.01</v>
      </c>
      <c r="T149" s="16" t="n">
        <v>0.01</v>
      </c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</row>
    <row r="150">
      <c r="A150" s="1" t="s">
        <v>102</v>
      </c>
      <c r="B150" s="70" t="n">
        <v>0.02</v>
      </c>
      <c r="C150" s="70" t="n">
        <v>0.02</v>
      </c>
      <c r="D150" s="70" t="n">
        <v>0.03</v>
      </c>
      <c r="F150" s="1" t="s">
        <v>102</v>
      </c>
      <c r="G150" s="1" t="s">
        <v>92</v>
      </c>
      <c r="H150" s="16" t="n">
        <v>0.01</v>
      </c>
      <c r="I150" s="16" t="n">
        <v>0</v>
      </c>
      <c r="J150" s="16" t="n">
        <v>0</v>
      </c>
      <c r="K150" s="16" t="n">
        <v>0.01</v>
      </c>
      <c r="L150" s="16" t="n">
        <v>0.01</v>
      </c>
      <c r="M150" s="16" t="n">
        <v>0</v>
      </c>
      <c r="N150" s="16" t="n">
        <v>0</v>
      </c>
      <c r="O150" s="16" t="n">
        <v>0.03</v>
      </c>
      <c r="P150" s="16" t="n">
        <v>0.02</v>
      </c>
      <c r="Q150" s="16" t="n">
        <v>0.03</v>
      </c>
      <c r="R150" s="16" t="n">
        <v>0.03</v>
      </c>
      <c r="S150" s="16" t="n">
        <v>0.02</v>
      </c>
      <c r="T150" s="16" t="n">
        <v>0.02</v>
      </c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</row>
    <row r="151"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</row>
    <row r="152">
      <c r="F152" s="37" t="s">
        <v>44</v>
      </c>
      <c r="G152" s="72"/>
      <c r="H152" s="40" t="s">
        <v>93</v>
      </c>
      <c r="I152" s="40" t="s">
        <v>93</v>
      </c>
      <c r="J152" s="40" t="s">
        <v>93</v>
      </c>
      <c r="K152" s="40" t="s">
        <v>93</v>
      </c>
      <c r="L152" s="40" t="s">
        <v>93</v>
      </c>
      <c r="M152" s="40" t="s">
        <v>93</v>
      </c>
      <c r="N152" s="40" t="s">
        <v>93</v>
      </c>
      <c r="O152" s="40" t="s">
        <v>93</v>
      </c>
      <c r="P152" s="40" t="s">
        <v>93</v>
      </c>
      <c r="Q152" s="40" t="s">
        <v>93</v>
      </c>
      <c r="R152" s="40" t="s">
        <v>93</v>
      </c>
      <c r="S152" s="40" t="s">
        <v>93</v>
      </c>
      <c r="T152" s="40" t="s">
        <v>93</v>
      </c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</row>
    <row r="153">
      <c r="F153" s="71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5" t="str">
        <f>L1</f>
        <v>ProductServiceOrRnDarea</v>
      </c>
      <c r="B1" s="12" t="n">
        <f t="shared" ref="B1:I1" si="0">B14</f>
        <v>2015</v>
      </c>
      <c r="C1" s="12" t="n">
        <f t="shared" si="0"/>
        <v>2021</v>
      </c>
      <c r="D1" s="12" t="n">
        <f t="shared" si="0"/>
        <v>2022</v>
      </c>
      <c r="E1" s="12" t="n">
        <f t="shared" si="0"/>
        <v>2023</v>
      </c>
      <c r="F1" s="12" t="str">
        <f t="shared" si="0"/>
        <v>2021-2022</v>
      </c>
      <c r="G1" s="12" t="str">
        <f t="shared" si="0"/>
        <v>2015-2022</v>
      </c>
      <c r="H1" s="12" t="str">
        <f t="shared" si="0"/>
        <v>2023/2022</v>
      </c>
      <c r="I1" s="12" t="str">
        <f t="shared" si="0"/>
        <v>Share 2022</v>
      </c>
      <c r="J1" s="12" t="str">
        <f>J14</f>
        <v>Share 2023</v>
      </c>
      <c r="L1" s="3" t="s">
        <v>67</v>
      </c>
      <c r="M1" s="26" t="s">
        <v>0</v>
      </c>
      <c r="N1" s="26" t="s">
        <v>1</v>
      </c>
      <c r="O1" s="26" t="s">
        <v>2</v>
      </c>
      <c r="P1" s="26" t="s">
        <v>3</v>
      </c>
      <c r="Q1" s="26" t="s">
        <v>4</v>
      </c>
      <c r="R1" s="26" t="s">
        <v>5</v>
      </c>
      <c r="S1" s="26" t="s">
        <v>6</v>
      </c>
      <c r="T1" s="26" t="s">
        <v>7</v>
      </c>
      <c r="U1" s="26" t="s">
        <v>8</v>
      </c>
      <c r="V1" s="26" t="s">
        <v>9</v>
      </c>
      <c r="W1" s="26" t="s">
        <v>10</v>
      </c>
      <c r="X1" s="26" t="s">
        <v>11</v>
      </c>
      <c r="Y1" s="26" t="s">
        <v>12</v>
      </c>
      <c r="Z1" s="26" t="s">
        <v>13</v>
      </c>
      <c r="AA1" s="26" t="s">
        <v>14</v>
      </c>
      <c r="AB1" s="26" t="s">
        <v>15</v>
      </c>
      <c r="AC1" s="26" t="s">
        <v>16</v>
      </c>
      <c r="AD1" s="26" t="s">
        <v>17</v>
      </c>
      <c r="AE1" s="26" t="s">
        <v>18</v>
      </c>
      <c r="AF1" s="26" t="s">
        <v>19</v>
      </c>
      <c r="AG1" s="26" t="s">
        <v>20</v>
      </c>
      <c r="AH1" s="26" t="s">
        <v>21</v>
      </c>
      <c r="AI1" s="26" t="s">
        <v>22</v>
      </c>
      <c r="AJ1" s="26" t="s">
        <v>23</v>
      </c>
      <c r="AK1" s="26" t="s">
        <v>24</v>
      </c>
      <c r="AL1" s="26" t="s">
        <v>25</v>
      </c>
      <c r="AM1" s="26" t="s">
        <v>26</v>
      </c>
      <c r="AN1" s="26" t="s">
        <v>27</v>
      </c>
      <c r="AO1" s="26" t="s">
        <v>28</v>
      </c>
      <c r="AP1" s="26" t="s">
        <v>29</v>
      </c>
      <c r="AQ1" s="26" t="s">
        <v>30</v>
      </c>
      <c r="AR1" s="26" t="s">
        <v>31</v>
      </c>
      <c r="AS1" s="26" t="s">
        <v>32</v>
      </c>
      <c r="AT1" s="45" t="s">
        <v>33</v>
      </c>
    </row>
    <row r="2">
      <c r="A2" t="str">
        <f t="shared" ref="A2:A11" si="1">L2</f>
        <v>Advanced Development</v>
      </c>
      <c r="L2" s="1" t="s">
        <v>103</v>
      </c>
      <c r="M2" s="40" t="n">
        <v>5486322000</v>
      </c>
      <c r="N2" s="40" t="n">
        <v>6286179090</v>
      </c>
      <c r="O2" s="40" t="n">
        <v>5718244451</v>
      </c>
      <c r="P2" s="40" t="n">
        <v>5140491100</v>
      </c>
      <c r="Q2" s="40" t="n">
        <v>4798500580</v>
      </c>
      <c r="R2" s="40" t="n">
        <v>4761933461</v>
      </c>
      <c r="S2" s="40" t="n">
        <v>4921894718</v>
      </c>
      <c r="T2" s="40" t="n">
        <v>5011120195</v>
      </c>
      <c r="U2" s="40" t="n">
        <v>5180352072</v>
      </c>
      <c r="V2" s="40" t="n">
        <v>4722234520</v>
      </c>
      <c r="W2" s="40" t="n">
        <v>5183352833</v>
      </c>
      <c r="X2" s="40" t="n">
        <v>6131452406.6201</v>
      </c>
      <c r="Y2" s="40" t="n">
        <v>6346266503.5</v>
      </c>
      <c r="Z2" s="40" t="n">
        <v>7042720994.0664997</v>
      </c>
      <c r="AA2" s="40" t="n">
        <v>6812793620.9581003</v>
      </c>
      <c r="AB2" s="40" t="n">
        <v>7731286694.8283005</v>
      </c>
      <c r="AC2" s="40" t="n">
        <v>8054503326.9604998</v>
      </c>
      <c r="AD2" s="40" t="n">
        <v>8851010044.3031998</v>
      </c>
      <c r="AE2" s="40" t="n">
        <v>8730149084.6567993</v>
      </c>
      <c r="AF2" s="40" t="n">
        <v>9131386732.927</v>
      </c>
      <c r="AG2" s="40" t="n">
        <v>7449099302.8027</v>
      </c>
      <c r="AH2" s="40" t="n">
        <v>6671402838.8417997</v>
      </c>
      <c r="AI2" s="40" t="n">
        <v>6877287114.2025995</v>
      </c>
      <c r="AJ2" s="40" t="n">
        <v>5029634070.5333004</v>
      </c>
      <c r="AK2" s="40" t="n">
        <v>4044208975.2684999</v>
      </c>
      <c r="AL2" s="40" t="n">
        <v>3943988556.3326001</v>
      </c>
      <c r="AM2" s="40" t="n">
        <v>3972011794.4947</v>
      </c>
      <c r="AN2" s="40" t="n">
        <v>4170245083.5795999</v>
      </c>
      <c r="AO2" s="40" t="n">
        <v>4789546354.6289997</v>
      </c>
      <c r="AP2" s="40" t="n">
        <v>6120210732.4871998</v>
      </c>
      <c r="AQ2" s="40" t="n">
        <v>6110101661.5985003</v>
      </c>
      <c r="AR2" s="40" t="n">
        <v>3002106690.1624999</v>
      </c>
      <c r="AS2" s="40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104</v>
      </c>
      <c r="M3" s="40" t="n">
        <v>1652192000</v>
      </c>
      <c r="N3" s="40" t="n">
        <v>2285130546</v>
      </c>
      <c r="O3" s="40" t="n">
        <v>2161209114</v>
      </c>
      <c r="P3" s="40" t="n">
        <v>2202254182</v>
      </c>
      <c r="Q3" s="40" t="n">
        <v>2187211767</v>
      </c>
      <c r="R3" s="40" t="n">
        <v>2323903528</v>
      </c>
      <c r="S3" s="40" t="n">
        <v>2300145534</v>
      </c>
      <c r="T3" s="40" t="n">
        <v>1982222535</v>
      </c>
      <c r="U3" s="40" t="n">
        <v>2052478954</v>
      </c>
      <c r="V3" s="40" t="n">
        <v>2253220444</v>
      </c>
      <c r="W3" s="40" t="n">
        <v>2519227091.54</v>
      </c>
      <c r="X3" s="40" t="n">
        <v>2780287195.8400998</v>
      </c>
      <c r="Y3" s="40" t="n">
        <v>3190310544.5</v>
      </c>
      <c r="Z3" s="40" t="n">
        <v>3765369999.1676002</v>
      </c>
      <c r="AA3" s="40" t="n">
        <v>4499572631.4462996</v>
      </c>
      <c r="AB3" s="40" t="n">
        <v>5037631440.2397003</v>
      </c>
      <c r="AC3" s="40" t="n">
        <v>5307033375.6313</v>
      </c>
      <c r="AD3" s="40" t="n">
        <v>5945384433.3795004</v>
      </c>
      <c r="AE3" s="40" t="n">
        <v>6565856574.3902998</v>
      </c>
      <c r="AF3" s="40" t="n">
        <v>6882843620.2701998</v>
      </c>
      <c r="AG3" s="40" t="n">
        <v>7768860016.5661001</v>
      </c>
      <c r="AH3" s="40" t="n">
        <v>8697234323.1263008</v>
      </c>
      <c r="AI3" s="40" t="n">
        <v>7931792528.2445002</v>
      </c>
      <c r="AJ3" s="40" t="n">
        <v>6656936961.6817999</v>
      </c>
      <c r="AK3" s="40" t="n">
        <v>6836974242.3253002</v>
      </c>
      <c r="AL3" s="40" t="n">
        <v>6157825479.1864996</v>
      </c>
      <c r="AM3" s="40" t="n">
        <v>6649419051.9239998</v>
      </c>
      <c r="AN3" s="40" t="n">
        <v>6838662315.9153004</v>
      </c>
      <c r="AO3" s="40" t="n">
        <v>6901678361.9701004</v>
      </c>
      <c r="AP3" s="40" t="n">
        <v>7762479939.0811996</v>
      </c>
      <c r="AQ3" s="40" t="n">
        <v>7993922520.6615</v>
      </c>
      <c r="AR3" s="40" t="n">
        <v>8522762358.5698004</v>
      </c>
      <c r="AS3" s="40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105</v>
      </c>
      <c r="M4" s="40" t="n">
        <v>906271764</v>
      </c>
      <c r="N4" s="40" t="n">
        <v>1061683181</v>
      </c>
      <c r="O4" s="40" t="n">
        <v>1201436701</v>
      </c>
      <c r="P4" s="40" t="n">
        <v>1372964200</v>
      </c>
      <c r="Q4" s="40" t="n">
        <v>1070461947</v>
      </c>
      <c r="R4" s="40" t="n">
        <v>1602084609</v>
      </c>
      <c r="S4" s="40" t="n">
        <v>1601006963</v>
      </c>
      <c r="T4" s="40" t="n">
        <v>1705910362</v>
      </c>
      <c r="U4" s="40" t="n">
        <v>1654779221</v>
      </c>
      <c r="V4" s="40" t="n">
        <v>1773970984</v>
      </c>
      <c r="W4" s="40" t="n">
        <v>1708919088.875</v>
      </c>
      <c r="X4" s="40" t="n">
        <v>1969918232.6270001</v>
      </c>
      <c r="Y4" s="40" t="n">
        <v>2491746279</v>
      </c>
      <c r="Z4" s="40" t="n">
        <v>3387565430.1078</v>
      </c>
      <c r="AA4" s="40" t="n">
        <v>3796217361.1946001</v>
      </c>
      <c r="AB4" s="40" t="n">
        <v>4673593564.4675999</v>
      </c>
      <c r="AC4" s="40" t="n">
        <v>4497778085.5625</v>
      </c>
      <c r="AD4" s="40" t="n">
        <v>4765324405.7154999</v>
      </c>
      <c r="AE4" s="40" t="n">
        <v>4963434822.5865002</v>
      </c>
      <c r="AF4" s="40" t="n">
        <v>4892554947.7283001</v>
      </c>
      <c r="AG4" s="40" t="n">
        <v>5180191095.5460997</v>
      </c>
      <c r="AH4" s="40" t="n">
        <v>4488531529.3809996</v>
      </c>
      <c r="AI4" s="40" t="n">
        <v>4177515860.3358998</v>
      </c>
      <c r="AJ4" s="40" t="n">
        <v>3418595039.7041001</v>
      </c>
      <c r="AK4" s="40" t="n">
        <v>3322046820.1617999</v>
      </c>
      <c r="AL4" s="40" t="n">
        <v>3128972281.6023998</v>
      </c>
      <c r="AM4" s="40" t="n">
        <v>3272446993.7904</v>
      </c>
      <c r="AN4" s="40" t="n">
        <v>3278077789.2265</v>
      </c>
      <c r="AO4" s="40" t="n">
        <v>3679496206.7800999</v>
      </c>
      <c r="AP4" s="40" t="n">
        <v>3886363222.0569</v>
      </c>
      <c r="AQ4" s="40" t="n">
        <v>3776125490.6813998</v>
      </c>
      <c r="AR4" s="40" t="n">
        <v>3495741903.0110002</v>
      </c>
      <c r="AS4" s="40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106</v>
      </c>
      <c r="M5" s="40"/>
      <c r="N5" s="40"/>
      <c r="O5" s="40"/>
      <c r="P5" s="40"/>
      <c r="Q5" s="40"/>
      <c r="R5" s="40" t="n">
        <v>1785124648</v>
      </c>
      <c r="S5" s="40" t="n">
        <v>932495950</v>
      </c>
      <c r="T5" s="40" t="n">
        <v>382211353</v>
      </c>
      <c r="U5" s="40" t="n">
        <v>421153332</v>
      </c>
      <c r="V5" s="40" t="n">
        <v>264041294</v>
      </c>
      <c r="W5" s="40" t="n">
        <v>584614636</v>
      </c>
      <c r="X5" s="40" t="n">
        <v>659696016</v>
      </c>
      <c r="Y5" s="40" t="n">
        <v>922008502.19920003</v>
      </c>
      <c r="Z5" s="40" t="n">
        <v>1067853242</v>
      </c>
      <c r="AA5" s="40" t="n">
        <v>1393788520.9854</v>
      </c>
      <c r="AB5" s="40" t="n">
        <v>1752995271.5645001</v>
      </c>
      <c r="AC5" s="40" t="n">
        <v>1844790681.0156</v>
      </c>
      <c r="AD5" s="40" t="n">
        <v>1977657181.7849</v>
      </c>
      <c r="AE5" s="40" t="n">
        <v>1925505783.0699999</v>
      </c>
      <c r="AF5" s="40" t="n">
        <v>1803467488.4437001</v>
      </c>
      <c r="AG5" s="40" t="n">
        <v>1852549833.4818001</v>
      </c>
      <c r="AH5" s="40" t="n">
        <v>1996755273.4649999</v>
      </c>
      <c r="AI5" s="40" t="n">
        <v>1526316347.4058001</v>
      </c>
      <c r="AJ5" s="40" t="n">
        <v>1313649843.3941</v>
      </c>
      <c r="AK5" s="40" t="n">
        <v>1452847216.451</v>
      </c>
      <c r="AL5" s="40" t="n">
        <v>1044139991.4515001</v>
      </c>
      <c r="AM5" s="40" t="n">
        <v>919687626.0158</v>
      </c>
      <c r="AN5" s="40" t="n">
        <v>947937679.91110003</v>
      </c>
      <c r="AO5" s="40" t="n">
        <v>722485035.40639997</v>
      </c>
      <c r="AP5" s="40" t="n">
        <v>727323763.1135</v>
      </c>
      <c r="AQ5" s="40" t="n">
        <v>741042117.53340006</v>
      </c>
      <c r="AR5" s="40" t="n">
        <v>423280416.991</v>
      </c>
      <c r="AS5" s="40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107</v>
      </c>
      <c r="M6" s="40" t="n">
        <v>8010758000</v>
      </c>
      <c r="N6" s="40" t="n">
        <v>5790030019</v>
      </c>
      <c r="O6" s="40" t="n">
        <v>7418535498</v>
      </c>
      <c r="P6" s="40" t="n">
        <v>8334519210</v>
      </c>
      <c r="Q6" s="40" t="n">
        <v>9089191963</v>
      </c>
      <c r="R6" s="40" t="n">
        <v>5546833078</v>
      </c>
      <c r="S6" s="40" t="n">
        <v>5571893377</v>
      </c>
      <c r="T6" s="40" t="n">
        <v>5761159218</v>
      </c>
      <c r="U6" s="40" t="n">
        <v>5081887849</v>
      </c>
      <c r="V6" s="40" t="n">
        <v>4295706795</v>
      </c>
      <c r="W6" s="40" t="n">
        <v>3265656468</v>
      </c>
      <c r="X6" s="40" t="n">
        <v>3619911776</v>
      </c>
      <c r="Y6" s="40" t="n">
        <v>3760202190.5995998</v>
      </c>
      <c r="Z6" s="40" t="n">
        <v>3594220180</v>
      </c>
      <c r="AA6" s="40" t="n">
        <v>3605566922</v>
      </c>
      <c r="AB6" s="40" t="n">
        <v>2651441532.7656999</v>
      </c>
      <c r="AC6" s="40" t="n">
        <v>2625277371.8666</v>
      </c>
      <c r="AD6" s="40" t="n">
        <v>3706281605.5496998</v>
      </c>
      <c r="AE6" s="40" t="n">
        <v>3936874917.1332998</v>
      </c>
      <c r="AF6" s="40" t="n">
        <v>5469911998.6759005</v>
      </c>
      <c r="AG6" s="40" t="n">
        <v>5974035205.6784</v>
      </c>
      <c r="AH6" s="40" t="n">
        <v>5444198610.3789997</v>
      </c>
      <c r="AI6" s="40" t="n">
        <v>4622332262.8804998</v>
      </c>
      <c r="AJ6" s="40" t="n">
        <v>3721729442.9123998</v>
      </c>
      <c r="AK6" s="40" t="n">
        <v>4265473987.4773998</v>
      </c>
      <c r="AL6" s="40" t="n">
        <v>3936720244.6805</v>
      </c>
      <c r="AM6" s="40" t="n">
        <v>4845020679.5045004</v>
      </c>
      <c r="AN6" s="40" t="n">
        <v>5110208166.8297997</v>
      </c>
      <c r="AO6" s="40" t="n">
        <v>5858300568.5094004</v>
      </c>
      <c r="AP6" s="40" t="n">
        <v>7134560657.3964005</v>
      </c>
      <c r="AQ6" s="40" t="n">
        <v>7876057445.2976999</v>
      </c>
      <c r="AR6" s="40" t="n">
        <v>2672251280.1300001</v>
      </c>
      <c r="AS6" s="40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108</v>
      </c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 t="n">
        <v>4972238617.4475002</v>
      </c>
      <c r="AS7" s="40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109</v>
      </c>
      <c r="M8" s="40" t="n">
        <v>3826544000</v>
      </c>
      <c r="N8" s="40" t="n">
        <v>4308226737</v>
      </c>
      <c r="O8" s="40" t="n">
        <v>3910081088</v>
      </c>
      <c r="P8" s="40" t="n">
        <v>3720889710</v>
      </c>
      <c r="Q8" s="40" t="n">
        <v>3585351058</v>
      </c>
      <c r="R8" s="40" t="n">
        <v>4762692900</v>
      </c>
      <c r="S8" s="40" t="n">
        <v>4062908569</v>
      </c>
      <c r="T8" s="40" t="n">
        <v>4108189253</v>
      </c>
      <c r="U8" s="40" t="n">
        <v>4772748627</v>
      </c>
      <c r="V8" s="40" t="n">
        <v>5059025834</v>
      </c>
      <c r="W8" s="40" t="n">
        <v>5047190255.7802</v>
      </c>
      <c r="X8" s="40" t="n">
        <v>4868326303</v>
      </c>
      <c r="Y8" s="40" t="n">
        <v>7276919623.5194998</v>
      </c>
      <c r="Z8" s="40" t="n">
        <v>8902654067.5</v>
      </c>
      <c r="AA8" s="40" t="n">
        <v>9314382855.7812996</v>
      </c>
      <c r="AB8" s="40" t="n">
        <v>11795563629.417999</v>
      </c>
      <c r="AC8" s="40" t="n">
        <v>14993827584.933599</v>
      </c>
      <c r="AD8" s="40" t="n">
        <v>15059574057.177</v>
      </c>
      <c r="AE8" s="40" t="n">
        <v>12975373642.8237</v>
      </c>
      <c r="AF8" s="40" t="n">
        <v>13837083040.196899</v>
      </c>
      <c r="AG8" s="40" t="n">
        <v>11457240139.045601</v>
      </c>
      <c r="AH8" s="40" t="n">
        <v>10083946745.809299</v>
      </c>
      <c r="AI8" s="40" t="n">
        <v>8202359355.7025003</v>
      </c>
      <c r="AJ8" s="40" t="n">
        <v>6386824648.0382996</v>
      </c>
      <c r="AK8" s="40" t="n">
        <v>4224453246.3042998</v>
      </c>
      <c r="AL8" s="40" t="n">
        <v>4267270827.6353998</v>
      </c>
      <c r="AM8" s="40" t="n">
        <v>3702004692.7574</v>
      </c>
      <c r="AN8" s="40" t="n">
        <v>4189069216.5555</v>
      </c>
      <c r="AO8" s="40" t="n">
        <v>4136901306.7002001</v>
      </c>
      <c r="AP8" s="40" t="n">
        <v>4078805708.3671999</v>
      </c>
      <c r="AQ8" s="40" t="n">
        <v>3788278459.3959999</v>
      </c>
      <c r="AR8" s="40" t="n">
        <v>322476937.31279999</v>
      </c>
      <c r="AS8" s="40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110</v>
      </c>
      <c r="M9" s="40" t="n">
        <v>746915000</v>
      </c>
      <c r="N9" s="40" t="n">
        <v>1127462755</v>
      </c>
      <c r="O9" s="40" t="n">
        <v>1413423659</v>
      </c>
      <c r="P9" s="40" t="n">
        <v>1444082272</v>
      </c>
      <c r="Q9" s="40" t="n">
        <v>1122314507</v>
      </c>
      <c r="R9" s="40" t="n">
        <v>789244551</v>
      </c>
      <c r="S9" s="40" t="n">
        <v>830606845</v>
      </c>
      <c r="T9" s="40" t="n">
        <v>1005562023</v>
      </c>
      <c r="U9" s="40" t="n">
        <v>874705388</v>
      </c>
      <c r="V9" s="40" t="n">
        <v>1007726382</v>
      </c>
      <c r="W9" s="40" t="n">
        <v>1091711883.0078001</v>
      </c>
      <c r="X9" s="40" t="n">
        <v>1122007883.3008001</v>
      </c>
      <c r="Y9" s="40" t="n">
        <v>1445155027.3048</v>
      </c>
      <c r="Z9" s="40" t="n">
        <v>1200014367.7139001</v>
      </c>
      <c r="AA9" s="40" t="n">
        <v>1135233256.9407001</v>
      </c>
      <c r="AB9" s="40" t="n">
        <v>1282356277.3255</v>
      </c>
      <c r="AC9" s="40" t="n">
        <v>1285136318.6073</v>
      </c>
      <c r="AD9" s="40" t="n">
        <v>1357657136.6169</v>
      </c>
      <c r="AE9" s="40" t="n">
        <v>1455482888.0453999</v>
      </c>
      <c r="AF9" s="40" t="n">
        <v>1567139362.1833999</v>
      </c>
      <c r="AG9" s="40" t="n">
        <v>1675008381.9797001</v>
      </c>
      <c r="AH9" s="40" t="n">
        <v>1527068094.4019001</v>
      </c>
      <c r="AI9" s="40" t="n">
        <v>1563995972.6084001</v>
      </c>
      <c r="AJ9" s="40" t="n">
        <v>1361605615.3806</v>
      </c>
      <c r="AK9" s="40" t="n">
        <v>1473637013.4672999</v>
      </c>
      <c r="AL9" s="40" t="n">
        <v>1223663687.4416001</v>
      </c>
      <c r="AM9" s="40" t="n">
        <v>1110835335.1596999</v>
      </c>
      <c r="AN9" s="40" t="n">
        <v>954653023.00300002</v>
      </c>
      <c r="AO9" s="40" t="n">
        <v>1004475253.83</v>
      </c>
      <c r="AP9" s="40" t="n">
        <v>1057632900.1628</v>
      </c>
      <c r="AQ9" s="40" t="n">
        <v>1239080805.3127</v>
      </c>
      <c r="AR9" s="40" t="n">
        <v>6663132044.6953001</v>
      </c>
      <c r="AS9" s="40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111</v>
      </c>
      <c r="M10" s="40" t="n">
        <v>287046000</v>
      </c>
      <c r="N10" s="40" t="n">
        <v>223846621</v>
      </c>
      <c r="O10" s="40" t="n">
        <v>193006078</v>
      </c>
      <c r="P10" s="40" t="n">
        <v>412017769</v>
      </c>
      <c r="Q10" s="40" t="n">
        <v>675707898</v>
      </c>
      <c r="R10" s="40" t="n">
        <v>717936425</v>
      </c>
      <c r="S10" s="40" t="n">
        <v>662734168</v>
      </c>
      <c r="T10" s="40" t="n">
        <v>515220063</v>
      </c>
      <c r="U10" s="40" t="n">
        <v>628323030</v>
      </c>
      <c r="V10" s="40" t="n">
        <v>682597841</v>
      </c>
      <c r="W10" s="40" t="n">
        <v>683679440</v>
      </c>
      <c r="X10" s="40" t="n">
        <v>654338561</v>
      </c>
      <c r="Y10" s="40" t="n">
        <v>505092888</v>
      </c>
      <c r="Z10" s="40" t="n">
        <v>648443544</v>
      </c>
      <c r="AA10" s="40" t="n">
        <v>730135771</v>
      </c>
      <c r="AB10" s="40" t="n">
        <v>857611550</v>
      </c>
      <c r="AC10" s="40" t="n">
        <v>770413795.16340005</v>
      </c>
      <c r="AD10" s="40" t="n">
        <v>610201623.12530005</v>
      </c>
      <c r="AE10" s="40" t="n">
        <v>620240440.19939995</v>
      </c>
      <c r="AF10" s="40" t="n">
        <v>192794088.27500001</v>
      </c>
      <c r="AG10" s="40" t="n">
        <v>111641866.7578</v>
      </c>
      <c r="AH10" s="40" t="n">
        <v>124977366.9153</v>
      </c>
      <c r="AI10" s="40" t="n">
        <v>74411023.762899995</v>
      </c>
      <c r="AJ10" s="40" t="n">
        <v>100100897.23</v>
      </c>
      <c r="AK10" s="40" t="n">
        <v>80794715.823799998</v>
      </c>
      <c r="AL10" s="40" t="n">
        <v>84600961.893299997</v>
      </c>
      <c r="AM10" s="40" t="n">
        <v>114471958.7473</v>
      </c>
      <c r="AN10" s="40" t="n">
        <v>157944594.4788</v>
      </c>
      <c r="AO10" s="40" t="n">
        <v>196015516.21650001</v>
      </c>
      <c r="AP10" s="40" t="n">
        <v>137120522.42449999</v>
      </c>
      <c r="AQ10" s="40" t="n">
        <v>228316273.4021</v>
      </c>
      <c r="AR10" s="40" t="n">
        <v>2639488874.0134001</v>
      </c>
      <c r="AS10" s="40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44</v>
      </c>
      <c r="M11" s="40" t="n">
        <f t="shared" ref="M11:AT11" si="2">SUBTOTAL(9,M2:M10)</f>
        <v>20916048764</v>
      </c>
      <c r="N11" s="40" t="n">
        <f t="shared" si="2"/>
        <v>21082558949</v>
      </c>
      <c r="O11" s="40" t="n">
        <f t="shared" si="2"/>
        <v>22015936589</v>
      </c>
      <c r="P11" s="40" t="n">
        <f t="shared" si="2"/>
        <v>22627218443</v>
      </c>
      <c r="Q11" s="40" t="n">
        <f t="shared" si="2"/>
        <v>22528739720</v>
      </c>
      <c r="R11" s="40" t="n">
        <f t="shared" si="2"/>
        <v>22289753200</v>
      </c>
      <c r="S11" s="40" t="n">
        <f t="shared" si="2"/>
        <v>20883686124</v>
      </c>
      <c r="T11" s="40" t="n">
        <f t="shared" si="2"/>
        <v>20471595002</v>
      </c>
      <c r="U11" s="40" t="n">
        <f t="shared" si="2"/>
        <v>20666428473</v>
      </c>
      <c r="V11" s="40" t="n">
        <f t="shared" si="2"/>
        <v>20058524094</v>
      </c>
      <c r="W11" s="40" t="n">
        <f t="shared" si="2"/>
        <v>20084351696.203003</v>
      </c>
      <c r="X11" s="40" t="n">
        <f t="shared" si="2"/>
        <v>21805938374.388</v>
      </c>
      <c r="Y11" s="40" t="n">
        <f t="shared" si="2"/>
        <v>25937701558.6231</v>
      </c>
      <c r="Z11" s="40" t="n">
        <f t="shared" si="2"/>
        <v>29608841824.555801</v>
      </c>
      <c r="AA11" s="40" t="n">
        <f t="shared" si="2"/>
        <v>31287690940.306396</v>
      </c>
      <c r="AB11" s="40" t="n">
        <f t="shared" si="2"/>
        <v>35782479960.609299</v>
      </c>
      <c r="AC11" s="40" t="n">
        <f t="shared" si="2"/>
        <v>39378760539.740799</v>
      </c>
      <c r="AD11" s="40" t="n">
        <f t="shared" si="2"/>
        <v>42273090487.652</v>
      </c>
      <c r="AE11" s="40" t="n">
        <f t="shared" si="2"/>
        <v>41172918152.905403</v>
      </c>
      <c r="AF11" s="40" t="n">
        <f t="shared" si="2"/>
        <v>43777181278.700401</v>
      </c>
      <c r="AG11" s="40" t="n">
        <f t="shared" si="2"/>
        <v>41468625841.8582</v>
      </c>
      <c r="AH11" s="40" t="n">
        <f t="shared" si="2"/>
        <v>39034114782.319595</v>
      </c>
      <c r="AI11" s="40" t="n">
        <f t="shared" si="2"/>
        <v>34976010465.143105</v>
      </c>
      <c r="AJ11" s="40" t="n">
        <f t="shared" si="2"/>
        <v>27989076518.874599</v>
      </c>
      <c r="AK11" s="40" t="n">
        <f t="shared" si="2"/>
        <v>25700436217.279396</v>
      </c>
      <c r="AL11" s="40" t="n">
        <f t="shared" si="2"/>
        <v>23787182030.223801</v>
      </c>
      <c r="AM11" s="40" t="n">
        <f t="shared" si="2"/>
        <v>24585898132.393799</v>
      </c>
      <c r="AN11" s="40" t="n">
        <f t="shared" si="2"/>
        <v>25646797869.499599</v>
      </c>
      <c r="AO11" s="40" t="n">
        <f t="shared" si="2"/>
        <v>27288898604.041702</v>
      </c>
      <c r="AP11" s="40" t="n">
        <f t="shared" si="2"/>
        <v>30904497445.089695</v>
      </c>
      <c r="AQ11" s="40" t="n">
        <f t="shared" si="2"/>
        <v>31752924773.883297</v>
      </c>
      <c r="AR11" s="40" t="n">
        <f t="shared" si="2"/>
        <v>32713479122.333302</v>
      </c>
      <c r="AS11" s="40" t="n">
        <f t="shared" si="2"/>
        <v>35115473601.692505</v>
      </c>
      <c r="AT11" s="40" t="n">
        <f t="shared" si="2"/>
        <v>22510895227.493999</v>
      </c>
    </row>
    <row r="12"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</row>
    <row r="14" ht="30" customHeight="1">
      <c r="A14" s="33" t="str">
        <f t="shared" ref="A14:A24" si="3">L14</f>
        <v>PlatformPortfolio</v>
      </c>
      <c r="B14" s="26" t="n">
        <f>AL14</f>
        <v>2015</v>
      </c>
      <c r="C14" s="12" t="n">
        <f t="shared" ref="C14:E24" si="4">AR14</f>
        <v>2021</v>
      </c>
      <c r="D14" s="12" t="n">
        <f t="shared" si="4"/>
        <v>2022</v>
      </c>
      <c r="E14" s="12" t="n">
        <f t="shared" si="4"/>
        <v>2023</v>
      </c>
      <c r="F14" s="12" t="str">
        <f>C14&amp;"-"&amp;$D14</f>
        <v>2021-2022</v>
      </c>
      <c r="G14" s="12" t="str">
        <f>B14&amp;"-"&amp;$D14</f>
        <v>2015-2022</v>
      </c>
      <c r="H14" s="12" t="str">
        <f>$E14&amp;"/"&amp;D14</f>
        <v>2023/2022</v>
      </c>
      <c r="I14" s="12" t="str">
        <f>"Share "&amp;AS14</f>
        <v>Share 2022</v>
      </c>
      <c r="J14" s="12" t="str">
        <f>"Share "&amp;AT14</f>
        <v>Share 2023</v>
      </c>
      <c r="K14" s="1"/>
      <c r="L14" s="10" t="s">
        <v>55</v>
      </c>
      <c r="M14" s="10" t="n">
        <f t="shared" ref="M14:AT14" si="5">M1+0</f>
        <v>1990</v>
      </c>
      <c r="N14" s="10" t="n">
        <f t="shared" si="5"/>
        <v>1991</v>
      </c>
      <c r="O14" s="10" t="n">
        <f t="shared" si="5"/>
        <v>1992</v>
      </c>
      <c r="P14" s="10" t="n">
        <f t="shared" si="5"/>
        <v>1993</v>
      </c>
      <c r="Q14" s="10" t="n">
        <f t="shared" si="5"/>
        <v>1994</v>
      </c>
      <c r="R14" s="10" t="n">
        <f t="shared" si="5"/>
        <v>1995</v>
      </c>
      <c r="S14" s="10" t="n">
        <f t="shared" si="5"/>
        <v>1996</v>
      </c>
      <c r="T14" s="10" t="n">
        <f t="shared" si="5"/>
        <v>1997</v>
      </c>
      <c r="U14" s="10" t="n">
        <f t="shared" si="5"/>
        <v>1998</v>
      </c>
      <c r="V14" s="10" t="n">
        <f t="shared" si="5"/>
        <v>1999</v>
      </c>
      <c r="W14" s="10" t="n">
        <f t="shared" si="5"/>
        <v>2000</v>
      </c>
      <c r="X14" s="10" t="n">
        <f t="shared" si="5"/>
        <v>2001</v>
      </c>
      <c r="Y14" s="10" t="n">
        <f t="shared" si="5"/>
        <v>2002</v>
      </c>
      <c r="Z14" s="10" t="n">
        <f t="shared" si="5"/>
        <v>2003</v>
      </c>
      <c r="AA14" s="10" t="n">
        <f t="shared" si="5"/>
        <v>2004</v>
      </c>
      <c r="AB14" s="10" t="n">
        <f t="shared" si="5"/>
        <v>2005</v>
      </c>
      <c r="AC14" s="10" t="n">
        <f t="shared" si="5"/>
        <v>2006</v>
      </c>
      <c r="AD14" s="10" t="n">
        <f t="shared" si="5"/>
        <v>2007</v>
      </c>
      <c r="AE14" s="10" t="n">
        <f t="shared" si="5"/>
        <v>2008</v>
      </c>
      <c r="AF14" s="10" t="n">
        <f t="shared" si="5"/>
        <v>2009</v>
      </c>
      <c r="AG14" s="10" t="n">
        <f t="shared" si="5"/>
        <v>2010</v>
      </c>
      <c r="AH14" s="10" t="n">
        <f t="shared" si="5"/>
        <v>2011</v>
      </c>
      <c r="AI14" s="10" t="n">
        <f t="shared" si="5"/>
        <v>2012</v>
      </c>
      <c r="AJ14" s="10" t="n">
        <f t="shared" si="5"/>
        <v>2013</v>
      </c>
      <c r="AK14" s="10" t="n">
        <f t="shared" si="5"/>
        <v>2014</v>
      </c>
      <c r="AL14" s="10" t="n">
        <f t="shared" si="5"/>
        <v>2015</v>
      </c>
      <c r="AM14" s="10" t="n">
        <f t="shared" si="5"/>
        <v>2016</v>
      </c>
      <c r="AN14" s="10" t="n">
        <f t="shared" si="5"/>
        <v>2017</v>
      </c>
      <c r="AO14" s="10" t="n">
        <f t="shared" si="5"/>
        <v>2018</v>
      </c>
      <c r="AP14" s="10" t="n">
        <f t="shared" si="5"/>
        <v>2019</v>
      </c>
      <c r="AQ14" s="10" t="n">
        <f t="shared" si="5"/>
        <v>2020</v>
      </c>
      <c r="AR14" s="10" t="n">
        <f t="shared" si="5"/>
        <v>2021</v>
      </c>
      <c r="AS14" s="10" t="n">
        <f t="shared" si="5"/>
        <v>2022</v>
      </c>
      <c r="AT14" s="10" t="n">
        <f t="shared" si="5"/>
        <v>2023</v>
      </c>
    </row>
    <row r="15">
      <c r="A15" s="5" t="str">
        <f t="shared" si="3"/>
        <v>Advanced Development</v>
      </c>
      <c r="B15" s="40" t="n">
        <f>AL15</f>
        <v>4730607478.467062</v>
      </c>
      <c r="C15" s="40" t="n">
        <f t="shared" si="4"/>
        <v>3210115442.429996</v>
      </c>
      <c r="D15" s="40" t="n">
        <f t="shared" si="4"/>
        <v>2093265783.6803</v>
      </c>
      <c r="E15" s="40" t="n">
        <f t="shared" si="4"/>
        <v>672492495.63538754</v>
      </c>
      <c r="F15" s="7" t="n">
        <f>(D15/C15)-1</f>
        <v>-0.34791573037767831</v>
      </c>
      <c r="G15" s="16" t="n">
        <f>(D15/B15)-1</f>
        <v>-0.55750592430073787</v>
      </c>
      <c r="H15" s="16" t="n">
        <f>E15/D15</f>
        <v>0.32126474376943998</v>
      </c>
      <c r="I15" s="29" t="n">
        <f t="shared" ref="I15:I24" si="6">AS28</f>
        <v>5.9610922735195811E-2</v>
      </c>
      <c r="J15" s="29" t="n">
        <f t="shared" ref="J15:J24" si="7">AT28</f>
        <v>3.1321178569489121E-2</v>
      </c>
      <c r="K15" s="16"/>
      <c r="L15" s="3" t="str">
        <f t="shared" ref="L15:L24" si="8">L2</f>
        <v>Advanced Development</v>
      </c>
      <c r="M15" s="40" t="n">
        <f t="shared" ref="M15:AT15" si="9">IF(M2="","",M2/VLOOKUP(M$14,deflator,2,FALSE))</f>
        <v>10904238159.245413</v>
      </c>
      <c r="N15" s="40" t="n">
        <f t="shared" si="9"/>
        <v>12063677742.358585</v>
      </c>
      <c r="O15" s="40" t="n">
        <f t="shared" si="9"/>
        <v>10706192730.379021</v>
      </c>
      <c r="P15" s="40" t="n">
        <f t="shared" si="9"/>
        <v>9403574153.1652927</v>
      </c>
      <c r="Q15" s="40" t="n">
        <f t="shared" si="9"/>
        <v>8590775913.5948486</v>
      </c>
      <c r="R15" s="40" t="n">
        <f t="shared" si="9"/>
        <v>8348465552.329751</v>
      </c>
      <c r="S15" s="40" t="n">
        <f t="shared" si="9"/>
        <v>8469721264.6483946</v>
      </c>
      <c r="T15" s="40" t="n">
        <f t="shared" si="9"/>
        <v>8472749273.0032196</v>
      </c>
      <c r="U15" s="40" t="n">
        <f t="shared" si="9"/>
        <v>8650865088.5007515</v>
      </c>
      <c r="V15" s="40" t="n">
        <f t="shared" si="9"/>
        <v>7788749094.8049335</v>
      </c>
      <c r="W15" s="40" t="n">
        <f t="shared" si="9"/>
        <v>8374898930.8342638</v>
      </c>
      <c r="X15" s="40" t="n">
        <f t="shared" si="9"/>
        <v>9672226005.2193851</v>
      </c>
      <c r="Y15" s="40" t="n">
        <f t="shared" si="9"/>
        <v>9855535094.126276</v>
      </c>
      <c r="Z15" s="40" t="n">
        <f t="shared" si="9"/>
        <v>10731968238.214705</v>
      </c>
      <c r="AA15" s="40" t="n">
        <f t="shared" si="9"/>
        <v>10133889681.777004</v>
      </c>
      <c r="AB15" s="40" t="n">
        <f t="shared" si="9"/>
        <v>11161308421.431822</v>
      </c>
      <c r="AC15" s="40" t="n">
        <f t="shared" si="9"/>
        <v>11261281263.942505</v>
      </c>
      <c r="AD15" s="40" t="n">
        <f t="shared" si="9"/>
        <v>12044604439.068697</v>
      </c>
      <c r="AE15" s="40" t="n">
        <f t="shared" si="9"/>
        <v>11637426418.721519</v>
      </c>
      <c r="AF15" s="40" t="n">
        <f t="shared" si="9"/>
        <v>12049832673.005793</v>
      </c>
      <c r="AG15" s="40" t="n">
        <f t="shared" si="9"/>
        <v>9745118167.8109398</v>
      </c>
      <c r="AH15" s="40" t="n">
        <f t="shared" si="9"/>
        <v>8555292862.6370516</v>
      </c>
      <c r="AI15" s="40" t="n">
        <f t="shared" si="9"/>
        <v>8660567661.2628975</v>
      </c>
      <c r="AJ15" s="40" t="n">
        <f t="shared" si="9"/>
        <v>6219992322.7013597</v>
      </c>
      <c r="AK15" s="40" t="n">
        <f t="shared" si="9"/>
        <v>4906428095.9638767</v>
      </c>
      <c r="AL15" s="40" t="n">
        <f t="shared" si="9"/>
        <v>4730607478.467062</v>
      </c>
      <c r="AM15" s="40" t="n">
        <f t="shared" si="9"/>
        <v>4725065610.7609043</v>
      </c>
      <c r="AN15" s="40" t="n">
        <f t="shared" si="9"/>
        <v>4873865091.7596331</v>
      </c>
      <c r="AO15" s="40" t="n">
        <f t="shared" si="9"/>
        <v>5469238052.015276</v>
      </c>
      <c r="AP15" s="40" t="n">
        <f t="shared" si="9"/>
        <v>6854483615.0551739</v>
      </c>
      <c r="AQ15" s="40" t="n">
        <f t="shared" si="9"/>
        <v>6753072693.2157736</v>
      </c>
      <c r="AR15" s="40" t="n">
        <f t="shared" si="9"/>
        <v>3210115442.429996</v>
      </c>
      <c r="AS15" s="40" t="n">
        <f t="shared" si="9"/>
        <v>2093265783.6803</v>
      </c>
      <c r="AT15" s="40" t="n">
        <f t="shared" si="9"/>
        <v>672492495.63538754</v>
      </c>
    </row>
    <row r="16">
      <c r="A16" s="5" t="str">
        <f t="shared" si="3"/>
        <v>Applied Research (6.2)</v>
      </c>
      <c r="B16" s="40" t="n">
        <f t="shared" ref="B16:B24" si="10">AL16</f>
        <v>7385988789.4862576</v>
      </c>
      <c r="C16" s="40" t="n">
        <f t="shared" si="4"/>
        <v>9113284064.5064163</v>
      </c>
      <c r="D16" s="40" t="n">
        <f t="shared" si="4"/>
        <v>10727955364.504601</v>
      </c>
      <c r="E16" s="40" t="n">
        <f t="shared" si="4"/>
        <v>4709186989.9869452</v>
      </c>
      <c r="F16" s="7" t="n">
        <f t="shared" ref="F16:F24" si="11">(D16/C16)-1</f>
        <v>0.17717776474090807</v>
      </c>
      <c r="G16" s="16" t="n">
        <f t="shared" ref="G16:G24" si="12">(D16/B16)-1</f>
        <v>0.45247382175498774</v>
      </c>
      <c r="H16" s="16" t="n">
        <f t="shared" ref="H16:H24" si="13">E16/D16</f>
        <v>0.43896407376639079</v>
      </c>
      <c r="I16" s="29" t="n">
        <f t="shared" si="6"/>
        <v>0.30550507409324906</v>
      </c>
      <c r="J16" s="29" t="n">
        <f t="shared" si="7"/>
        <v>0.21932926774318426</v>
      </c>
      <c r="K16" s="16"/>
      <c r="L16" s="3" t="str">
        <f t="shared" si="8"/>
        <v>Applied Research (6.2)</v>
      </c>
      <c r="M16" s="40" t="n">
        <f t="shared" ref="M16:AT16" si="14">IF(M3="","",M3/VLOOKUP(M$14,deflator,2,FALSE))</f>
        <v>3283783753.9976687</v>
      </c>
      <c r="N16" s="40" t="n">
        <f t="shared" si="14"/>
        <v>4385347301.0365543</v>
      </c>
      <c r="O16" s="40" t="n">
        <f t="shared" si="14"/>
        <v>4046402965.7020488</v>
      </c>
      <c r="P16" s="40" t="n">
        <f t="shared" si="14"/>
        <v>4028615185.1435699</v>
      </c>
      <c r="Q16" s="40" t="n">
        <f t="shared" si="14"/>
        <v>3915774490.9295869</v>
      </c>
      <c r="R16" s="40" t="n">
        <f t="shared" si="14"/>
        <v>4074191441.2158513</v>
      </c>
      <c r="S16" s="40" t="n">
        <f t="shared" si="14"/>
        <v>3958148773.4508338</v>
      </c>
      <c r="T16" s="40" t="n">
        <f t="shared" si="14"/>
        <v>3351520995.0680194</v>
      </c>
      <c r="U16" s="40" t="n">
        <f t="shared" si="14"/>
        <v>3427511929.9345455</v>
      </c>
      <c r="V16" s="40" t="n">
        <f t="shared" si="14"/>
        <v>3716411927.2926264</v>
      </c>
      <c r="W16" s="40" t="n">
        <f t="shared" si="14"/>
        <v>4070390913.9937682</v>
      </c>
      <c r="X16" s="40" t="n">
        <f t="shared" si="14"/>
        <v>4385839493.5184364</v>
      </c>
      <c r="Y16" s="40" t="n">
        <f t="shared" si="14"/>
        <v>4954443295.9347525</v>
      </c>
      <c r="Z16" s="40" t="n">
        <f t="shared" si="14"/>
        <v>5737815152.728404</v>
      </c>
      <c r="AA16" s="40" t="n">
        <f t="shared" si="14"/>
        <v>6693021277.1963091</v>
      </c>
      <c r="AB16" s="40" t="n">
        <f t="shared" si="14"/>
        <v>7272600336.4522476</v>
      </c>
      <c r="AC16" s="40" t="n">
        <f t="shared" si="14"/>
        <v>7419947958.8106699</v>
      </c>
      <c r="AD16" s="40" t="n">
        <f t="shared" si="14"/>
        <v>8090579875.0440998</v>
      </c>
      <c r="AE16" s="40" t="n">
        <f t="shared" si="14"/>
        <v>8752390368.0677948</v>
      </c>
      <c r="AF16" s="40" t="n">
        <f t="shared" si="14"/>
        <v>9082641702.1258316</v>
      </c>
      <c r="AG16" s="40" t="n">
        <f t="shared" si="14"/>
        <v>10163437996.071985</v>
      </c>
      <c r="AH16" s="40" t="n">
        <f t="shared" si="14"/>
        <v>11153184499.085361</v>
      </c>
      <c r="AI16" s="40" t="n">
        <f t="shared" si="14"/>
        <v>9988506328.9124908</v>
      </c>
      <c r="AJ16" s="40" t="n">
        <f t="shared" si="14"/>
        <v>8232427292.663332</v>
      </c>
      <c r="AK16" s="40" t="n">
        <f t="shared" si="14"/>
        <v>8294606613.8184881</v>
      </c>
      <c r="AL16" s="40" t="n">
        <f t="shared" si="14"/>
        <v>7385988789.4862576</v>
      </c>
      <c r="AM16" s="40" t="n">
        <f t="shared" si="14"/>
        <v>7910082577.6327877</v>
      </c>
      <c r="AN16" s="40" t="n">
        <f t="shared" si="14"/>
        <v>7992508082.3455324</v>
      </c>
      <c r="AO16" s="40" t="n">
        <f t="shared" si="14"/>
        <v>7881105876.2539587</v>
      </c>
      <c r="AP16" s="40" t="n">
        <f t="shared" si="14"/>
        <v>8693784230.6948452</v>
      </c>
      <c r="AQ16" s="40" t="n">
        <f t="shared" si="14"/>
        <v>8835129573.2514572</v>
      </c>
      <c r="AR16" s="40" t="n">
        <f t="shared" si="14"/>
        <v>9113284064.5064163</v>
      </c>
      <c r="AS16" s="40" t="n">
        <f t="shared" si="14"/>
        <v>10727955364.504601</v>
      </c>
      <c r="AT16" s="40" t="n">
        <f t="shared" si="14"/>
        <v>4709186989.9869452</v>
      </c>
    </row>
    <row r="17">
      <c r="A17" s="5" t="str">
        <f t="shared" si="3"/>
        <v>Basic Research (6.1)</v>
      </c>
      <c r="B17" s="40" t="n">
        <f t="shared" si="10"/>
        <v>3753038190.6149216</v>
      </c>
      <c r="C17" s="40" t="n">
        <f t="shared" si="4"/>
        <v>3737953451.9467115</v>
      </c>
      <c r="D17" s="40" t="n">
        <f t="shared" si="4"/>
        <v>3518389135.1300001</v>
      </c>
      <c r="E17" s="40" t="n">
        <f t="shared" si="4"/>
        <v>1687459299.8734179</v>
      </c>
      <c r="F17" s="7" t="n">
        <f t="shared" si="11"/>
        <v>-5.873917897569414E-2</v>
      </c>
      <c r="G17" s="16" t="n">
        <f t="shared" si="12"/>
        <v>-6.2522426782572915E-2</v>
      </c>
      <c r="H17" s="16" t="n">
        <f t="shared" si="13"/>
        <v>0.47961133207940865</v>
      </c>
      <c r="I17" s="29" t="n">
        <f t="shared" si="6"/>
        <v>0.10019483647119086</v>
      </c>
      <c r="J17" s="29" t="n">
        <f t="shared" si="7"/>
        <v>7.8593016878416438E-2</v>
      </c>
      <c r="K17" s="16"/>
      <c r="L17" s="3" t="str">
        <f t="shared" si="8"/>
        <v>Basic Research (6.1)</v>
      </c>
      <c r="M17" s="40" t="n">
        <f t="shared" ref="M17:AT17" si="15">IF(M4="","",M4/VLOOKUP(M$14,deflator,2,FALSE))</f>
        <v>1801243738.8209174</v>
      </c>
      <c r="N17" s="40" t="n">
        <f t="shared" si="15"/>
        <v>2037454481.7599463</v>
      </c>
      <c r="O17" s="40" t="n">
        <f t="shared" si="15"/>
        <v>2249433892.6009574</v>
      </c>
      <c r="P17" s="40" t="n">
        <f t="shared" si="15"/>
        <v>2511583117.8739448</v>
      </c>
      <c r="Q17" s="40" t="n">
        <f t="shared" si="15"/>
        <v>1916452557.9170494</v>
      </c>
      <c r="R17" s="40" t="n">
        <f t="shared" si="15"/>
        <v>2808722188.0974069</v>
      </c>
      <c r="S17" s="40" t="n">
        <f t="shared" si="15"/>
        <v>2755053388.2369089</v>
      </c>
      <c r="T17" s="40" t="n">
        <f t="shared" si="15"/>
        <v>2884335281.733181</v>
      </c>
      <c r="U17" s="40" t="n">
        <f t="shared" si="15"/>
        <v>2763378162.9437814</v>
      </c>
      <c r="V17" s="40" t="n">
        <f t="shared" si="15"/>
        <v>2925948475.7314038</v>
      </c>
      <c r="W17" s="40" t="n">
        <f t="shared" si="15"/>
        <v>2761151924.5194902</v>
      </c>
      <c r="X17" s="40" t="n">
        <f t="shared" si="15"/>
        <v>3107500979.2457519</v>
      </c>
      <c r="Y17" s="40" t="n">
        <f t="shared" si="15"/>
        <v>3869596854.2763648</v>
      </c>
      <c r="Z17" s="40" t="n">
        <f t="shared" si="15"/>
        <v>5162102067.0022821</v>
      </c>
      <c r="AA17" s="40" t="n">
        <f t="shared" si="15"/>
        <v>5646794851.9747591</v>
      </c>
      <c r="AB17" s="40" t="n">
        <f t="shared" si="15"/>
        <v>6747055343.8841591</v>
      </c>
      <c r="AC17" s="40" t="n">
        <f t="shared" si="15"/>
        <v>6288499989.1644554</v>
      </c>
      <c r="AD17" s="40" t="n">
        <f t="shared" si="15"/>
        <v>6484734194.5595856</v>
      </c>
      <c r="AE17" s="40" t="n">
        <f t="shared" si="15"/>
        <v>6616336900.0749693</v>
      </c>
      <c r="AF17" s="40" t="n">
        <f t="shared" si="15"/>
        <v>6456244838.5881901</v>
      </c>
      <c r="AG17" s="40" t="n">
        <f t="shared" si="15"/>
        <v>6776869565.8205576</v>
      </c>
      <c r="AH17" s="40" t="n">
        <f t="shared" si="15"/>
        <v>5756016041.1031713</v>
      </c>
      <c r="AI17" s="40" t="n">
        <f t="shared" si="15"/>
        <v>5260745721.9172478</v>
      </c>
      <c r="AJ17" s="40" t="n">
        <f t="shared" si="15"/>
        <v>4227670363.9256673</v>
      </c>
      <c r="AK17" s="40" t="n">
        <f t="shared" si="15"/>
        <v>4030302082.3663483</v>
      </c>
      <c r="AL17" s="40" t="n">
        <f t="shared" si="15"/>
        <v>3753038190.6149216</v>
      </c>
      <c r="AM17" s="40" t="n">
        <f t="shared" si="15"/>
        <v>3892870301.8526635</v>
      </c>
      <c r="AN17" s="40" t="n">
        <f t="shared" si="15"/>
        <v>3831167853.3937826</v>
      </c>
      <c r="AO17" s="40" t="n">
        <f t="shared" si="15"/>
        <v>4201659024.9550695</v>
      </c>
      <c r="AP17" s="40" t="n">
        <f t="shared" si="15"/>
        <v>4352630030.5865765</v>
      </c>
      <c r="AQ17" s="40" t="n">
        <f t="shared" si="15"/>
        <v>4173490287.0020738</v>
      </c>
      <c r="AR17" s="40" t="n">
        <f t="shared" si="15"/>
        <v>3737953451.9467115</v>
      </c>
      <c r="AS17" s="40" t="n">
        <f t="shared" si="15"/>
        <v>3518389135.1300001</v>
      </c>
      <c r="AT17" s="40" t="n">
        <f t="shared" si="15"/>
        <v>1687459299.8734179</v>
      </c>
    </row>
    <row r="18">
      <c r="A18" s="5" t="str">
        <f t="shared" si="3"/>
        <v>Commercialization</v>
      </c>
      <c r="B18" s="40" t="n">
        <f t="shared" si="10"/>
        <v>1252391172.4328175</v>
      </c>
      <c r="C18" s="40" t="n">
        <f t="shared" si="4"/>
        <v>452608499.06285924</v>
      </c>
      <c r="D18" s="40" t="n">
        <f t="shared" si="4"/>
        <v>230728367.7877</v>
      </c>
      <c r="E18" s="40" t="n">
        <f t="shared" si="4"/>
        <v>155823645.73799691</v>
      </c>
      <c r="F18" s="7" t="n">
        <f t="shared" si="11"/>
        <v>-0.49022528683082478</v>
      </c>
      <c r="G18" s="16" t="n">
        <f t="shared" si="12"/>
        <v>-0.815769726850197</v>
      </c>
      <c r="H18" s="16" t="n">
        <f t="shared" si="13"/>
        <v>0.67535538534808537</v>
      </c>
      <c r="I18" s="29" t="n">
        <f t="shared" si="6"/>
        <v>6.5705611835057036E-3</v>
      </c>
      <c r="J18" s="29" t="n">
        <f t="shared" si="7"/>
        <v>7.2574493621632465E-3</v>
      </c>
      <c r="K18" s="16"/>
      <c r="L18" s="3" t="str">
        <f t="shared" si="8"/>
        <v>Commercialization</v>
      </c>
      <c r="M18" s="40" t="str">
        <f t="shared" ref="M18:AT18" si="16">IF(M5="","",M5/VLOOKUP(M$14,deflator,2,FALSE))</f>
      </c>
      <c r="N18" s="40" t="str">
        <f t="shared" si="16"/>
      </c>
      <c r="O18" s="40" t="str">
        <f t="shared" si="16"/>
      </c>
      <c r="P18" s="40" t="str">
        <f t="shared" si="16"/>
      </c>
      <c r="Q18" s="40" t="str">
        <f t="shared" si="16"/>
      </c>
      <c r="R18" s="40" t="n">
        <f t="shared" si="16"/>
        <v>3129621980.7559323</v>
      </c>
      <c r="S18" s="40" t="n">
        <f t="shared" si="16"/>
        <v>1604662681.6355047</v>
      </c>
      <c r="T18" s="40" t="n">
        <f t="shared" si="16"/>
        <v>646238932.06463528</v>
      </c>
      <c r="U18" s="40" t="n">
        <f t="shared" si="16"/>
        <v>703299815.54670024</v>
      </c>
      <c r="V18" s="40" t="n">
        <f t="shared" si="16"/>
        <v>435503866.00316989</v>
      </c>
      <c r="W18" s="40" t="n">
        <f t="shared" si="16"/>
        <v>944579434.92006588</v>
      </c>
      <c r="X18" s="40" t="n">
        <f t="shared" si="16"/>
        <v>1040655384.4576174</v>
      </c>
      <c r="Y18" s="40" t="n">
        <f t="shared" si="16"/>
        <v>1431847708.4905832</v>
      </c>
      <c r="Z18" s="40" t="n">
        <f t="shared" si="16"/>
        <v>1627235707.0333757</v>
      </c>
      <c r="AA18" s="40" t="n">
        <f t="shared" si="16"/>
        <v>2073231613.5252032</v>
      </c>
      <c r="AB18" s="40" t="n">
        <f t="shared" si="16"/>
        <v>2530719873.6183381</v>
      </c>
      <c r="AC18" s="40" t="n">
        <f t="shared" si="16"/>
        <v>2579266019.107399</v>
      </c>
      <c r="AD18" s="40" t="n">
        <f t="shared" si="16"/>
        <v>2691229402.2323351</v>
      </c>
      <c r="AE18" s="40" t="n">
        <f t="shared" si="16"/>
        <v>2566729577.2396064</v>
      </c>
      <c r="AF18" s="40" t="n">
        <f t="shared" si="16"/>
        <v>2379866509.0583372</v>
      </c>
      <c r="AG18" s="40" t="n">
        <f t="shared" si="16"/>
        <v>2423557037.5932722</v>
      </c>
      <c r="AH18" s="40" t="n">
        <f t="shared" si="16"/>
        <v>2560604801.1445975</v>
      </c>
      <c r="AI18" s="40" t="n">
        <f t="shared" si="16"/>
        <v>1922090175.9213891</v>
      </c>
      <c r="AJ18" s="40" t="n">
        <f t="shared" si="16"/>
        <v>1624549982.3733244</v>
      </c>
      <c r="AK18" s="40" t="n">
        <f t="shared" si="16"/>
        <v>1762592003.9072268</v>
      </c>
      <c r="AL18" s="40" t="n">
        <f t="shared" si="16"/>
        <v>1252391172.4328175</v>
      </c>
      <c r="AM18" s="40" t="n">
        <f t="shared" si="16"/>
        <v>1094051226.2205951</v>
      </c>
      <c r="AN18" s="40" t="n">
        <f t="shared" si="16"/>
        <v>1107877420.7957509</v>
      </c>
      <c r="AO18" s="40" t="n">
        <f t="shared" si="16"/>
        <v>825013968.98211408</v>
      </c>
      <c r="AP18" s="40" t="n">
        <f t="shared" si="16"/>
        <v>814584502.889449</v>
      </c>
      <c r="AQ18" s="40" t="n">
        <f t="shared" si="16"/>
        <v>819022590.06413805</v>
      </c>
      <c r="AR18" s="40" t="n">
        <f t="shared" si="16"/>
        <v>452608499.06285924</v>
      </c>
      <c r="AS18" s="40" t="n">
        <f t="shared" si="16"/>
        <v>230728367.7877</v>
      </c>
      <c r="AT18" s="40" t="n">
        <f t="shared" si="16"/>
        <v>155823645.73799691</v>
      </c>
    </row>
    <row r="19">
      <c r="A19" s="5" t="str">
        <f t="shared" si="3"/>
        <v>Engineering Development</v>
      </c>
      <c r="B19" s="40" t="n">
        <f t="shared" si="10"/>
        <v>4721889519.7392035</v>
      </c>
      <c r="C19" s="40" t="n">
        <f t="shared" si="4"/>
        <v>2857405144.3635774</v>
      </c>
      <c r="D19" s="40" t="n">
        <f t="shared" si="4"/>
        <v>1779038404.9054</v>
      </c>
      <c r="E19" s="40" t="n">
        <f t="shared" si="4"/>
        <v>1382118273.2045178</v>
      </c>
      <c r="F19" s="7" t="n">
        <f t="shared" si="11"/>
        <v>-0.37739371386844733</v>
      </c>
      <c r="G19" s="16" t="n">
        <f t="shared" si="12"/>
        <v>-0.62323591065221307</v>
      </c>
      <c r="H19" s="16" t="n">
        <f t="shared" si="13"/>
        <v>0.77689063338574282</v>
      </c>
      <c r="I19" s="29" t="n">
        <f t="shared" si="6"/>
        <v>5.0662520605151501E-2</v>
      </c>
      <c r="J19" s="29" t="n">
        <f t="shared" si="7"/>
        <v>6.4371830942576674E-2</v>
      </c>
      <c r="K19" s="16"/>
      <c r="L19" s="3" t="str">
        <f t="shared" si="8"/>
        <v>Engineering Development</v>
      </c>
      <c r="M19" s="40" t="n">
        <f t="shared" ref="M19:AT19" si="17">IF(M6="","",M6/VLOOKUP(M$14,deflator,2,FALSE))</f>
        <v>15921634396.974962</v>
      </c>
      <c r="N19" s="40" t="n">
        <f t="shared" si="17"/>
        <v>11111528206.206158</v>
      </c>
      <c r="O19" s="40" t="n">
        <f t="shared" si="17"/>
        <v>13889624953.836432</v>
      </c>
      <c r="P19" s="40" t="n">
        <f t="shared" si="17"/>
        <v>15246455620.206327</v>
      </c>
      <c r="Q19" s="40" t="n">
        <f t="shared" si="17"/>
        <v>16272418870.850752</v>
      </c>
      <c r="R19" s="40" t="n">
        <f t="shared" si="17"/>
        <v>9724525816.1338692</v>
      </c>
      <c r="S19" s="40" t="n">
        <f t="shared" si="17"/>
        <v>9588255442.958147</v>
      </c>
      <c r="T19" s="40" t="n">
        <f t="shared" si="17"/>
        <v>9740907357.334959</v>
      </c>
      <c r="U19" s="40" t="n">
        <f t="shared" si="17"/>
        <v>8486435972.9931269</v>
      </c>
      <c r="V19" s="40" t="n">
        <f t="shared" si="17"/>
        <v>7085243706.0037527</v>
      </c>
      <c r="W19" s="40" t="n">
        <f t="shared" si="17"/>
        <v>5276419287.5706558</v>
      </c>
      <c r="X19" s="40" t="n">
        <f t="shared" si="17"/>
        <v>5710328074.735465</v>
      </c>
      <c r="Y19" s="40" t="n">
        <f t="shared" si="17"/>
        <v>5839465555.0671768</v>
      </c>
      <c r="Z19" s="40" t="n">
        <f t="shared" si="17"/>
        <v>5477010497.1371403</v>
      </c>
      <c r="AA19" s="40" t="n">
        <f t="shared" si="17"/>
        <v>5363206264.6679411</v>
      </c>
      <c r="AB19" s="40" t="n">
        <f t="shared" si="17"/>
        <v>3827766046.8066664</v>
      </c>
      <c r="AC19" s="40" t="n">
        <f t="shared" si="17"/>
        <v>3670491609.5192704</v>
      </c>
      <c r="AD19" s="40" t="n">
        <f t="shared" si="17"/>
        <v>5043570807.760498</v>
      </c>
      <c r="AE19" s="40" t="n">
        <f t="shared" si="17"/>
        <v>5247916355.5601807</v>
      </c>
      <c r="AF19" s="40" t="n">
        <f t="shared" si="17"/>
        <v>7218128664.1206379</v>
      </c>
      <c r="AG19" s="40" t="n">
        <f t="shared" si="17"/>
        <v>7815398432.9480648</v>
      </c>
      <c r="AH19" s="40" t="n">
        <f t="shared" si="17"/>
        <v>6981547155.7163591</v>
      </c>
      <c r="AI19" s="40" t="n">
        <f t="shared" si="17"/>
        <v>5820903017.5347853</v>
      </c>
      <c r="AJ19" s="40" t="n">
        <f t="shared" si="17"/>
        <v>4602547270.3289909</v>
      </c>
      <c r="AK19" s="40" t="n">
        <f t="shared" si="17"/>
        <v>5174866467.7677126</v>
      </c>
      <c r="AL19" s="40" t="n">
        <f t="shared" si="17"/>
        <v>4721889519.7392035</v>
      </c>
      <c r="AM19" s="40" t="n">
        <f t="shared" si="17"/>
        <v>5763588272.2912426</v>
      </c>
      <c r="AN19" s="40" t="n">
        <f t="shared" si="17"/>
        <v>5972422410.8569336</v>
      </c>
      <c r="AO19" s="40" t="n">
        <f t="shared" si="17"/>
        <v>6689660777.2608566</v>
      </c>
      <c r="AP19" s="40" t="n">
        <f t="shared" si="17"/>
        <v>7990530271.6376972</v>
      </c>
      <c r="AQ19" s="40" t="n">
        <f t="shared" si="17"/>
        <v>8704861458.9047527</v>
      </c>
      <c r="AR19" s="40" t="n">
        <f t="shared" si="17"/>
        <v>2857405144.3635774</v>
      </c>
      <c r="AS19" s="40" t="n">
        <f t="shared" si="17"/>
        <v>1779038404.9054</v>
      </c>
      <c r="AT19" s="40" t="n">
        <f t="shared" si="17"/>
        <v>1382118273.2045178</v>
      </c>
    </row>
    <row r="20">
      <c r="A20" s="5" t="str">
        <f t="shared" si="3"/>
        <v>Experimental Development</v>
      </c>
      <c r="B20" s="40" t="str">
        <f t="shared" si="10"/>
      </c>
      <c r="C20" s="40" t="n">
        <f t="shared" si="4"/>
        <v>5316753072.6401405</v>
      </c>
      <c r="D20" s="40" t="n">
        <f t="shared" si="4"/>
        <v>7971232383.1028004</v>
      </c>
      <c r="E20" s="40" t="n">
        <f t="shared" si="4"/>
        <v>5857019946.7789278</v>
      </c>
      <c r="F20" s="7" t="n">
        <f t="shared" si="11"/>
        <v>0.49926699137534425</v>
      </c>
      <c r="G20" s="16" t="e">
        <f t="shared" si="12"/>
        <v>#VALUE!</v>
      </c>
      <c r="H20" s="16" t="n">
        <f t="shared" si="13"/>
        <v>0.73476968996594283</v>
      </c>
      <c r="I20" s="29" t="n">
        <f t="shared" si="6"/>
        <v>0.22700056600457186</v>
      </c>
      <c r="J20" s="29" t="n">
        <f t="shared" si="7"/>
        <v>0.27278931561131475</v>
      </c>
      <c r="K20" s="16"/>
      <c r="L20" s="3" t="str">
        <f t="shared" si="8"/>
        <v>Experimental Development</v>
      </c>
      <c r="M20" s="40" t="str">
        <f t="shared" ref="M20:AT20" si="18">IF(M7="","",M7/VLOOKUP(M$14,deflator,2,FALSE))</f>
      </c>
      <c r="N20" s="40" t="str">
        <f t="shared" si="18"/>
      </c>
      <c r="O20" s="40" t="str">
        <f t="shared" si="18"/>
      </c>
      <c r="P20" s="40" t="str">
        <f t="shared" si="18"/>
      </c>
      <c r="Q20" s="40" t="str">
        <f t="shared" si="18"/>
      </c>
      <c r="R20" s="40" t="str">
        <f t="shared" si="18"/>
      </c>
      <c r="S20" s="40" t="str">
        <f t="shared" si="18"/>
      </c>
      <c r="T20" s="40" t="str">
        <f t="shared" si="18"/>
      </c>
      <c r="U20" s="40" t="str">
        <f t="shared" si="18"/>
      </c>
      <c r="V20" s="40" t="str">
        <f t="shared" si="18"/>
      </c>
      <c r="W20" s="40" t="str">
        <f t="shared" si="18"/>
      </c>
      <c r="X20" s="40" t="str">
        <f t="shared" si="18"/>
      </c>
      <c r="Y20" s="40" t="str">
        <f t="shared" si="18"/>
      </c>
      <c r="Z20" s="40" t="str">
        <f t="shared" si="18"/>
      </c>
      <c r="AA20" s="40" t="str">
        <f t="shared" si="18"/>
      </c>
      <c r="AB20" s="40" t="str">
        <f t="shared" si="18"/>
      </c>
      <c r="AC20" s="40" t="str">
        <f t="shared" si="18"/>
      </c>
      <c r="AD20" s="40" t="str">
        <f t="shared" si="18"/>
      </c>
      <c r="AE20" s="40" t="str">
        <f t="shared" si="18"/>
      </c>
      <c r="AF20" s="40" t="str">
        <f t="shared" si="18"/>
      </c>
      <c r="AG20" s="40" t="str">
        <f t="shared" si="18"/>
      </c>
      <c r="AH20" s="40" t="str">
        <f t="shared" si="18"/>
      </c>
      <c r="AI20" s="40" t="str">
        <f t="shared" si="18"/>
      </c>
      <c r="AJ20" s="40" t="str">
        <f t="shared" si="18"/>
      </c>
      <c r="AK20" s="40" t="str">
        <f t="shared" si="18"/>
      </c>
      <c r="AL20" s="40" t="str">
        <f t="shared" si="18"/>
      </c>
      <c r="AM20" s="40" t="str">
        <f t="shared" si="18"/>
      </c>
      <c r="AN20" s="40" t="str">
        <f t="shared" si="18"/>
      </c>
      <c r="AO20" s="40" t="str">
        <f t="shared" si="18"/>
      </c>
      <c r="AP20" s="40" t="str">
        <f t="shared" si="18"/>
      </c>
      <c r="AQ20" s="40" t="str">
        <f t="shared" si="18"/>
      </c>
      <c r="AR20" s="40" t="n">
        <f t="shared" si="18"/>
        <v>5316753072.6401405</v>
      </c>
      <c r="AS20" s="40" t="n">
        <f t="shared" si="18"/>
        <v>7971232383.1028004</v>
      </c>
      <c r="AT20" s="40" t="n">
        <f t="shared" si="18"/>
        <v>5857019946.7789278</v>
      </c>
    </row>
    <row r="21" ht="30" customHeight="1">
      <c r="A21" s="5" t="str">
        <f t="shared" si="3"/>
        <v>Operational Systems Development</v>
      </c>
      <c r="B21" s="40" t="n">
        <f t="shared" si="10"/>
        <v>5118367612.2598724</v>
      </c>
      <c r="C21" s="40" t="n">
        <f t="shared" si="4"/>
        <v>344820588.71775663</v>
      </c>
      <c r="D21" s="40" t="n">
        <f t="shared" si="4"/>
        <v>163702780.1909</v>
      </c>
      <c r="E21" s="40" t="n">
        <f t="shared" si="4"/>
        <v>69116522.514555246</v>
      </c>
      <c r="F21" s="7" t="n">
        <f t="shared" si="11"/>
        <v>-0.52525230352502417</v>
      </c>
      <c r="G21" s="16" t="n">
        <f t="shared" si="12"/>
        <v>-0.96801660361424846</v>
      </c>
      <c r="H21" s="16" t="n">
        <f t="shared" si="13"/>
        <v>0.42220738361288584</v>
      </c>
      <c r="I21" s="29" t="n">
        <f t="shared" si="6"/>
        <v>4.6618417295960892E-3</v>
      </c>
      <c r="J21" s="29" t="n">
        <f t="shared" si="7"/>
        <v>3.2190856520043884E-3</v>
      </c>
      <c r="K21" s="16"/>
      <c r="L21" s="3" t="str">
        <f t="shared" si="8"/>
        <v>Operational Systems Development</v>
      </c>
      <c r="M21" s="40" t="n">
        <f t="shared" ref="M21:AT21" si="19">IF(M8="","",M8/VLOOKUP(M$14,deflator,2,FALSE))</f>
        <v>7605376990.7839127</v>
      </c>
      <c r="N21" s="40" t="n">
        <f t="shared" si="19"/>
        <v>8267829829.8658648</v>
      </c>
      <c r="O21" s="40" t="n">
        <f t="shared" si="19"/>
        <v>7320792610.0846043</v>
      </c>
      <c r="P21" s="40" t="n">
        <f t="shared" si="19"/>
        <v>6806676954.2183819</v>
      </c>
      <c r="Q21" s="40" t="n">
        <f t="shared" si="19"/>
        <v>6418869185.7672348</v>
      </c>
      <c r="R21" s="40" t="n">
        <f t="shared" si="19"/>
        <v>8349796975.8749399</v>
      </c>
      <c r="S21" s="40" t="n">
        <f t="shared" si="19"/>
        <v>6991556113.0012531</v>
      </c>
      <c r="T21" s="40" t="n">
        <f t="shared" si="19"/>
        <v>6946083141.539052</v>
      </c>
      <c r="U21" s="40" t="n">
        <f t="shared" si="19"/>
        <v>7970192739.730876</v>
      </c>
      <c r="V21" s="40" t="n">
        <f t="shared" si="19"/>
        <v>8344245233.5387774</v>
      </c>
      <c r="W21" s="40" t="n">
        <f t="shared" si="19"/>
        <v>8154896963.1662178</v>
      </c>
      <c r="X21" s="40" t="n">
        <f t="shared" si="19"/>
        <v>7679673452.0731077</v>
      </c>
      <c r="Y21" s="40" t="n">
        <f t="shared" si="19"/>
        <v>11300807598.795256</v>
      </c>
      <c r="Z21" s="40" t="n">
        <f t="shared" si="19"/>
        <v>13566205557.300655</v>
      </c>
      <c r="AA21" s="40" t="n">
        <f t="shared" si="19"/>
        <v>13854951957.439199</v>
      </c>
      <c r="AB21" s="40" t="n">
        <f t="shared" si="19"/>
        <v>17028720945.069265</v>
      </c>
      <c r="AC21" s="40" t="n">
        <f t="shared" si="19"/>
        <v>20963391881.882217</v>
      </c>
      <c r="AD21" s="40" t="n">
        <f t="shared" si="19"/>
        <v>20493323545.181633</v>
      </c>
      <c r="AE21" s="40" t="n">
        <f t="shared" si="19"/>
        <v>17296377708.962749</v>
      </c>
      <c r="AF21" s="40" t="n">
        <f t="shared" si="19"/>
        <v>18259497729.477215</v>
      </c>
      <c r="AG21" s="40" t="n">
        <f t="shared" si="19"/>
        <v>14988679099.764082</v>
      </c>
      <c r="AH21" s="40" t="n">
        <f t="shared" si="19"/>
        <v>12931480785.323357</v>
      </c>
      <c r="AI21" s="40" t="n">
        <f t="shared" si="19"/>
        <v>10329231134.66534</v>
      </c>
      <c r="AJ21" s="40" t="n">
        <f t="shared" si="19"/>
        <v>7898387779.3371601</v>
      </c>
      <c r="AK21" s="40" t="n">
        <f t="shared" si="19"/>
        <v>5125100167.796629</v>
      </c>
      <c r="AL21" s="40" t="n">
        <f t="shared" si="19"/>
        <v>5118367612.2598724</v>
      </c>
      <c r="AM21" s="40" t="n">
        <f t="shared" si="19"/>
        <v>4403867855.797431</v>
      </c>
      <c r="AN21" s="40" t="n">
        <f t="shared" si="19"/>
        <v>4895865305.8370104</v>
      </c>
      <c r="AO21" s="40" t="n">
        <f t="shared" si="19"/>
        <v>4723975167.7461424</v>
      </c>
      <c r="AP21" s="40" t="n">
        <f t="shared" si="19"/>
        <v>4568160823.0562601</v>
      </c>
      <c r="AQ21" s="40" t="n">
        <f t="shared" si="19"/>
        <v>4186922122.6266551</v>
      </c>
      <c r="AR21" s="40" t="n">
        <f t="shared" si="19"/>
        <v>344820588.71775663</v>
      </c>
      <c r="AS21" s="40" t="n">
        <f t="shared" si="19"/>
        <v>163702780.1909</v>
      </c>
      <c r="AT21" s="40" t="n">
        <f t="shared" si="19"/>
        <v>69116522.514555246</v>
      </c>
    </row>
    <row r="22" ht="30" customHeight="1">
      <c r="A22" s="5" t="str">
        <f t="shared" si="3"/>
        <v>R&amp;D administrative and operational expenses</v>
      </c>
      <c r="B22" s="40" t="n">
        <f t="shared" si="10"/>
        <v>1467720432.8205588</v>
      </c>
      <c r="C22" s="40" t="n">
        <f t="shared" si="4"/>
        <v>7124804438.73524</v>
      </c>
      <c r="D22" s="40" t="n">
        <f t="shared" si="4"/>
        <v>6358372138.7579002</v>
      </c>
      <c r="E22" s="40" t="n">
        <f t="shared" si="4"/>
        <v>5555253688.0990725</v>
      </c>
      <c r="F22" s="7" t="n">
        <f t="shared" si="11"/>
        <v>-0.1075723981714497</v>
      </c>
      <c r="G22" s="16" t="n">
        <f t="shared" si="12"/>
        <v>3.3321411875004294</v>
      </c>
      <c r="H22" s="16" t="n">
        <f t="shared" si="13"/>
        <v>0.87369118492398967</v>
      </c>
      <c r="I22" s="29" t="n">
        <f t="shared" si="6"/>
        <v>0.18107037971008422</v>
      </c>
      <c r="J22" s="29" t="n">
        <f t="shared" si="7"/>
        <v>0.25873462364716399</v>
      </c>
      <c r="K22" s="16"/>
      <c r="L22" s="3" t="str">
        <f t="shared" si="8"/>
        <v>R&amp;D administrative and operational expenses</v>
      </c>
      <c r="M22" s="40" t="n">
        <f t="shared" ref="M22:AT22" si="20">IF(M9="","",M9/VLOOKUP(M$14,deflator,2,FALSE))</f>
        <v>1484517140.0280166</v>
      </c>
      <c r="N22" s="40" t="n">
        <f t="shared" si="20"/>
        <v>2163690717.0635176</v>
      </c>
      <c r="O22" s="40" t="n">
        <f t="shared" si="20"/>
        <v>2646334243.4206676</v>
      </c>
      <c r="P22" s="40" t="n">
        <f t="shared" si="20"/>
        <v>2641680427.7753563</v>
      </c>
      <c r="Q22" s="40" t="n">
        <f t="shared" si="20"/>
        <v>2009284415.719228</v>
      </c>
      <c r="R22" s="40" t="n">
        <f t="shared" si="20"/>
        <v>1383677659.5790114</v>
      </c>
      <c r="S22" s="40" t="n">
        <f t="shared" si="20"/>
        <v>1429329325.5402408</v>
      </c>
      <c r="T22" s="40" t="n">
        <f t="shared" si="20"/>
        <v>1700193682.8084598</v>
      </c>
      <c r="U22" s="40" t="n">
        <f t="shared" si="20"/>
        <v>1460703480.883549</v>
      </c>
      <c r="V22" s="40" t="n">
        <f t="shared" si="20"/>
        <v>1662121589.3389282</v>
      </c>
      <c r="W22" s="40" t="n">
        <f t="shared" si="20"/>
        <v>1763911695.0657883</v>
      </c>
      <c r="X22" s="40" t="n">
        <f t="shared" si="20"/>
        <v>1769941786.5832188</v>
      </c>
      <c r="Y22" s="40" t="n">
        <f t="shared" si="20"/>
        <v>2244276391.5131059</v>
      </c>
      <c r="Z22" s="40" t="n">
        <f t="shared" si="20"/>
        <v>1828627896.8820491</v>
      </c>
      <c r="AA22" s="40" t="n">
        <f t="shared" si="20"/>
        <v>1688636002.9358382</v>
      </c>
      <c r="AB22" s="40" t="n">
        <f t="shared" si="20"/>
        <v>1851279674.6967521</v>
      </c>
      <c r="AC22" s="40" t="n">
        <f t="shared" si="20"/>
        <v>1796793788.376991</v>
      </c>
      <c r="AD22" s="40" t="n">
        <f t="shared" si="20"/>
        <v>1847522835.5383213</v>
      </c>
      <c r="AE22" s="40" t="n">
        <f t="shared" si="20"/>
        <v>1940181645.1342428</v>
      </c>
      <c r="AF22" s="40" t="n">
        <f t="shared" si="20"/>
        <v>2068006496.9209704</v>
      </c>
      <c r="AG22" s="40" t="n">
        <f t="shared" si="20"/>
        <v>2191292389.9839067</v>
      </c>
      <c r="AH22" s="40" t="n">
        <f t="shared" si="20"/>
        <v>1958285998.3711352</v>
      </c>
      <c r="AI22" s="40" t="n">
        <f t="shared" si="20"/>
        <v>1969540127.9299698</v>
      </c>
      <c r="AJ22" s="40" t="n">
        <f t="shared" si="20"/>
        <v>1683855396.9228206</v>
      </c>
      <c r="AK22" s="40" t="n">
        <f t="shared" si="20"/>
        <v>1787814153.6066964</v>
      </c>
      <c r="AL22" s="40" t="n">
        <f t="shared" si="20"/>
        <v>1467720432.8205588</v>
      </c>
      <c r="AM22" s="40" t="n">
        <f t="shared" si="20"/>
        <v>1321438634.3605721</v>
      </c>
      <c r="AN22" s="40" t="n">
        <f t="shared" si="20"/>
        <v>1115725802.7538459</v>
      </c>
      <c r="AO22" s="40" t="n">
        <f t="shared" si="20"/>
        <v>1147021841.691787</v>
      </c>
      <c r="AP22" s="40" t="n">
        <f t="shared" si="20"/>
        <v>1184522511.0350168</v>
      </c>
      <c r="AQ22" s="40" t="n">
        <f t="shared" si="20"/>
        <v>1369470299.2643671</v>
      </c>
      <c r="AR22" s="40" t="n">
        <f t="shared" si="20"/>
        <v>7124804438.73524</v>
      </c>
      <c r="AS22" s="40" t="n">
        <f t="shared" si="20"/>
        <v>6358372138.7579002</v>
      </c>
      <c r="AT22" s="40" t="n">
        <f t="shared" si="20"/>
        <v>5555253688.0990725</v>
      </c>
    </row>
    <row r="23" ht="30" customHeight="1">
      <c r="A23" s="5" t="str">
        <f t="shared" si="3"/>
        <v>R&amp;D facilities and major equipment</v>
      </c>
      <c r="B23" s="40" t="n">
        <f t="shared" si="10"/>
        <v>101474417.91517244</v>
      </c>
      <c r="C23" s="40" t="n">
        <f t="shared" si="4"/>
        <v>2822372709.9232249</v>
      </c>
      <c r="D23" s="40" t="n">
        <f t="shared" si="4"/>
        <v>2272789243.6329002</v>
      </c>
      <c r="E23" s="40" t="n">
        <f t="shared" si="4"/>
        <v>1382384525.7912226</v>
      </c>
      <c r="F23" s="7" t="n">
        <f t="shared" si="11"/>
        <v>-0.19472391593003835</v>
      </c>
      <c r="G23" s="16" t="n">
        <f t="shared" si="12"/>
        <v>21.39765736358142</v>
      </c>
      <c r="H23" s="16" t="n">
        <f t="shared" si="13"/>
        <v>0.60823260654893552</v>
      </c>
      <c r="I23" s="29" t="n">
        <f t="shared" si="6"/>
        <v>6.4723297467454796E-2</v>
      </c>
      <c r="J23" s="29" t="n">
        <f t="shared" si="7"/>
        <v>6.4384231593687127E-2</v>
      </c>
      <c r="K23" s="16"/>
      <c r="L23" s="3" t="str">
        <f t="shared" si="8"/>
        <v>R&amp;D facilities and major equipment</v>
      </c>
      <c r="M23" s="40" t="n">
        <f t="shared" ref="M23:AT23" si="21">IF(M10="","",M10/VLOOKUP(M$14,deflator,2,FALSE))</f>
        <v>570512986.05126691</v>
      </c>
      <c r="N23" s="40" t="n">
        <f t="shared" si="21"/>
        <v>429579472.80815983</v>
      </c>
      <c r="O23" s="40" t="n">
        <f t="shared" si="21"/>
        <v>361362702.64577508</v>
      </c>
      <c r="P23" s="40" t="n">
        <f t="shared" si="21"/>
        <v>753710018.72043467</v>
      </c>
      <c r="Q23" s="40" t="n">
        <f t="shared" si="21"/>
        <v>1209722711.9151883</v>
      </c>
      <c r="R23" s="40" t="n">
        <f t="shared" si="21"/>
        <v>1258662591.9835112</v>
      </c>
      <c r="S23" s="40" t="n">
        <f t="shared" si="21"/>
        <v>1140449765.2074039</v>
      </c>
      <c r="T23" s="40" t="n">
        <f t="shared" si="21"/>
        <v>871128658.73294485</v>
      </c>
      <c r="U23" s="40" t="n">
        <f t="shared" si="21"/>
        <v>1049260299.103472</v>
      </c>
      <c r="V23" s="40" t="n">
        <f t="shared" si="21"/>
        <v>1125861770.2461233</v>
      </c>
      <c r="W23" s="40" t="n">
        <f t="shared" si="21"/>
        <v>1104641415.6173589</v>
      </c>
      <c r="X23" s="40" t="n">
        <f t="shared" si="21"/>
        <v>1032204121.6676064</v>
      </c>
      <c r="Y23" s="40" t="n">
        <f t="shared" si="21"/>
        <v>784392001.30221772</v>
      </c>
      <c r="Z23" s="40" t="n">
        <f t="shared" si="21"/>
        <v>988123130.86751664</v>
      </c>
      <c r="AA23" s="40" t="n">
        <f t="shared" si="21"/>
        <v>1086061866.4964991</v>
      </c>
      <c r="AB23" s="40" t="n">
        <f t="shared" si="21"/>
        <v>1238094950.1892424</v>
      </c>
      <c r="AC23" s="40" t="n">
        <f t="shared" si="21"/>
        <v>1077142324.5820932</v>
      </c>
      <c r="AD23" s="40" t="n">
        <f t="shared" si="21"/>
        <v>830372707.9546566</v>
      </c>
      <c r="AE23" s="40" t="n">
        <f t="shared" si="21"/>
        <v>826790289.00223148</v>
      </c>
      <c r="AF23" s="40" t="n">
        <f t="shared" si="21"/>
        <v>254412234.63698307</v>
      </c>
      <c r="AG23" s="40" t="n">
        <f t="shared" si="21"/>
        <v>146052984.36824736</v>
      </c>
      <c r="AH23" s="40" t="n">
        <f t="shared" si="21"/>
        <v>160268837.15318584</v>
      </c>
      <c r="AI23" s="40" t="n">
        <f t="shared" si="21"/>
        <v>93705802.206740886</v>
      </c>
      <c r="AJ23" s="40" t="n">
        <f t="shared" si="21"/>
        <v>123791672.22399932</v>
      </c>
      <c r="AK23" s="40" t="n">
        <f t="shared" si="21"/>
        <v>98020024.718675956</v>
      </c>
      <c r="AL23" s="40" t="n">
        <f t="shared" si="21"/>
        <v>101474417.91517244</v>
      </c>
      <c r="AM23" s="40" t="n">
        <f t="shared" si="21"/>
        <v>136174700.29242882</v>
      </c>
      <c r="AN23" s="40" t="n">
        <f t="shared" si="21"/>
        <v>184593622.20543244</v>
      </c>
      <c r="AO23" s="40" t="n">
        <f t="shared" si="21"/>
        <v>223832371.7319448</v>
      </c>
      <c r="AP23" s="40" t="n">
        <f t="shared" si="21"/>
        <v>153571570.5437119</v>
      </c>
      <c r="AQ23" s="40" t="n">
        <f t="shared" si="21"/>
        <v>252342182.94907048</v>
      </c>
      <c r="AR23" s="40" t="n">
        <f t="shared" si="21"/>
        <v>2822372709.9232249</v>
      </c>
      <c r="AS23" s="40" t="n">
        <f t="shared" si="21"/>
        <v>2272789243.6329002</v>
      </c>
      <c r="AT23" s="40" t="n">
        <f t="shared" si="21"/>
        <v>1382384525.7912226</v>
      </c>
    </row>
    <row r="24">
      <c r="A24" s="5" t="str">
        <f t="shared" si="3"/>
        <v>Grand Total</v>
      </c>
      <c r="B24" s="40" t="n">
        <f t="shared" si="10"/>
        <v>28531477613.735867</v>
      </c>
      <c r="C24" s="40" t="n">
        <f t="shared" si="4"/>
        <v>34980117412.32592</v>
      </c>
      <c r="D24" s="40" t="n">
        <f t="shared" si="4"/>
        <v>35115473601.692505</v>
      </c>
      <c r="E24" s="40" t="n">
        <f t="shared" si="4"/>
        <v>21470855387.622044</v>
      </c>
      <c r="F24" s="7" t="n">
        <f t="shared" si="11"/>
        <v>3.869517868424488E-3</v>
      </c>
      <c r="G24" s="16" t="n">
        <f t="shared" si="12"/>
        <v>0.23076253102247035</v>
      </c>
      <c r="H24" s="16" t="n">
        <f t="shared" si="13"/>
        <v>0.61143573431933396</v>
      </c>
      <c r="I24" s="29" t="n">
        <f t="shared" si="6"/>
        <v>0.99999999999999978</v>
      </c>
      <c r="J24" s="29" t="n">
        <f t="shared" si="7"/>
        <v>1</v>
      </c>
      <c r="K24" s="16"/>
      <c r="L24" s="3" t="str">
        <f t="shared" si="8"/>
        <v>Grand Total</v>
      </c>
      <c r="M24" s="40" t="n">
        <f t="shared" ref="M24:AT24" si="22">IF(M11="","",M11/VLOOKUP(M$14,deflator,2,FALSE))</f>
        <v>41571307165.902153</v>
      </c>
      <c r="N24" s="40" t="n">
        <f t="shared" si="22"/>
        <v>40459107751.098785</v>
      </c>
      <c r="O24" s="40" t="n">
        <f t="shared" si="22"/>
        <v>41220144098.669502</v>
      </c>
      <c r="P24" s="40" t="n">
        <f t="shared" si="22"/>
        <v>41392295477.10331</v>
      </c>
      <c r="Q24" s="40" t="n">
        <f t="shared" si="22"/>
        <v>40333298146.693886</v>
      </c>
      <c r="R24" s="40" t="n">
        <f t="shared" si="22"/>
        <v>39077664205.970276</v>
      </c>
      <c r="S24" s="40" t="n">
        <f t="shared" si="22"/>
        <v>35937176754.678688</v>
      </c>
      <c r="T24" s="40" t="n">
        <f t="shared" si="22"/>
        <v>34613157322.28447</v>
      </c>
      <c r="U24" s="40" t="n">
        <f t="shared" si="22"/>
        <v>34511647489.636803</v>
      </c>
      <c r="V24" s="40" t="n">
        <f t="shared" si="22"/>
        <v>33084085662.959717</v>
      </c>
      <c r="W24" s="40" t="n">
        <f t="shared" si="22"/>
        <v>32450890565.687614</v>
      </c>
      <c r="X24" s="40" t="n">
        <f t="shared" si="22"/>
        <v>34398369297.500587</v>
      </c>
      <c r="Y24" s="40" t="n">
        <f t="shared" si="22"/>
        <v>40280364499.505737</v>
      </c>
      <c r="Z24" s="40" t="n">
        <f t="shared" si="22"/>
        <v>45119088247.16613</v>
      </c>
      <c r="AA24" s="40" t="n">
        <f t="shared" si="22"/>
        <v>46539793516.012749</v>
      </c>
      <c r="AB24" s="40" t="n">
        <f t="shared" si="22"/>
        <v>51657545592.148491</v>
      </c>
      <c r="AC24" s="40" t="n">
        <f t="shared" si="22"/>
        <v>55056814835.385597</v>
      </c>
      <c r="AD24" s="40" t="n">
        <f t="shared" si="22"/>
        <v>57525937807.339828</v>
      </c>
      <c r="AE24" s="40" t="n">
        <f t="shared" si="22"/>
        <v>54884149262.763298</v>
      </c>
      <c r="AF24" s="40" t="n">
        <f t="shared" si="22"/>
        <v>57768630847.93396</v>
      </c>
      <c r="AG24" s="40" t="n">
        <f t="shared" si="22"/>
        <v>54250405674.361053</v>
      </c>
      <c r="AH24" s="40" t="n">
        <f t="shared" si="22"/>
        <v>50056680980.53421</v>
      </c>
      <c r="AI24" s="40" t="n">
        <f t="shared" si="22"/>
        <v>44045289970.350868</v>
      </c>
      <c r="AJ24" s="40" t="n">
        <f t="shared" si="22"/>
        <v>34613222080.476654</v>
      </c>
      <c r="AK24" s="40" t="n">
        <f t="shared" si="22"/>
        <v>31179729609.945652</v>
      </c>
      <c r="AL24" s="40" t="n">
        <f t="shared" si="22"/>
        <v>28531477613.735867</v>
      </c>
      <c r="AM24" s="40" t="n">
        <f t="shared" si="22"/>
        <v>29247139179.208622</v>
      </c>
      <c r="AN24" s="40" t="n">
        <f t="shared" si="22"/>
        <v>29974025589.947922</v>
      </c>
      <c r="AO24" s="40" t="n">
        <f t="shared" si="22"/>
        <v>31161507080.63715</v>
      </c>
      <c r="AP24" s="40" t="n">
        <f t="shared" si="22"/>
        <v>34612267555.498726</v>
      </c>
      <c r="AQ24" s="40" t="n">
        <f t="shared" si="22"/>
        <v>35094311207.278282</v>
      </c>
      <c r="AR24" s="40" t="n">
        <f t="shared" si="22"/>
        <v>34980117412.32592</v>
      </c>
      <c r="AS24" s="40" t="n">
        <f t="shared" si="22"/>
        <v>35115473601.692505</v>
      </c>
      <c r="AT24" s="40" t="n">
        <f t="shared" si="22"/>
        <v>21470855387.622044</v>
      </c>
    </row>
    <row r="25">
      <c r="L25" s="3" t="s">
        <v>45</v>
      </c>
      <c r="M25" s="3" t="b">
        <f t="shared" ref="M25:AT25" si="23">M24=SUM(M15:M23)</f>
        <v>1</v>
      </c>
      <c r="N25" s="3" t="b">
        <f t="shared" si="23"/>
        <v>1</v>
      </c>
      <c r="O25" s="3" t="b">
        <f t="shared" si="23"/>
        <v>1</v>
      </c>
      <c r="P25" s="3" t="b">
        <f t="shared" si="23"/>
        <v>1</v>
      </c>
      <c r="Q25" s="3" t="b">
        <f t="shared" si="23"/>
        <v>1</v>
      </c>
      <c r="R25" s="3" t="b">
        <f t="shared" si="23"/>
        <v>1</v>
      </c>
      <c r="S25" s="3" t="b">
        <f t="shared" si="23"/>
        <v>1</v>
      </c>
      <c r="T25" s="3" t="b">
        <f t="shared" si="23"/>
        <v>1</v>
      </c>
      <c r="U25" s="3" t="b">
        <f t="shared" si="23"/>
        <v>1</v>
      </c>
      <c r="V25" s="3" t="b">
        <f t="shared" si="23"/>
        <v>1</v>
      </c>
      <c r="W25" s="3" t="b">
        <f t="shared" si="23"/>
        <v>1</v>
      </c>
      <c r="X25" s="3" t="b">
        <f t="shared" si="23"/>
        <v>1</v>
      </c>
      <c r="Y25" s="3" t="b">
        <f t="shared" si="23"/>
        <v>1</v>
      </c>
      <c r="Z25" s="3" t="b">
        <f t="shared" si="23"/>
        <v>1</v>
      </c>
      <c r="AA25" s="3" t="b">
        <f t="shared" si="23"/>
        <v>1</v>
      </c>
      <c r="AB25" s="3" t="b">
        <f t="shared" si="23"/>
        <v>1</v>
      </c>
      <c r="AC25" s="3" t="b">
        <f t="shared" si="23"/>
        <v>1</v>
      </c>
      <c r="AD25" s="3" t="b">
        <f t="shared" si="23"/>
        <v>1</v>
      </c>
      <c r="AE25" s="3" t="b">
        <f t="shared" si="23"/>
        <v>1</v>
      </c>
      <c r="AF25" s="3" t="b">
        <f t="shared" si="23"/>
        <v>1</v>
      </c>
      <c r="AG25" s="3" t="b">
        <f t="shared" si="23"/>
        <v>1</v>
      </c>
      <c r="AH25" s="3" t="b">
        <f t="shared" si="23"/>
        <v>1</v>
      </c>
      <c r="AI25" s="3" t="b">
        <f t="shared" si="23"/>
        <v>1</v>
      </c>
      <c r="AJ25" s="3" t="b">
        <f t="shared" si="23"/>
        <v>1</v>
      </c>
      <c r="AK25" s="3" t="b">
        <f t="shared" si="23"/>
        <v>1</v>
      </c>
      <c r="AL25" s="3" t="b">
        <f t="shared" si="23"/>
        <v>1</v>
      </c>
      <c r="AM25" s="3" t="b">
        <f t="shared" si="23"/>
        <v>1</v>
      </c>
      <c r="AN25" s="3" t="b">
        <f t="shared" si="23"/>
        <v>1</v>
      </c>
      <c r="AO25" s="3" t="b">
        <f t="shared" si="23"/>
        <v>1</v>
      </c>
      <c r="AP25" s="3" t="b">
        <f t="shared" si="23"/>
        <v>1</v>
      </c>
      <c r="AQ25" s="3" t="b">
        <f t="shared" si="23"/>
        <v>1</v>
      </c>
      <c r="AR25" s="3" t="b">
        <f t="shared" si="23"/>
        <v>1</v>
      </c>
      <c r="AS25" s="3" t="b">
        <f t="shared" si="23"/>
        <v>1</v>
      </c>
      <c r="AT25" s="3" t="b">
        <f t="shared" si="23"/>
        <v>1</v>
      </c>
    </row>
    <row r="26">
      <c r="L26" s="3"/>
      <c r="M26" s="3"/>
      <c r="W26" s="9"/>
      <c r="AN26" s="5"/>
      <c r="AO26" s="5"/>
      <c r="AP26" s="5"/>
      <c r="AQ26" s="5"/>
      <c r="AR26" s="5"/>
    </row>
    <row r="27">
      <c r="L27" s="3"/>
      <c r="M27" s="3"/>
      <c r="W27" s="9"/>
      <c r="AN27" s="5"/>
      <c r="AO27" s="5"/>
      <c r="AP27" s="5"/>
      <c r="AQ27" s="5"/>
      <c r="AR27" s="5"/>
    </row>
    <row r="28">
      <c r="L28" s="34" t="str">
        <f t="shared" ref="L28:L36" si="24">L15</f>
        <v>Advanced Development</v>
      </c>
      <c r="M28" s="7" t="n">
        <f t="shared" ref="M28:AT28" si="25">IFERROR(M15/M$24,"")</f>
        <v>0.26230202759150539</v>
      </c>
      <c r="N28" s="7" t="n">
        <f t="shared" si="25"/>
        <v>0.29816964369489735</v>
      </c>
      <c r="O28" s="7" t="n">
        <f t="shared" si="25"/>
        <v>0.25973205490867252</v>
      </c>
      <c r="P28" s="7" t="n">
        <f t="shared" si="25"/>
        <v>0.22718175072863506</v>
      </c>
      <c r="Q28" s="7" t="n">
        <f t="shared" si="25"/>
        <v>0.21299462995438256</v>
      </c>
      <c r="R28" s="7" t="n">
        <f t="shared" si="25"/>
        <v>0.2136377831675588</v>
      </c>
      <c r="S28" s="7" t="n">
        <f t="shared" si="25"/>
        <v>0.23568132027916508</v>
      </c>
      <c r="T28" s="7" t="n">
        <f t="shared" si="25"/>
        <v>0.2447840627225398</v>
      </c>
      <c r="U28" s="7" t="n">
        <f t="shared" si="25"/>
        <v>0.2506650860727076</v>
      </c>
      <c r="V28" s="7" t="n">
        <f t="shared" si="25"/>
        <v>0.23542283060659167</v>
      </c>
      <c r="W28" s="7" t="n">
        <f t="shared" si="25"/>
        <v>0.25807917085916821</v>
      </c>
      <c r="X28" s="7" t="n">
        <f t="shared" si="25"/>
        <v>0.28118268984111922</v>
      </c>
      <c r="Y28" s="7" t="n">
        <f t="shared" si="25"/>
        <v>0.24467343373338166</v>
      </c>
      <c r="Z28" s="7" t="n">
        <f t="shared" si="25"/>
        <v>0.23785871246830359</v>
      </c>
      <c r="AA28" s="7" t="n">
        <f t="shared" si="25"/>
        <v>0.21774676929518993</v>
      </c>
      <c r="AB28" s="7" t="n">
        <f t="shared" si="25"/>
        <v>0.21606346746617877</v>
      </c>
      <c r="AC28" s="7" t="n">
        <f t="shared" si="25"/>
        <v>0.20453927997129176</v>
      </c>
      <c r="AD28" s="7" t="n">
        <f t="shared" si="25"/>
        <v>0.2093769332263177</v>
      </c>
      <c r="AE28" s="7" t="n">
        <f t="shared" si="25"/>
        <v>0.21203619943175558</v>
      </c>
      <c r="AF28" s="7" t="n">
        <f t="shared" si="25"/>
        <v>0.20858781826983083</v>
      </c>
      <c r="AG28" s="7" t="n">
        <f t="shared" si="25"/>
        <v>0.17963217134828763</v>
      </c>
      <c r="AH28" s="7" t="n">
        <f t="shared" si="25"/>
        <v>0.170912107935482</v>
      </c>
      <c r="AI28" s="7" t="n">
        <f t="shared" si="25"/>
        <v>0.19662868985748005</v>
      </c>
      <c r="AJ28" s="7" t="n">
        <f t="shared" si="25"/>
        <v>0.17969989353316237</v>
      </c>
      <c r="AK28" s="7" t="n">
        <f t="shared" si="25"/>
        <v>0.1573595460044924</v>
      </c>
      <c r="AL28" s="7" t="n">
        <f t="shared" si="25"/>
        <v>0.16580310149060112</v>
      </c>
      <c r="AM28" s="7" t="n">
        <f t="shared" si="25"/>
        <v>0.16155650581099865</v>
      </c>
      <c r="AN28" s="7" t="n">
        <f t="shared" si="25"/>
        <v>0.16260295358505769</v>
      </c>
      <c r="AO28" s="7" t="n">
        <f t="shared" si="25"/>
        <v>0.17551262966397735</v>
      </c>
      <c r="AP28" s="7" t="n">
        <f t="shared" si="25"/>
        <v>0.19803624839269529</v>
      </c>
      <c r="AQ28" s="7" t="n">
        <f t="shared" si="25"/>
        <v>0.192426420719015</v>
      </c>
      <c r="AR28" s="7" t="n">
        <f t="shared" si="25"/>
        <v>9.1769716053007017E-2</v>
      </c>
      <c r="AS28" s="7" t="n">
        <f t="shared" si="25"/>
        <v>5.9610922735195811E-2</v>
      </c>
      <c r="AT28" s="7" t="n">
        <f t="shared" si="25"/>
        <v>3.1321178569489121E-2</v>
      </c>
    </row>
    <row r="29">
      <c r="L29" s="34" t="str">
        <f t="shared" si="24"/>
        <v>Applied Research (6.2)</v>
      </c>
      <c r="M29" s="7" t="n">
        <f t="shared" ref="M29:AT29" si="26">IFERROR(M16/M$24,"")</f>
        <v>7.8991592467679533E-2</v>
      </c>
      <c r="N29" s="7" t="n">
        <f t="shared" si="26"/>
        <v>0.10838961966276821</v>
      </c>
      <c r="O29" s="7" t="n">
        <f t="shared" si="26"/>
        <v>9.8165667640949805E-2</v>
      </c>
      <c r="P29" s="7" t="n">
        <f t="shared" si="26"/>
        <v>9.7327658171846285E-2</v>
      </c>
      <c r="Q29" s="7" t="n">
        <f t="shared" si="26"/>
        <v>9.7085402653850725E-2</v>
      </c>
      <c r="R29" s="7" t="n">
        <f t="shared" si="26"/>
        <v>0.10425882723546709</v>
      </c>
      <c r="S29" s="7" t="n">
        <f t="shared" si="26"/>
        <v>0.11014078263494974</v>
      </c>
      <c r="T29" s="7" t="n">
        <f t="shared" si="26"/>
        <v>9.6827947934996952E-2</v>
      </c>
      <c r="U29" s="7" t="n">
        <f t="shared" si="26"/>
        <v>9.9314642425104821E-2</v>
      </c>
      <c r="V29" s="7" t="n">
        <f t="shared" si="26"/>
        <v>0.11233231485231726</v>
      </c>
      <c r="W29" s="7" t="n">
        <f t="shared" si="26"/>
        <v>0.12543233307432403</v>
      </c>
      <c r="X29" s="7" t="n">
        <f t="shared" si="26"/>
        <v>0.12750137820739993</v>
      </c>
      <c r="Y29" s="7" t="n">
        <f t="shared" si="26"/>
        <v>0.12299896879025378</v>
      </c>
      <c r="Z29" s="7" t="n">
        <f t="shared" si="26"/>
        <v>0.1271704587933199</v>
      </c>
      <c r="AA29" s="7" t="n">
        <f t="shared" si="26"/>
        <v>0.1438128700526673</v>
      </c>
      <c r="AB29" s="7" t="n">
        <f t="shared" si="26"/>
        <v>0.1407848602384551</v>
      </c>
      <c r="AC29" s="7" t="n">
        <f t="shared" si="26"/>
        <v>0.13476892880555436</v>
      </c>
      <c r="AD29" s="7" t="n">
        <f t="shared" si="26"/>
        <v>0.14064229430105543</v>
      </c>
      <c r="AE29" s="7" t="n">
        <f t="shared" si="26"/>
        <v>0.15947027485412699</v>
      </c>
      <c r="AF29" s="7" t="n">
        <f t="shared" si="26"/>
        <v>0.15722445847876043</v>
      </c>
      <c r="AG29" s="7" t="n">
        <f t="shared" si="26"/>
        <v>0.1873430782633809</v>
      </c>
      <c r="AH29" s="7" t="n">
        <f t="shared" si="26"/>
        <v>0.22281110694140022</v>
      </c>
      <c r="AI29" s="7" t="n">
        <f t="shared" si="26"/>
        <v>0.22677808082626461</v>
      </c>
      <c r="AJ29" s="7" t="n">
        <f t="shared" si="26"/>
        <v>0.23784053601027727</v>
      </c>
      <c r="AK29" s="7" t="n">
        <f t="shared" si="26"/>
        <v>0.26602561079210546</v>
      </c>
      <c r="AL29" s="7" t="n">
        <f t="shared" si="26"/>
        <v>0.25887158350082901</v>
      </c>
      <c r="AM29" s="7" t="n">
        <f t="shared" si="26"/>
        <v>0.27045662583149171</v>
      </c>
      <c r="AN29" s="7" t="n">
        <f t="shared" si="26"/>
        <v>0.26664780339100991</v>
      </c>
      <c r="AO29" s="7" t="n">
        <f t="shared" si="26"/>
        <v>0.2529115763194601</v>
      </c>
      <c r="AP29" s="7" t="n">
        <f t="shared" si="26"/>
        <v>0.25117638469524933</v>
      </c>
      <c r="AQ29" s="7" t="n">
        <f t="shared" si="26"/>
        <v>0.25175389598240988</v>
      </c>
      <c r="AR29" s="7" t="n">
        <f t="shared" si="26"/>
        <v>0.26052754360667685</v>
      </c>
      <c r="AS29" s="7" t="n">
        <f t="shared" si="26"/>
        <v>0.30550507409324906</v>
      </c>
      <c r="AT29" s="7" t="n">
        <f t="shared" si="26"/>
        <v>0.21932926774318426</v>
      </c>
    </row>
    <row r="30">
      <c r="L30" s="34" t="str">
        <f t="shared" si="24"/>
        <v>Basic Research (6.1)</v>
      </c>
      <c r="M30" s="7" t="n">
        <f t="shared" ref="M30:AT30" si="27">IFERROR(M17/M$24,"")</f>
        <v>4.3329013726523938E-2</v>
      </c>
      <c r="N30" s="7" t="n">
        <f t="shared" si="27"/>
        <v>5.035836416102412E-2</v>
      </c>
      <c r="O30" s="7" t="n">
        <f t="shared" si="27"/>
        <v>5.4571228261998346E-2</v>
      </c>
      <c r="P30" s="7" t="n">
        <f t="shared" si="27"/>
        <v>6.0677550953009113E-2</v>
      </c>
      <c r="Q30" s="7" t="n">
        <f t="shared" si="27"/>
        <v>4.7515394127870023E-2</v>
      </c>
      <c r="R30" s="7" t="n">
        <f t="shared" si="27"/>
        <v>7.1875385726567834E-2</v>
      </c>
      <c r="S30" s="7" t="n">
        <f t="shared" si="27"/>
        <v>7.6663044708380618E-2</v>
      </c>
      <c r="T30" s="7" t="n">
        <f t="shared" si="27"/>
        <v>8.3330603298538239E-2</v>
      </c>
      <c r="U30" s="7" t="n">
        <f t="shared" si="27"/>
        <v>8.0070885163438563E-2</v>
      </c>
      <c r="V30" s="7" t="n">
        <f t="shared" si="27"/>
        <v>8.8439756369245448E-2</v>
      </c>
      <c r="W30" s="7" t="n">
        <f t="shared" si="27"/>
        <v>8.5087092415239637E-2</v>
      </c>
      <c r="X30" s="7" t="n">
        <f t="shared" si="27"/>
        <v>9.033861321651504E-2</v>
      </c>
      <c r="Y30" s="7" t="n">
        <f t="shared" si="27"/>
        <v>9.6066579892141915E-2</v>
      </c>
      <c r="Z30" s="7" t="n">
        <f t="shared" si="27"/>
        <v>0.11441060242006346</v>
      </c>
      <c r="AA30" s="7" t="n">
        <f t="shared" si="27"/>
        <v>0.12133261506697253</v>
      </c>
      <c r="AB30" s="7" t="n">
        <f t="shared" si="27"/>
        <v>0.13061122565044311</v>
      </c>
      <c r="AC30" s="7" t="n">
        <f t="shared" si="27"/>
        <v>0.11421837619859494</v>
      </c>
      <c r="AD30" s="7" t="n">
        <f t="shared" si="27"/>
        <v>0.11272713564927207</v>
      </c>
      <c r="AE30" s="7" t="n">
        <f t="shared" si="27"/>
        <v>0.12055096032187</v>
      </c>
      <c r="AF30" s="7" t="n">
        <f t="shared" si="27"/>
        <v>0.11176039216825391</v>
      </c>
      <c r="AG30" s="7" t="n">
        <f t="shared" si="27"/>
        <v>0.12491832054674075</v>
      </c>
      <c r="AH30" s="7" t="n">
        <f t="shared" si="27"/>
        <v>0.11498996594164007</v>
      </c>
      <c r="AI30" s="7" t="n">
        <f t="shared" si="27"/>
        <v>0.11943946164183558</v>
      </c>
      <c r="AJ30" s="7" t="n">
        <f t="shared" si="27"/>
        <v>0.12214032990330176</v>
      </c>
      <c r="AK30" s="7" t="n">
        <f t="shared" si="27"/>
        <v>0.12926032819350589</v>
      </c>
      <c r="AL30" s="7" t="n">
        <f t="shared" si="27"/>
        <v>0.13154026725934803</v>
      </c>
      <c r="AM30" s="7" t="n">
        <f t="shared" si="27"/>
        <v>0.13310260118090628</v>
      </c>
      <c r="AN30" s="7" t="n">
        <f t="shared" si="27"/>
        <v>0.1278162601782325</v>
      </c>
      <c r="AO30" s="7" t="n">
        <f t="shared" si="27"/>
        <v>0.13483491071475992</v>
      </c>
      <c r="AP30" s="7" t="n">
        <f t="shared" si="27"/>
        <v>0.12575396927136864</v>
      </c>
      <c r="AQ30" s="7" t="n">
        <f t="shared" si="27"/>
        <v>0.11892213134921209</v>
      </c>
      <c r="AR30" s="7" t="n">
        <f t="shared" si="27"/>
        <v>0.10685937408059046</v>
      </c>
      <c r="AS30" s="7" t="n">
        <f t="shared" si="27"/>
        <v>0.10019483647119086</v>
      </c>
      <c r="AT30" s="7" t="n">
        <f t="shared" si="27"/>
        <v>7.8593016878416438E-2</v>
      </c>
    </row>
    <row r="31">
      <c r="L31" s="34" t="str">
        <f t="shared" si="24"/>
        <v>Commercialization</v>
      </c>
      <c r="M31" s="7" t="str">
        <f t="shared" ref="M31:AT31" si="28">IFERROR(M18/M$24,"")</f>
      </c>
      <c r="N31" s="7" t="str">
        <f t="shared" si="28"/>
      </c>
      <c r="O31" s="7" t="str">
        <f t="shared" si="28"/>
      </c>
      <c r="P31" s="7" t="str">
        <f t="shared" si="28"/>
      </c>
      <c r="Q31" s="7" t="str">
        <f t="shared" si="28"/>
      </c>
      <c r="R31" s="7" t="n">
        <f t="shared" si="28"/>
        <v>8.0087232549528625E-2</v>
      </c>
      <c r="S31" s="7" t="n">
        <f t="shared" si="28"/>
        <v>4.4651884943259834E-2</v>
      </c>
      <c r="T31" s="7" t="n">
        <f t="shared" si="28"/>
        <v>1.8670326027974828E-2</v>
      </c>
      <c r="U31" s="7" t="n">
        <f t="shared" si="28"/>
        <v>2.0378621906064841E-2</v>
      </c>
      <c r="V31" s="7" t="n">
        <f t="shared" si="28"/>
        <v>1.3163545471373004E-2</v>
      </c>
      <c r="W31" s="7" t="n">
        <f t="shared" si="28"/>
        <v>2.9107966482708171E-2</v>
      </c>
      <c r="X31" s="7" t="n">
        <f t="shared" si="28"/>
        <v>3.0253044132915692E-2</v>
      </c>
      <c r="Y31" s="7" t="n">
        <f t="shared" si="28"/>
        <v>3.5547039513710278E-2</v>
      </c>
      <c r="Z31" s="7" t="n">
        <f t="shared" si="28"/>
        <v>3.606534994943255E-2</v>
      </c>
      <c r="AA31" s="7" t="n">
        <f t="shared" si="28"/>
        <v>4.4547503478112239E-2</v>
      </c>
      <c r="AB31" s="7" t="n">
        <f t="shared" si="28"/>
        <v>4.899032357439348E-2</v>
      </c>
      <c r="AC31" s="7" t="n">
        <f t="shared" si="28"/>
        <v>4.6847352626902733E-2</v>
      </c>
      <c r="AD31" s="7" t="n">
        <f t="shared" si="28"/>
        <v>4.6782886204229018E-2</v>
      </c>
      <c r="AE31" s="7" t="n">
        <f t="shared" si="28"/>
        <v>4.6766317993764184E-2</v>
      </c>
      <c r="AF31" s="7" t="n">
        <f t="shared" si="28"/>
        <v>4.1196519185696626E-2</v>
      </c>
      <c r="AG31" s="7" t="n">
        <f t="shared" si="28"/>
        <v>4.4673528381349123E-2</v>
      </c>
      <c r="AH31" s="7" t="n">
        <f t="shared" si="28"/>
        <v>5.1154106724342202E-2</v>
      </c>
      <c r="AI31" s="7" t="n">
        <f t="shared" si="28"/>
        <v>4.3638949300032898E-2</v>
      </c>
      <c r="AJ31" s="7" t="n">
        <f t="shared" si="28"/>
        <v>4.6934376077332612E-2</v>
      </c>
      <c r="AK31" s="7" t="n">
        <f t="shared" si="28"/>
        <v>5.6530060586060971E-2</v>
      </c>
      <c r="AL31" s="7" t="n">
        <f t="shared" si="28"/>
        <v>4.389506878640876E-2</v>
      </c>
      <c r="AM31" s="7" t="n">
        <f t="shared" si="28"/>
        <v>3.7407119360184829E-2</v>
      </c>
      <c r="AN31" s="7" t="n">
        <f t="shared" si="28"/>
        <v>3.6961248914369652E-2</v>
      </c>
      <c r="AO31" s="7" t="n">
        <f t="shared" si="28"/>
        <v>2.6475419396347285E-2</v>
      </c>
      <c r="AP31" s="7" t="n">
        <f t="shared" si="28"/>
        <v>2.3534560444019186E-2</v>
      </c>
      <c r="AQ31" s="7" t="n">
        <f t="shared" si="28"/>
        <v>2.3337759365805111E-2</v>
      </c>
      <c r="AR31" s="7" t="n">
        <f t="shared" si="28"/>
        <v>1.2939021722762253E-2</v>
      </c>
      <c r="AS31" s="7" t="n">
        <f t="shared" si="28"/>
        <v>6.5705611835057036E-3</v>
      </c>
      <c r="AT31" s="7" t="n">
        <f t="shared" si="28"/>
        <v>7.2574493621632465E-3</v>
      </c>
    </row>
    <row r="32">
      <c r="L32" s="34" t="str">
        <f t="shared" si="24"/>
        <v>Engineering Development</v>
      </c>
      <c r="M32" s="7" t="n">
        <f t="shared" ref="M32:AT32" si="29">IFERROR(M19/M$24,"")</f>
        <v>0.38299576035545724</v>
      </c>
      <c r="N32" s="7" t="n">
        <f t="shared" si="29"/>
        <v>0.27463601705117663</v>
      </c>
      <c r="O32" s="7" t="n">
        <f t="shared" si="29"/>
        <v>0.33696206691050262</v>
      </c>
      <c r="P32" s="7" t="n">
        <f t="shared" si="29"/>
        <v>0.36834042288473962</v>
      </c>
      <c r="Q32" s="7" t="n">
        <f t="shared" si="29"/>
        <v>0.40344875372371697</v>
      </c>
      <c r="R32" s="7" t="n">
        <f t="shared" si="29"/>
        <v>0.24885125592148771</v>
      </c>
      <c r="S32" s="7" t="n">
        <f t="shared" si="29"/>
        <v>0.26680602954459537</v>
      </c>
      <c r="T32" s="7" t="n">
        <f t="shared" si="29"/>
        <v>0.28142209815293612</v>
      </c>
      <c r="U32" s="7" t="n">
        <f t="shared" si="29"/>
        <v>0.24590063327291006</v>
      </c>
      <c r="V32" s="7" t="n">
        <f t="shared" si="29"/>
        <v>0.2141586676501763</v>
      </c>
      <c r="W32" s="7" t="n">
        <f t="shared" si="29"/>
        <v>0.16259705652422829</v>
      </c>
      <c r="X32" s="7" t="n">
        <f t="shared" si="29"/>
        <v>0.16600577851085463</v>
      </c>
      <c r="Y32" s="7" t="n">
        <f t="shared" si="29"/>
        <v>0.14497052416541142</v>
      </c>
      <c r="Z32" s="7" t="n">
        <f t="shared" si="29"/>
        <v>0.12139009696148158</v>
      </c>
      <c r="AA32" s="7" t="n">
        <f t="shared" si="29"/>
        <v>0.11523915040195969</v>
      </c>
      <c r="AB32" s="7" t="n">
        <f t="shared" si="29"/>
        <v>7.4098875642060205E-2</v>
      </c>
      <c r="AC32" s="7" t="n">
        <f t="shared" si="29"/>
        <v>6.6667343915438548E-2</v>
      </c>
      <c r="AD32" s="7" t="n">
        <f t="shared" si="29"/>
        <v>8.7674725523848487E-2</v>
      </c>
      <c r="AE32" s="7" t="n">
        <f t="shared" si="29"/>
        <v>9.5618068714798901E-2</v>
      </c>
      <c r="AF32" s="7" t="n">
        <f t="shared" si="29"/>
        <v>0.12494893090198254</v>
      </c>
      <c r="AG32" s="7" t="n">
        <f t="shared" si="29"/>
        <v>0.14406156665187209</v>
      </c>
      <c r="AH32" s="7" t="n">
        <f t="shared" si="29"/>
        <v>0.13947283397457591</v>
      </c>
      <c r="AI32" s="7" t="n">
        <f t="shared" si="29"/>
        <v>0.13215721865954638</v>
      </c>
      <c r="AJ32" s="7" t="n">
        <f t="shared" si="29"/>
        <v>0.13297078381284316</v>
      </c>
      <c r="AK32" s="7" t="n">
        <f t="shared" si="29"/>
        <v>0.16596893342259914</v>
      </c>
      <c r="AL32" s="7" t="n">
        <f t="shared" si="29"/>
        <v>0.16549754568147396</v>
      </c>
      <c r="AM32" s="7" t="n">
        <f t="shared" si="29"/>
        <v>0.19706502700915432</v>
      </c>
      <c r="AN32" s="7" t="n">
        <f t="shared" si="29"/>
        <v>0.19925326322734049</v>
      </c>
      <c r="AO32" s="7" t="n">
        <f t="shared" si="29"/>
        <v>0.214677061669383</v>
      </c>
      <c r="AP32" s="7" t="n">
        <f t="shared" si="29"/>
        <v>0.23085832960309099</v>
      </c>
      <c r="AQ32" s="7" t="n">
        <f t="shared" si="29"/>
        <v>0.24804195208422936</v>
      </c>
      <c r="AR32" s="7" t="n">
        <f t="shared" si="29"/>
        <v>8.1686550982150663E-2</v>
      </c>
      <c r="AS32" s="7" t="n">
        <f t="shared" si="29"/>
        <v>5.0662520605151501E-2</v>
      </c>
      <c r="AT32" s="7" t="n">
        <f t="shared" si="29"/>
        <v>6.4371830942576674E-2</v>
      </c>
    </row>
    <row r="33">
      <c r="L33" s="34" t="str">
        <f t="shared" si="24"/>
        <v>Experimental Development</v>
      </c>
      <c r="M33" s="7" t="str">
        <f t="shared" ref="M33:AT33" si="30">IFERROR(M20/M$24,"")</f>
      </c>
      <c r="N33" s="7" t="str">
        <f t="shared" si="30"/>
      </c>
      <c r="O33" s="7" t="str">
        <f t="shared" si="30"/>
      </c>
      <c r="P33" s="7" t="str">
        <f t="shared" si="30"/>
      </c>
      <c r="Q33" s="7" t="str">
        <f t="shared" si="30"/>
      </c>
      <c r="R33" s="7" t="str">
        <f t="shared" si="30"/>
      </c>
      <c r="S33" s="7" t="str">
        <f t="shared" si="30"/>
      </c>
      <c r="T33" s="7" t="str">
        <f t="shared" si="30"/>
      </c>
      <c r="U33" s="7" t="str">
        <f t="shared" si="30"/>
      </c>
      <c r="V33" s="7" t="str">
        <f t="shared" si="30"/>
      </c>
      <c r="W33" s="7" t="str">
        <f t="shared" si="30"/>
      </c>
      <c r="X33" s="7" t="str">
        <f t="shared" si="30"/>
      </c>
      <c r="Y33" s="7" t="str">
        <f t="shared" si="30"/>
      </c>
      <c r="Z33" s="7" t="str">
        <f t="shared" si="30"/>
      </c>
      <c r="AA33" s="7" t="str">
        <f t="shared" si="30"/>
      </c>
      <c r="AB33" s="7" t="str">
        <f t="shared" si="30"/>
      </c>
      <c r="AC33" s="7" t="str">
        <f t="shared" si="30"/>
      </c>
      <c r="AD33" s="7" t="str">
        <f t="shared" si="30"/>
      </c>
      <c r="AE33" s="7" t="str">
        <f t="shared" si="30"/>
      </c>
      <c r="AF33" s="7" t="str">
        <f t="shared" si="30"/>
      </c>
      <c r="AG33" s="7" t="str">
        <f t="shared" si="30"/>
      </c>
      <c r="AH33" s="7" t="str">
        <f t="shared" si="30"/>
      </c>
      <c r="AI33" s="7" t="str">
        <f t="shared" si="30"/>
      </c>
      <c r="AJ33" s="7" t="str">
        <f t="shared" si="30"/>
      </c>
      <c r="AK33" s="7" t="str">
        <f t="shared" si="30"/>
      </c>
      <c r="AL33" s="7" t="str">
        <f t="shared" si="30"/>
      </c>
      <c r="AM33" s="7" t="str">
        <f t="shared" si="30"/>
      </c>
      <c r="AN33" s="7" t="str">
        <f t="shared" si="30"/>
      </c>
      <c r="AO33" s="7" t="str">
        <f t="shared" si="30"/>
      </c>
      <c r="AP33" s="7" t="str">
        <f t="shared" si="30"/>
      </c>
      <c r="AQ33" s="7" t="str">
        <f t="shared" si="30"/>
      </c>
      <c r="AR33" s="7" t="n">
        <f t="shared" si="30"/>
        <v>0.15199357423445012</v>
      </c>
      <c r="AS33" s="7" t="n">
        <f t="shared" si="30"/>
        <v>0.22700056600457186</v>
      </c>
      <c r="AT33" s="7" t="n">
        <f t="shared" si="30"/>
        <v>0.27278931561131475</v>
      </c>
    </row>
    <row r="34">
      <c r="L34" s="34" t="str">
        <f t="shared" si="24"/>
        <v>Operational Systems Development</v>
      </c>
      <c r="M34" s="7" t="n">
        <f t="shared" ref="M34:AT34" si="31">IFERROR(M21/M$24,"")</f>
        <v>0.1829477471187636</v>
      </c>
      <c r="N34" s="7" t="n">
        <f t="shared" si="31"/>
        <v>0.20435027585701832</v>
      </c>
      <c r="O34" s="7" t="n">
        <f t="shared" si="31"/>
        <v>0.17760230513897945</v>
      </c>
      <c r="P34" s="7" t="n">
        <f t="shared" si="31"/>
        <v>0.16444308960790988</v>
      </c>
      <c r="Q34" s="7" t="n">
        <f t="shared" si="31"/>
        <v>0.15914565584053009</v>
      </c>
      <c r="R34" s="7" t="n">
        <f t="shared" si="31"/>
        <v>0.21367185438374436</v>
      </c>
      <c r="S34" s="7" t="n">
        <f t="shared" si="31"/>
        <v>0.19454939826598974</v>
      </c>
      <c r="T34" s="7" t="n">
        <f t="shared" si="31"/>
        <v>0.20067753648890793</v>
      </c>
      <c r="U34" s="7" t="n">
        <f t="shared" si="31"/>
        <v>0.23094211141685353</v>
      </c>
      <c r="V34" s="7" t="n">
        <f t="shared" si="31"/>
        <v>0.25221326406130146</v>
      </c>
      <c r="W34" s="7" t="n">
        <f t="shared" si="31"/>
        <v>0.25129963526452209</v>
      </c>
      <c r="X34" s="7" t="n">
        <f t="shared" si="31"/>
        <v>0.22325690458329717</v>
      </c>
      <c r="Y34" s="7" t="n">
        <f t="shared" si="31"/>
        <v>0.28055375712734482</v>
      </c>
      <c r="Z34" s="7" t="n">
        <f t="shared" si="31"/>
        <v>0.30067552524518781</v>
      </c>
      <c r="AA34" s="7" t="n">
        <f t="shared" si="31"/>
        <v>0.29770119097481995</v>
      </c>
      <c r="AB34" s="7" t="n">
        <f t="shared" si="31"/>
        <v>0.32964634207587062</v>
      </c>
      <c r="AC34" s="7" t="n">
        <f t="shared" si="31"/>
        <v>0.38075925649823139</v>
      </c>
      <c r="AD34" s="7" t="n">
        <f t="shared" si="31"/>
        <v>0.35624492752844539</v>
      </c>
      <c r="AE34" s="7" t="n">
        <f t="shared" si="31"/>
        <v>0.31514340554236575</v>
      </c>
      <c r="AF34" s="7" t="n">
        <f t="shared" si="31"/>
        <v>0.31607980769948002</v>
      </c>
      <c r="AG34" s="7" t="n">
        <f t="shared" si="31"/>
        <v>0.27628694962640232</v>
      </c>
      <c r="AH34" s="7" t="n">
        <f t="shared" si="31"/>
        <v>0.25833676008906953</v>
      </c>
      <c r="AI34" s="7" t="n">
        <f t="shared" si="31"/>
        <v>0.23451386383466821</v>
      </c>
      <c r="AJ34" s="7" t="n">
        <f t="shared" si="31"/>
        <v>0.22818990271905923</v>
      </c>
      <c r="AK34" s="7" t="n">
        <f t="shared" si="31"/>
        <v>0.1643728227252437</v>
      </c>
      <c r="AL34" s="7" t="n">
        <f t="shared" si="31"/>
        <v>0.17939370969682075</v>
      </c>
      <c r="AM34" s="7" t="n">
        <f t="shared" si="31"/>
        <v>0.15057431186049397</v>
      </c>
      <c r="AN34" s="7" t="n">
        <f t="shared" si="31"/>
        <v>0.16333692954071827</v>
      </c>
      <c r="AO34" s="7" t="n">
        <f t="shared" si="31"/>
        <v>0.1515964922852362</v>
      </c>
      <c r="AP34" s="7" t="n">
        <f t="shared" si="31"/>
        <v>0.13198097511905235</v>
      </c>
      <c r="AQ34" s="7" t="n">
        <f t="shared" si="31"/>
        <v>0.11930486676023778</v>
      </c>
      <c r="AR34" s="7" t="n">
        <f t="shared" si="31"/>
        <v>9.8576166755876132E-3</v>
      </c>
      <c r="AS34" s="7" t="n">
        <f t="shared" si="31"/>
        <v>4.6618417295960892E-3</v>
      </c>
      <c r="AT34" s="7" t="n">
        <f t="shared" si="31"/>
        <v>3.2190856520043884E-3</v>
      </c>
    </row>
    <row r="35">
      <c r="L35" s="34" t="str">
        <f t="shared" si="24"/>
        <v>R&amp;D administrative and operational expenses</v>
      </c>
      <c r="M35" s="7" t="n">
        <f t="shared" ref="M35:AT35" si="32">IFERROR(M22/M$24,"")</f>
        <v>3.5710138584375703E-2</v>
      </c>
      <c r="N35" s="7" t="n">
        <f t="shared" si="32"/>
        <v>5.3478458555595708E-2</v>
      </c>
      <c r="O35" s="7" t="n">
        <f t="shared" si="32"/>
        <v>6.4200024072843684E-2</v>
      </c>
      <c r="P35" s="7" t="n">
        <f t="shared" si="32"/>
        <v>6.3820582969036754E-2</v>
      </c>
      <c r="Q35" s="7" t="n">
        <f t="shared" si="32"/>
        <v>4.9817012444937601E-2</v>
      </c>
      <c r="R35" s="7" t="n">
        <f t="shared" si="32"/>
        <v>3.5408402413356466E-2</v>
      </c>
      <c r="S35" s="7" t="n">
        <f t="shared" si="32"/>
        <v>3.977299984629859E-2</v>
      </c>
      <c r="T35" s="7" t="n">
        <f t="shared" si="32"/>
        <v>4.9119866962088705E-2</v>
      </c>
      <c r="U35" s="7" t="n">
        <f t="shared" si="32"/>
        <v>4.2324942074184392E-2</v>
      </c>
      <c r="V35" s="7" t="n">
        <f t="shared" si="32"/>
        <v>5.02393085990527E-2</v>
      </c>
      <c r="W35" s="7" t="n">
        <f t="shared" si="32"/>
        <v>5.4356341669429681E-2</v>
      </c>
      <c r="X35" s="7" t="n">
        <f t="shared" si="32"/>
        <v>5.145423526550208E-2</v>
      </c>
      <c r="Y35" s="7" t="n">
        <f t="shared" si="32"/>
        <v>5.5716387361406432E-2</v>
      </c>
      <c r="Z35" s="7" t="n">
        <f t="shared" si="32"/>
        <v>4.0528919531012529E-2</v>
      </c>
      <c r="AA35" s="7" t="n">
        <f t="shared" si="32"/>
        <v>3.6283702082924724E-2</v>
      </c>
      <c r="AB35" s="7" t="n">
        <f t="shared" si="32"/>
        <v>3.5837546160499945E-2</v>
      </c>
      <c r="AC35" s="7" t="n">
        <f t="shared" si="32"/>
        <v>3.2635265838556513E-2</v>
      </c>
      <c r="AD35" s="7" t="n">
        <f t="shared" si="32"/>
        <v>3.2116344486653334E-2</v>
      </c>
      <c r="AE35" s="7" t="n">
        <f t="shared" si="32"/>
        <v>3.5350491374940167E-2</v>
      </c>
      <c r="AF35" s="7" t="n">
        <f t="shared" si="32"/>
        <v>3.5798087414684342E-2</v>
      </c>
      <c r="AG35" s="7" t="n">
        <f t="shared" si="32"/>
        <v>4.0392184403876631E-2</v>
      </c>
      <c r="AH35" s="7" t="n">
        <f t="shared" si="32"/>
        <v>3.9121371213817861E-2</v>
      </c>
      <c r="AI35" s="7" t="n">
        <f t="shared" si="32"/>
        <v>4.4716248417385099E-2</v>
      </c>
      <c r="AJ35" s="7" t="n">
        <f t="shared" si="32"/>
        <v>4.8647750648807338E-2</v>
      </c>
      <c r="AK35" s="7" t="n">
        <f t="shared" si="32"/>
        <v>5.7338988373921713E-2</v>
      </c>
      <c r="AL35" s="7" t="n">
        <f t="shared" si="32"/>
        <v>5.1442145853461033E-2</v>
      </c>
      <c r="AM35" s="7" t="n">
        <f t="shared" si="32"/>
        <v>4.5181808253573194E-2</v>
      </c>
      <c r="AN35" s="7" t="n">
        <f t="shared" si="32"/>
        <v>3.7223088350468857E-2</v>
      </c>
      <c r="AO35" s="7" t="n">
        <f t="shared" si="32"/>
        <v>3.6808933493608621E-2</v>
      </c>
      <c r="AP35" s="7" t="n">
        <f t="shared" si="32"/>
        <v>3.4222620899821282E-2</v>
      </c>
      <c r="AQ35" s="7" t="n">
        <f t="shared" si="32"/>
        <v>3.9022572381484717E-2</v>
      </c>
      <c r="AR35" s="7" t="n">
        <f t="shared" si="32"/>
        <v>0.2036815472844776</v>
      </c>
      <c r="AS35" s="7" t="n">
        <f t="shared" si="32"/>
        <v>0.18107037971008422</v>
      </c>
      <c r="AT35" s="7" t="n">
        <f t="shared" si="32"/>
        <v>0.25873462364716399</v>
      </c>
    </row>
    <row r="36">
      <c r="L36" s="34" t="str">
        <f t="shared" si="24"/>
        <v>R&amp;D facilities and major equipment</v>
      </c>
      <c r="M36" s="7" t="n">
        <f t="shared" ref="M36:AT36" si="33">IFERROR(M23/M$24,"")</f>
        <v>1.37237201556947E-2</v>
      </c>
      <c r="N36" s="7" t="n">
        <f t="shared" si="33"/>
        <v>1.0617621017519679E-2</v>
      </c>
      <c r="O36" s="7" t="n">
        <f t="shared" si="33"/>
        <v>8.7666530660536705E-3</v>
      </c>
      <c r="P36" s="7" t="n">
        <f t="shared" si="33"/>
        <v>1.8208944684823272E-2</v>
      </c>
      <c r="Q36" s="7" t="n">
        <f t="shared" si="33"/>
        <v>2.9993151254712084E-2</v>
      </c>
      <c r="R36" s="7" t="n">
        <f t="shared" si="33"/>
        <v>3.2209258602289056E-2</v>
      </c>
      <c r="S36" s="7" t="n">
        <f t="shared" si="33"/>
        <v>3.1734539777361001E-2</v>
      </c>
      <c r="T36" s="7" t="n">
        <f t="shared" si="33"/>
        <v>2.5167558412017479E-2</v>
      </c>
      <c r="U36" s="7" t="n">
        <f t="shared" si="33"/>
        <v>3.0403077668736189E-2</v>
      </c>
      <c r="V36" s="7" t="n">
        <f t="shared" si="33"/>
        <v>3.4030312389942086E-2</v>
      </c>
      <c r="W36" s="7" t="n">
        <f t="shared" si="33"/>
        <v>3.4040403710379717E-2</v>
      </c>
      <c r="X36" s="7" t="n">
        <f t="shared" si="33"/>
        <v>3.0007356242396269E-2</v>
      </c>
      <c r="Y36" s="7" t="n">
        <f t="shared" si="33"/>
        <v>1.9473309416349564E-2</v>
      </c>
      <c r="Z36" s="7" t="n">
        <f t="shared" si="33"/>
        <v>2.1900334631198566E-2</v>
      </c>
      <c r="AA36" s="7" t="n">
        <f t="shared" si="33"/>
        <v>2.3336198647353739E-2</v>
      </c>
      <c r="AB36" s="7" t="n">
        <f t="shared" si="33"/>
        <v>2.3967359192098789E-2</v>
      </c>
      <c r="AC36" s="7" t="n">
        <f t="shared" si="33"/>
        <v>1.9564196145429803E-2</v>
      </c>
      <c r="AD36" s="7" t="n">
        <f t="shared" si="33"/>
        <v>1.443475308017852E-2</v>
      </c>
      <c r="AE36" s="7" t="n">
        <f t="shared" si="33"/>
        <v>1.5064281766378324E-2</v>
      </c>
      <c r="AF36" s="7" t="n">
        <f t="shared" si="33"/>
        <v>4.4039858813112566E-3</v>
      </c>
      <c r="AG36" s="7" t="n">
        <f t="shared" si="33"/>
        <v>2.6922007780906337E-3</v>
      </c>
      <c r="AH36" s="7" t="n">
        <f t="shared" si="33"/>
        <v>3.2017471796723872E-3</v>
      </c>
      <c r="AI36" s="7" t="n">
        <f t="shared" si="33"/>
        <v>2.1274874627870322E-3</v>
      </c>
      <c r="AJ36" s="7" t="n">
        <f t="shared" si="33"/>
        <v>3.5764272952162738E-3</v>
      </c>
      <c r="AK36" s="7" t="n">
        <f t="shared" si="33"/>
        <v>3.1437099020707898E-3</v>
      </c>
      <c r="AL36" s="7" t="n">
        <f t="shared" si="33"/>
        <v>3.5565777310572855E-3</v>
      </c>
      <c r="AM36" s="7" t="n">
        <f t="shared" si="33"/>
        <v>4.6560006931971485E-3</v>
      </c>
      <c r="AN36" s="7" t="n">
        <f t="shared" si="33"/>
        <v>6.1584528128026186E-3</v>
      </c>
      <c r="AO36" s="7" t="n">
        <f t="shared" si="33"/>
        <v>7.1829764572275039E-3</v>
      </c>
      <c r="AP36" s="7" t="n">
        <f t="shared" si="33"/>
        <v>4.4369115747030724E-3</v>
      </c>
      <c r="AQ36" s="7" t="n">
        <f t="shared" si="33"/>
        <v>7.190401357606264E-3</v>
      </c>
      <c r="AR36" s="7" t="n">
        <f t="shared" si="33"/>
        <v>8.0685055360297547E-2</v>
      </c>
      <c r="AS36" s="7" t="n">
        <f t="shared" si="33"/>
        <v>6.4723297467454796E-2</v>
      </c>
      <c r="AT36" s="7" t="n">
        <f t="shared" si="33"/>
        <v>6.4384231593687127E-2</v>
      </c>
    </row>
    <row r="37">
      <c r="L37" s="1" t="s">
        <v>45</v>
      </c>
      <c r="M37" s="7" t="n">
        <f t="shared" ref="M37:AT37" si="34">IF(SUM(M28:M36)=1,SUM(M28:M36),FALSE)</f>
        <v>1</v>
      </c>
      <c r="N37" s="7" t="n">
        <f t="shared" si="34"/>
        <v>1</v>
      </c>
      <c r="O37" s="7" t="n">
        <f t="shared" si="34"/>
        <v>1</v>
      </c>
      <c r="P37" s="7" t="n">
        <f t="shared" si="34"/>
        <v>1</v>
      </c>
      <c r="Q37" s="7" t="n">
        <f t="shared" si="34"/>
        <v>1</v>
      </c>
      <c r="R37" s="7" t="n">
        <f t="shared" si="34"/>
        <v>1</v>
      </c>
      <c r="S37" s="7" t="n">
        <f t="shared" si="34"/>
        <v>0.99999999999999989</v>
      </c>
      <c r="T37" s="7" t="n">
        <f t="shared" si="34"/>
        <v>1</v>
      </c>
      <c r="U37" s="7" t="n">
        <f t="shared" si="34"/>
        <v>1</v>
      </c>
      <c r="V37" s="7" t="n">
        <f t="shared" si="34"/>
        <v>1</v>
      </c>
      <c r="W37" s="7" t="n">
        <f t="shared" si="34"/>
        <v>0.99999999999999989</v>
      </c>
      <c r="X37" s="7" t="n">
        <f t="shared" si="34"/>
        <v>1</v>
      </c>
      <c r="Y37" s="7" t="n">
        <f t="shared" si="34"/>
        <v>0.99999999999999989</v>
      </c>
      <c r="Z37" s="7" t="n">
        <f t="shared" si="34"/>
        <v>1</v>
      </c>
      <c r="AA37" s="7" t="n">
        <f t="shared" si="34"/>
        <v>1</v>
      </c>
      <c r="AB37" s="7" t="n">
        <f t="shared" si="34"/>
        <v>1</v>
      </c>
      <c r="AC37" s="7" t="n">
        <f t="shared" si="34"/>
        <v>1</v>
      </c>
      <c r="AD37" s="7" t="n">
        <f t="shared" si="34"/>
        <v>0.99999999999999989</v>
      </c>
      <c r="AE37" s="7" t="n">
        <f t="shared" si="34"/>
        <v>0.99999999999999989</v>
      </c>
      <c r="AF37" s="7" t="n">
        <f t="shared" si="34"/>
        <v>1</v>
      </c>
      <c r="AG37" s="7" t="n">
        <f t="shared" si="34"/>
        <v>1</v>
      </c>
      <c r="AH37" s="7" t="n">
        <f t="shared" si="34"/>
        <v>1.0000000000000002</v>
      </c>
      <c r="AI37" s="7" t="n">
        <f t="shared" si="34"/>
        <v>0.99999999999999978</v>
      </c>
      <c r="AJ37" s="7" t="n">
        <f t="shared" si="34"/>
        <v>1</v>
      </c>
      <c r="AK37" s="7" t="n">
        <f t="shared" si="34"/>
        <v>1</v>
      </c>
      <c r="AL37" s="7" t="n">
        <f t="shared" si="34"/>
        <v>1.0000000000000002</v>
      </c>
      <c r="AM37" s="7" t="n">
        <f t="shared" si="34"/>
        <v>1</v>
      </c>
      <c r="AN37" s="7" t="n">
        <f t="shared" si="34"/>
        <v>1</v>
      </c>
      <c r="AO37" s="7" t="n">
        <f t="shared" si="34"/>
        <v>1</v>
      </c>
      <c r="AP37" s="7" t="n">
        <f t="shared" si="34"/>
        <v>1.0000000000000002</v>
      </c>
      <c r="AQ37" s="7" t="n">
        <f t="shared" si="34"/>
        <v>1.0000000000000002</v>
      </c>
      <c r="AR37" s="7" t="n">
        <f t="shared" si="34"/>
        <v>1</v>
      </c>
      <c r="AS37" s="7" t="n">
        <f t="shared" si="34"/>
        <v>0.99999999999999978</v>
      </c>
      <c r="AT37" s="7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52" t="str">
        <f>L1</f>
      </c>
      <c r="L1" t="s">
        <v>825</v>
      </c>
      <c r="M1" t="s">
        <v>700</v>
      </c>
      <c r="N1" s="89" t="s">
        <v>701</v>
      </c>
      <c r="O1" s="89" t="s">
        <v>702</v>
      </c>
      <c r="P1" s="89" t="s">
        <v>703</v>
      </c>
      <c r="Q1" t="s">
        <v>704</v>
      </c>
      <c r="R1" t="s">
        <v>705</v>
      </c>
      <c r="S1" t="s">
        <v>706</v>
      </c>
      <c r="T1" t="s">
        <v>707</v>
      </c>
      <c r="U1" t="s">
        <v>708</v>
      </c>
      <c r="V1" t="s">
        <v>709</v>
      </c>
      <c r="W1" t="s">
        <v>710</v>
      </c>
      <c r="X1" t="s">
        <v>711</v>
      </c>
    </row>
    <row r="2">
      <c r="A2" t="str">
        <f>L2</f>
      </c>
      <c r="L2" t="s">
        <v>749</v>
      </c>
      <c r="M2" s="85" t="n">
        <v>67336104.64</v>
      </c>
      <c r="N2" s="85" t="n">
        <v>13270461</v>
      </c>
      <c r="O2" s="85" t="n">
        <v>-1320382</v>
      </c>
      <c r="P2" s="85" t="n">
        <v>1977295.89</v>
      </c>
      <c r="Q2" s="85" t="n">
        <v>244624801</v>
      </c>
      <c r="R2" s="85" t="n">
        <v>219930669.1</v>
      </c>
      <c r="S2" s="85" t="n">
        <v>479062468.04</v>
      </c>
      <c r="T2" s="85" t="n">
        <v>579939887.13</v>
      </c>
      <c r="U2" s="85" t="n">
        <v>946973502.77</v>
      </c>
      <c r="V2" s="85" t="n">
        <v>1409196643.42</v>
      </c>
      <c r="W2" s="85" t="n">
        <v>1074298265.93</v>
      </c>
      <c r="X2" s="85" t="n">
        <v>1193326161.83</v>
      </c>
      <c r="Y2" s="85"/>
      <c r="Z2" s="85"/>
    </row>
    <row r="3">
      <c r="A3" t="str">
        <f>L3</f>
      </c>
      <c r="L3" t="s">
        <v>827</v>
      </c>
      <c r="M3" s="85" t="n">
        <v>405648534.72</v>
      </c>
      <c r="N3" s="85" t="n">
        <v>326666879.73</v>
      </c>
      <c r="O3" s="85" t="n">
        <v>524299944.6</v>
      </c>
      <c r="P3" s="85" t="n">
        <v>692906021.79</v>
      </c>
      <c r="Q3" s="85" t="n">
        <v>1187333627.82</v>
      </c>
      <c r="R3" s="85" t="n">
        <v>1853556666.47</v>
      </c>
      <c r="S3" s="85" t="n">
        <v>3314278615.88</v>
      </c>
      <c r="T3" s="85" t="n">
        <v>6490324286.93</v>
      </c>
      <c r="U3" s="85" t="n">
        <v>14847864768.36</v>
      </c>
      <c r="V3" s="85" t="n">
        <v>11789222367.01</v>
      </c>
      <c r="W3" s="85" t="n">
        <v>8908711005.82</v>
      </c>
      <c r="X3" s="85" t="n">
        <v>5423573221.81</v>
      </c>
      <c r="Y3" s="85"/>
      <c r="Z3" s="85"/>
    </row>
    <row r="4">
      <c r="A4" t="str">
        <f>L4</f>
      </c>
      <c r="L4" t="s">
        <v>839</v>
      </c>
      <c r="M4" s="85" t="n">
        <v>1020957</v>
      </c>
      <c r="N4" s="85" t="n">
        <v>622432</v>
      </c>
      <c r="O4" s="85" t="n">
        <v>579522</v>
      </c>
      <c r="P4" s="85" t="n">
        <v>0</v>
      </c>
      <c r="Q4" s="85" t="n">
        <v>1197901.48</v>
      </c>
      <c r="R4" s="85" t="n">
        <v>42000986.3</v>
      </c>
      <c r="S4" s="85" t="n">
        <v>160193150.26</v>
      </c>
      <c r="T4" s="85" t="n">
        <v>348151914.73</v>
      </c>
      <c r="U4" s="85" t="n">
        <v>540302437.99</v>
      </c>
      <c r="V4" s="85" t="n">
        <v>1459620002.11</v>
      </c>
      <c r="W4" s="85" t="n">
        <v>997211964.93</v>
      </c>
      <c r="X4" s="85" t="n">
        <v>186607536.12</v>
      </c>
      <c r="Y4" s="85"/>
      <c r="Z4" s="85"/>
    </row>
    <row r="5">
      <c r="A5" t="str">
        <f>L5</f>
      </c>
      <c r="L5" t="s">
        <v>718</v>
      </c>
      <c r="M5" s="85" t="str">
        <f>Sum(M2:M4)</f>
      </c>
      <c r="N5" s="85" t="str">
        <f>Sum(N2:N4)</f>
      </c>
      <c r="O5" s="85" t="str">
        <f>Sum(O2:O4)</f>
      </c>
      <c r="P5" s="85" t="str">
        <f>Sum(P2:P4)</f>
      </c>
      <c r="Q5" s="85" t="str">
        <f>Sum(Q2:Q4)</f>
      </c>
      <c r="R5" s="85" t="str">
        <f>Sum(R2:R4)</f>
      </c>
      <c r="S5" s="85" t="str">
        <f>Sum(S2:S4)</f>
      </c>
      <c r="T5" s="85" t="str">
        <f>Sum(T2:T4)</f>
      </c>
      <c r="U5" s="85" t="str">
        <f>Sum(U2:U4)</f>
      </c>
      <c r="V5" s="85" t="str">
        <f>Sum(V2:V4)</f>
      </c>
      <c r="W5" s="85" t="str">
        <f>Sum(W2:W4)</f>
      </c>
      <c r="X5" s="85" t="str">
        <f>Sum(X2:X4)</f>
      </c>
      <c r="Y5" s="85"/>
      <c r="Z5" s="85"/>
    </row>
    <row r="6">
      <c r="N6" s="48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ht="12.75" customHeight="1"/>
    <row r="8">
      <c r="A8" s="1" t="str">
        <f>L8</f>
      </c>
      <c r="B8" s="19" t="str">
        <f>P8</f>
      </c>
      <c r="C8" s="19" t="str">
        <f>V8</f>
      </c>
      <c r="D8" s="19" t="str">
        <f>W8</f>
      </c>
      <c r="E8" s="19" t="str">
        <f>X8</f>
      </c>
      <c r="F8" s="19" t="str">
        <f>V8&amp;"-"&amp;W8</f>
      </c>
      <c r="G8" s="19" t="str">
        <f>P8&amp;"-"&amp;W8</f>
      </c>
      <c r="H8" s="19" t="str">
        <f>X8&amp;"/"&amp;W8</f>
      </c>
      <c r="I8" s="19" t="str">
        <f>"Share "&amp;W8</f>
      </c>
      <c r="J8" s="19" t="str">
        <f>"Share "&amp;X8</f>
      </c>
      <c r="K8" s="19"/>
      <c r="L8" s="19" t="s">
        <v>825</v>
      </c>
      <c r="M8" s="19" t="s">
        <v>700</v>
      </c>
      <c r="N8" t="s">
        <v>701</v>
      </c>
      <c r="O8" s="86" t="s">
        <v>702</v>
      </c>
      <c r="P8" s="86" t="s">
        <v>703</v>
      </c>
      <c r="Q8" s="86" t="s">
        <v>704</v>
      </c>
      <c r="R8" s="86" t="s">
        <v>705</v>
      </c>
      <c r="S8" s="86" t="s">
        <v>706</v>
      </c>
      <c r="T8" s="86" t="s">
        <v>707</v>
      </c>
      <c r="U8" s="86" t="s">
        <v>708</v>
      </c>
      <c r="V8" s="86" t="s">
        <v>709</v>
      </c>
      <c r="W8" s="86" t="s">
        <v>710</v>
      </c>
      <c r="X8" s="86" t="s">
        <v>711</v>
      </c>
      <c r="Y8" s="86"/>
      <c r="Z8" s="86"/>
    </row>
    <row r="9">
      <c r="A9" s="9" t="str">
        <f>L9</f>
      </c>
      <c r="B9" s="85" t="str">
        <f>P9</f>
      </c>
      <c r="C9" s="85" t="str">
        <f>V9</f>
      </c>
      <c r="D9" s="85" t="str">
        <f>W9</f>
      </c>
      <c r="E9" s="85" t="str">
        <f>X9</f>
      </c>
      <c r="F9" s="11" t="str">
        <f>W9/V9-1</f>
      </c>
      <c r="G9" s="11" t="str">
        <f>W9/P9-1</f>
      </c>
      <c r="H9" s="11" t="str">
        <f>X9/W9</f>
      </c>
      <c r="I9" s="11" t="str">
        <f>W9/Sum(W$8:W$11)</f>
      </c>
      <c r="J9" s="11" t="str">
        <f>X9/Sum(X8:X$11)</f>
      </c>
      <c r="K9" s="16"/>
      <c r="L9" s="16" t="s">
        <v>749</v>
      </c>
      <c r="M9" s="85" t="n">
        <v>84796356.5569728</v>
      </c>
      <c r="N9" s="85" t="n">
        <v>16411167.1706478</v>
      </c>
      <c r="O9" s="85" t="n">
        <v>-1601885.40746089</v>
      </c>
      <c r="P9" s="85" t="n">
        <v>2371662.74464904</v>
      </c>
      <c r="Q9" s="85" t="n">
        <v>291003223.189415</v>
      </c>
      <c r="R9" s="85" t="n">
        <v>257038228.989107</v>
      </c>
      <c r="S9" s="85" t="n">
        <v>547046940.461165</v>
      </c>
      <c r="T9" s="85" t="n">
        <v>649518231.937424</v>
      </c>
      <c r="U9" s="85" t="n">
        <v>1046624304.62441</v>
      </c>
      <c r="V9" s="85" t="n">
        <v>1506836489.61796</v>
      </c>
      <c r="W9" s="85" t="n">
        <v>1074298265.93</v>
      </c>
      <c r="X9" s="85" t="n">
        <v>1138192559.29122</v>
      </c>
      <c r="Y9" s="85"/>
      <c r="Z9" s="85"/>
    </row>
    <row r="10">
      <c r="A10" s="9" t="str">
        <f>L10</f>
      </c>
      <c r="B10" s="85" t="str">
        <f>P10</f>
      </c>
      <c r="C10" s="85" t="str">
        <f>V10</f>
      </c>
      <c r="D10" s="85" t="str">
        <f>W10</f>
      </c>
      <c r="E10" s="85" t="str">
        <f>X10</f>
      </c>
      <c r="F10" s="11" t="str">
        <f>W10/V10-1</f>
      </c>
      <c r="G10" s="11" t="str">
        <f>W10/P10-1</f>
      </c>
      <c r="H10" s="11" t="str">
        <f>X10/W10</f>
      </c>
      <c r="I10" s="11" t="str">
        <f>W10/Sum(W$8:W$11)</f>
      </c>
      <c r="J10" s="11" t="str">
        <f>X10/Sum(X8:X$11)</f>
      </c>
      <c r="K10" s="16"/>
      <c r="L10" s="16" t="s">
        <v>827</v>
      </c>
      <c r="M10" s="85" t="n">
        <v>510833199.675429</v>
      </c>
      <c r="N10" s="85" t="n">
        <v>403978789.611222</v>
      </c>
      <c r="O10" s="85" t="n">
        <v>636079884.750999</v>
      </c>
      <c r="P10" s="85" t="n">
        <v>831104442.048033</v>
      </c>
      <c r="Q10" s="85" t="n">
        <v>1412440240.25512</v>
      </c>
      <c r="R10" s="85" t="n">
        <v>2166295973.31772</v>
      </c>
      <c r="S10" s="85" t="n">
        <v>3784612858.67553</v>
      </c>
      <c r="T10" s="85" t="n">
        <v>7269001579.47288</v>
      </c>
      <c r="U10" s="85" t="n">
        <v>16410317810.2507</v>
      </c>
      <c r="V10" s="85" t="n">
        <v>12606069230.8478</v>
      </c>
      <c r="W10" s="85" t="n">
        <v>8908711005.82</v>
      </c>
      <c r="X10" s="85" t="n">
        <v>5172995349.71117</v>
      </c>
      <c r="Y10" s="85"/>
      <c r="Z10" s="85"/>
    </row>
    <row r="11">
      <c r="A11" s="9" t="str">
        <f>L11</f>
      </c>
      <c r="B11" s="85" t="str">
        <f>P11</f>
      </c>
      <c r="C11" s="85" t="str">
        <f>V11</f>
      </c>
      <c r="D11" s="85" t="str">
        <f>W11</f>
      </c>
      <c r="E11" s="85" t="str">
        <f>X11</f>
      </c>
      <c r="F11" s="11" t="str">
        <f>W11/V11-1</f>
      </c>
      <c r="G11" s="11" t="str">
        <f>W11/P11-1</f>
      </c>
      <c r="H11" s="11" t="str">
        <f>X11/W11</f>
      </c>
      <c r="I11" s="11" t="str">
        <f>W11/Sum(W$8:W$11)</f>
      </c>
      <c r="J11" s="11" t="str">
        <f>X11/Sum(X8:X$11)</f>
      </c>
      <c r="K11" s="16"/>
      <c r="L11" s="16" t="s">
        <v>839</v>
      </c>
      <c r="M11" s="85" t="n">
        <v>1285691.14985469</v>
      </c>
      <c r="N11" s="85" t="n">
        <v>769742.332565587</v>
      </c>
      <c r="O11" s="85" t="n">
        <v>703075.197255454</v>
      </c>
      <c r="P11" s="85" t="n">
        <v>0</v>
      </c>
      <c r="Q11" s="85" t="n">
        <v>1425011.65179638</v>
      </c>
      <c r="R11" s="85" t="n">
        <v>49087556.4491598</v>
      </c>
      <c r="S11" s="85" t="n">
        <v>182926400.164689</v>
      </c>
      <c r="T11" s="85" t="n">
        <v>389921474.82756</v>
      </c>
      <c r="U11" s="85" t="n">
        <v>597158908.664315</v>
      </c>
      <c r="V11" s="85" t="n">
        <v>1560753561.5596</v>
      </c>
      <c r="W11" s="85" t="n">
        <v>997211964.93</v>
      </c>
      <c r="X11" s="85" t="n">
        <v>177985965.541674</v>
      </c>
      <c r="Y11" s="85"/>
      <c r="Z11" s="85"/>
    </row>
    <row r="12">
      <c r="A12" s="9" t="str">
        <f>L12</f>
      </c>
      <c r="B12" s="85" t="str">
        <f>P12</f>
      </c>
      <c r="C12" s="85" t="str">
        <f>V12</f>
      </c>
      <c r="D12" s="85" t="str">
        <f>W12</f>
      </c>
      <c r="E12" s="85" t="str">
        <f>X12</f>
      </c>
      <c r="F12" s="11" t="str">
        <f>W12/V12-1</f>
      </c>
      <c r="G12" s="11" t="str">
        <f>W12/P12-1</f>
      </c>
      <c r="H12" s="11" t="str">
        <f>X12/W12</f>
      </c>
      <c r="I12" s="11" t="str">
        <f>Sum(I$8:I$11)</f>
      </c>
      <c r="J12" s="11" t="str">
        <f>Sum(J$8:J$11)</f>
      </c>
      <c r="K12" s="16"/>
      <c r="L12" s="16" t="s">
        <v>718</v>
      </c>
      <c r="M12" s="85" t="str">
        <f>Sum(M9:M11)</f>
      </c>
      <c r="N12" s="85" t="str">
        <f>Sum(N9:N11)</f>
      </c>
      <c r="O12" s="85" t="str">
        <f>Sum(O9:O11)</f>
      </c>
      <c r="P12" s="85" t="str">
        <f>Sum(P9:P11)</f>
      </c>
      <c r="Q12" s="85" t="str">
        <f>Sum(Q9:Q11)</f>
      </c>
      <c r="R12" s="85" t="str">
        <f>Sum(R9:R11)</f>
      </c>
      <c r="S12" s="85" t="str">
        <f>Sum(S9:S11)</f>
      </c>
      <c r="T12" s="85" t="str">
        <f>Sum(T9:T11)</f>
      </c>
      <c r="U12" s="85" t="str">
        <f>Sum(U9:U11)</f>
      </c>
      <c r="V12" s="85" t="str">
        <f>Sum(V9:V11)</f>
      </c>
      <c r="W12" s="85" t="str">
        <f>Sum(W9:W11)</f>
      </c>
      <c r="X12" s="85" t="str">
        <f>Sum(X9:X11)</f>
      </c>
      <c r="Y12" s="85"/>
      <c r="Z12" s="85"/>
    </row>
    <row r="13">
      <c r="B13" s="88"/>
      <c r="C13" s="88"/>
      <c r="D13" s="88"/>
      <c r="E13" s="87"/>
      <c r="F13" s="87"/>
      <c r="N13" s="48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/>
    <row r="15" ht="12.75" customHeight="1">
      <c r="N15" s="50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 ht="12.75" customHeight="1">
      <c r="N16" s="50"/>
      <c r="O16" s="49"/>
      <c r="P16" s="49"/>
      <c r="Q16" s="49"/>
      <c r="R16" s="49"/>
      <c r="S16" s="51"/>
      <c r="T16" s="51"/>
      <c r="U16" s="51"/>
      <c r="V16" s="51"/>
      <c r="W16" s="51"/>
      <c r="X16" s="51"/>
      <c r="Y16" s="51"/>
      <c r="Z16" s="51"/>
    </row>
    <row r="17" ht="12.75" customHeight="1">
      <c r="N17" s="50"/>
      <c r="O17" s="49"/>
      <c r="P17" s="49"/>
      <c r="Q17" s="49"/>
      <c r="R17" s="49"/>
      <c r="S17" s="51"/>
      <c r="T17" s="51"/>
      <c r="U17" s="51"/>
      <c r="V17" s="51"/>
      <c r="W17" s="51"/>
      <c r="X17" s="51"/>
      <c r="Y17" s="51"/>
      <c r="Z17" s="51"/>
    </row>
    <row r="18" ht="12.75" customHeight="1">
      <c r="N18" s="48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>L1</f>
      </c>
      <c r="B1" s="15"/>
      <c r="L1" t="s">
        <v>726</v>
      </c>
      <c r="M1" s="1" t="s">
        <v>700</v>
      </c>
      <c r="N1" s="1" t="s">
        <v>701</v>
      </c>
      <c r="O1" s="1" t="s">
        <v>702</v>
      </c>
      <c r="P1" s="1" t="s">
        <v>703</v>
      </c>
      <c r="Q1" s="1" t="s">
        <v>704</v>
      </c>
      <c r="R1" s="1" t="s">
        <v>705</v>
      </c>
      <c r="S1" s="1" t="s">
        <v>706</v>
      </c>
      <c r="T1" s="1" t="s">
        <v>707</v>
      </c>
      <c r="U1" s="1" t="s">
        <v>708</v>
      </c>
      <c r="V1" s="1" t="s">
        <v>709</v>
      </c>
      <c r="W1" s="1" t="s">
        <v>710</v>
      </c>
      <c r="X1" s="1" t="s">
        <v>711</v>
      </c>
    </row>
    <row r="2">
      <c r="A2" t="str">
        <f>L2</f>
      </c>
      <c r="L2" t="s">
        <v>727</v>
      </c>
      <c r="M2" s="90" t="n">
        <v>70928104.64</v>
      </c>
      <c r="N2" s="90" t="n">
        <v>12000000</v>
      </c>
      <c r="O2" s="90" t="n">
        <v>-2456382</v>
      </c>
      <c r="P2" s="90"/>
      <c r="Q2" s="90"/>
      <c r="R2" s="90" t="n">
        <v>4095000</v>
      </c>
      <c r="S2" s="90" t="n">
        <v>14776996</v>
      </c>
      <c r="T2" s="90" t="n">
        <v>139945505.39</v>
      </c>
      <c r="U2" s="90" t="n">
        <v>456065507.39</v>
      </c>
      <c r="V2" s="90" t="n">
        <v>26882453.65</v>
      </c>
      <c r="W2" s="90" t="n">
        <v>70022317.19</v>
      </c>
      <c r="X2" s="90" t="n">
        <v>4671392.18</v>
      </c>
      <c r="Y2" s="90"/>
      <c r="Z2" s="90"/>
    </row>
    <row r="3">
      <c r="A3" t="str">
        <f>L3</f>
      </c>
      <c r="L3" t="s">
        <v>728</v>
      </c>
      <c r="M3" s="90" t="n">
        <v>728000</v>
      </c>
      <c r="N3" s="90" t="n">
        <v>2358098</v>
      </c>
      <c r="O3" s="90" t="n">
        <v>1136000</v>
      </c>
      <c r="P3" s="90" t="n">
        <v>1118000</v>
      </c>
      <c r="Q3" s="90" t="n">
        <v>2131800</v>
      </c>
      <c r="R3" s="90" t="n">
        <v>81573195.4</v>
      </c>
      <c r="S3" s="90" t="n">
        <v>269947923.24</v>
      </c>
      <c r="T3" s="90" t="n">
        <v>735818973.8</v>
      </c>
      <c r="U3" s="90" t="n">
        <v>851863707.27</v>
      </c>
      <c r="V3" s="90" t="n">
        <v>1018802944.81</v>
      </c>
      <c r="W3" s="90" t="n">
        <v>1090495121.9</v>
      </c>
      <c r="X3" s="90" t="n">
        <v>1276955408.95</v>
      </c>
      <c r="Y3" s="90"/>
      <c r="Z3" s="90"/>
    </row>
    <row r="4">
      <c r="A4" t="str">
        <f>L4</f>
      </c>
      <c r="L4" t="s">
        <v>729</v>
      </c>
      <c r="M4" s="90"/>
      <c r="N4" s="90"/>
      <c r="O4" s="90"/>
      <c r="P4" s="90"/>
      <c r="Q4" s="90"/>
      <c r="R4" s="90"/>
      <c r="S4" s="90" t="n">
        <v>38076</v>
      </c>
      <c r="T4" s="90" t="n">
        <v>3250215.47</v>
      </c>
      <c r="U4" s="90" t="n">
        <v>5885710.43</v>
      </c>
      <c r="V4" s="90" t="n">
        <v>15220614.89</v>
      </c>
      <c r="W4" s="90" t="n">
        <v>54211804.26</v>
      </c>
      <c r="X4" s="90" t="n">
        <v>32527404.92</v>
      </c>
      <c r="Y4" s="90"/>
      <c r="Z4" s="90"/>
    </row>
    <row r="5">
      <c r="A5" t="str">
        <f>L5</f>
      </c>
      <c r="L5" t="s">
        <v>730</v>
      </c>
      <c r="M5" s="90" t="n">
        <v>49336316</v>
      </c>
      <c r="N5" s="90"/>
      <c r="O5" s="90"/>
      <c r="P5" s="90"/>
      <c r="Q5" s="90" t="n">
        <v>242871013</v>
      </c>
      <c r="R5" s="90" t="n">
        <v>172456428</v>
      </c>
      <c r="S5" s="90" t="n">
        <v>310034438.71</v>
      </c>
      <c r="T5" s="90" t="n">
        <v>95938894.91</v>
      </c>
      <c r="U5" s="90" t="n">
        <v>157498288.3</v>
      </c>
      <c r="V5" s="90" t="n">
        <v>173475467.55</v>
      </c>
      <c r="W5" s="90" t="n">
        <v>113872998</v>
      </c>
      <c r="X5" s="90" t="n">
        <v>44707850.34</v>
      </c>
      <c r="Y5" s="90"/>
      <c r="Z5" s="90"/>
    </row>
    <row r="6">
      <c r="A6" t="str">
        <f>L6</f>
      </c>
      <c r="L6" t="s">
        <v>731</v>
      </c>
      <c r="M6" s="90"/>
      <c r="N6" s="90"/>
      <c r="O6" s="90"/>
      <c r="P6" s="90"/>
      <c r="Q6" s="90"/>
      <c r="R6" s="90"/>
      <c r="S6" s="90"/>
      <c r="T6" s="90"/>
      <c r="U6" s="90" t="n">
        <v>79948980</v>
      </c>
      <c r="V6" s="90" t="n">
        <v>164193402</v>
      </c>
      <c r="W6" s="90" t="n">
        <v>239101539</v>
      </c>
      <c r="X6" s="90" t="n">
        <v>197216378</v>
      </c>
      <c r="Y6" s="90"/>
      <c r="Z6" s="90"/>
    </row>
    <row r="7">
      <c r="A7" t="str">
        <f>L7</f>
      </c>
      <c r="L7" t="s">
        <v>732</v>
      </c>
      <c r="M7" s="90" t="n">
        <v>269774135.22</v>
      </c>
      <c r="N7" s="90" t="n">
        <v>285893757.01</v>
      </c>
      <c r="O7" s="90" t="n">
        <v>446685336.9</v>
      </c>
      <c r="P7" s="90" t="n">
        <v>501648660.82</v>
      </c>
      <c r="Q7" s="90" t="n">
        <v>579220498.39</v>
      </c>
      <c r="R7" s="90" t="n">
        <v>946511490.71</v>
      </c>
      <c r="S7" s="90" t="n">
        <v>2166459171.64</v>
      </c>
      <c r="T7" s="90" t="n">
        <v>2807329764.13</v>
      </c>
      <c r="U7" s="90" t="n">
        <v>2587690747</v>
      </c>
      <c r="V7" s="90" t="n">
        <v>2167354026.94</v>
      </c>
      <c r="W7" s="90" t="n">
        <v>1636760006.64</v>
      </c>
      <c r="X7" s="90" t="n">
        <v>595265095.66</v>
      </c>
      <c r="Y7" s="90"/>
      <c r="Z7" s="90"/>
    </row>
    <row r="8">
      <c r="A8" t="str">
        <f>L8</f>
      </c>
      <c r="L8" t="s">
        <v>733</v>
      </c>
      <c r="M8" s="90"/>
      <c r="N8" s="90"/>
      <c r="O8" s="90"/>
      <c r="P8" s="90"/>
      <c r="Q8" s="90"/>
      <c r="R8" s="90" t="n">
        <v>57335</v>
      </c>
      <c r="S8" s="90" t="n">
        <v>25981140.04</v>
      </c>
      <c r="T8" s="90" t="n">
        <v>134059084.94</v>
      </c>
      <c r="U8" s="90" t="n">
        <v>131780525.2</v>
      </c>
      <c r="V8" s="90" t="n">
        <v>465404468.74</v>
      </c>
      <c r="W8" s="90" t="n">
        <v>314663002.43</v>
      </c>
      <c r="X8" s="90" t="n">
        <v>207992536.12</v>
      </c>
      <c r="Y8" s="90"/>
      <c r="Z8" s="90"/>
    </row>
    <row r="9">
      <c r="A9" t="str">
        <f>L9</f>
      </c>
      <c r="L9" t="s">
        <v>734</v>
      </c>
      <c r="M9" s="90" t="n">
        <v>83239040.5</v>
      </c>
      <c r="N9" s="90" t="n">
        <v>40307917.72</v>
      </c>
      <c r="O9" s="90" t="n">
        <v>78194129.7</v>
      </c>
      <c r="P9" s="90" t="n">
        <v>192116656.86</v>
      </c>
      <c r="Q9" s="90" t="n">
        <v>608933018.91</v>
      </c>
      <c r="R9" s="90" t="n">
        <v>910794872.76</v>
      </c>
      <c r="S9" s="90" t="n">
        <v>1102650839.84</v>
      </c>
      <c r="T9" s="90" t="n">
        <v>2411777510.58</v>
      </c>
      <c r="U9" s="90" t="n">
        <v>11316837286.63</v>
      </c>
      <c r="V9" s="90" t="n">
        <v>9504670444.17</v>
      </c>
      <c r="W9" s="90" t="n">
        <v>7241427890.6</v>
      </c>
      <c r="X9" s="90" t="n">
        <v>4712878590.22</v>
      </c>
      <c r="Y9" s="90"/>
      <c r="Z9" s="90"/>
    </row>
    <row r="10">
      <c r="A10" t="str">
        <f>L10</f>
      </c>
      <c r="L10" t="s">
        <v>735</v>
      </c>
      <c r="M10" s="90"/>
      <c r="N10" s="90"/>
      <c r="O10" s="90"/>
      <c r="P10" s="90"/>
      <c r="Q10" s="90"/>
      <c r="R10" s="90"/>
      <c r="S10" s="90"/>
      <c r="T10" s="90"/>
      <c r="U10" s="90" t="n">
        <v>4655556.85</v>
      </c>
      <c r="V10" s="90" t="n">
        <v>657827090.72</v>
      </c>
      <c r="W10" s="90" t="n">
        <v>20404883.87</v>
      </c>
      <c r="X10" s="90" t="n">
        <v>-380007164.63</v>
      </c>
      <c r="Y10" s="90"/>
      <c r="Z10" s="90"/>
    </row>
    <row r="11">
      <c r="A11" t="str">
        <f>L11</f>
      </c>
      <c r="L11" t="s">
        <v>736</v>
      </c>
      <c r="M11" s="90"/>
      <c r="N11" s="90"/>
      <c r="O11" s="90"/>
      <c r="P11" s="90"/>
      <c r="Q11" s="90"/>
      <c r="R11" s="90"/>
      <c r="S11" s="90"/>
      <c r="T11" s="90"/>
      <c r="U11" s="90" t="n">
        <v>16050000</v>
      </c>
      <c r="V11" s="90" t="n">
        <v>17718734.32</v>
      </c>
      <c r="W11" s="90" t="n">
        <v>23467888.65</v>
      </c>
      <c r="X11" s="90" t="n">
        <v>7067377.54</v>
      </c>
      <c r="Y11" s="90"/>
      <c r="Z11" s="90"/>
    </row>
    <row r="12">
      <c r="A12" t="str">
        <f>L12</f>
      </c>
      <c r="L12" t="s">
        <v>737</v>
      </c>
      <c r="M12" s="90"/>
      <c r="N12" s="90"/>
      <c r="O12" s="90"/>
      <c r="P12" s="90"/>
      <c r="Q12" s="90"/>
      <c r="R12" s="90"/>
      <c r="S12" s="90" t="n">
        <v>63645648.71</v>
      </c>
      <c r="T12" s="90" t="n">
        <v>1090296139.57</v>
      </c>
      <c r="U12" s="90" t="n">
        <v>726864400.05</v>
      </c>
      <c r="V12" s="90" t="n">
        <v>446489364.75</v>
      </c>
      <c r="W12" s="90" t="n">
        <v>175793784.14</v>
      </c>
      <c r="X12" s="90" t="n">
        <v>104232050.46</v>
      </c>
      <c r="Y12" s="90"/>
      <c r="Z12" s="90"/>
    </row>
    <row r="13">
      <c r="A13" t="str">
        <f>L13</f>
      </c>
      <c r="L13" t="s">
        <v>718</v>
      </c>
      <c r="M13" s="90" t="str">
        <f>Sum(M2:M12)</f>
      </c>
      <c r="N13" s="90" t="str">
        <f>Sum(N2:N12)</f>
      </c>
      <c r="O13" s="90" t="str">
        <f>Sum(O2:O12)</f>
      </c>
      <c r="P13" s="90" t="str">
        <f>Sum(P2:P12)</f>
      </c>
      <c r="Q13" s="90" t="str">
        <f>Sum(Q2:Q12)</f>
      </c>
      <c r="R13" s="90" t="str">
        <f>Sum(R2:R12)</f>
      </c>
      <c r="S13" s="90" t="str">
        <f>Sum(S2:S12)</f>
      </c>
      <c r="T13" s="90" t="str">
        <f>Sum(T2:T12)</f>
      </c>
      <c r="U13" s="90" t="str">
        <f>Sum(U2:U12)</f>
      </c>
      <c r="V13" s="90" t="str">
        <f>Sum(V2:V12)</f>
      </c>
      <c r="W13" s="90" t="str">
        <f>Sum(W2:W12)</f>
      </c>
      <c r="X13" s="90" t="str">
        <f>Sum(X2:X12)</f>
      </c>
      <c r="Y13" s="90"/>
      <c r="Z13" s="90"/>
    </row>
    <row r="14"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>
      <c r="A16" s="1" t="str">
        <f>L16</f>
      </c>
      <c r="B16" s="19" t="str">
        <f>P16</f>
      </c>
      <c r="C16" s="19" t="str">
        <f>V16</f>
      </c>
      <c r="D16" s="19" t="str">
        <f>W16</f>
      </c>
      <c r="E16" s="1" t="str">
        <f>X16</f>
      </c>
      <c r="F16" s="1" t="str">
        <f>V16&amp;"-"&amp;W16</f>
      </c>
      <c r="G16" s="1" t="str">
        <f>P16&amp;"-"&amp;W16</f>
      </c>
      <c r="H16" s="1" t="str">
        <f>X16&amp;"/"&amp;W16</f>
      </c>
      <c r="I16" t="str">
        <f>"Share "&amp;W16</f>
      </c>
      <c r="J16" s="1" t="str">
        <f>"Share "&amp;X16</f>
      </c>
      <c r="K16" s="1"/>
      <c r="L16" s="1" t="s">
        <v>726</v>
      </c>
      <c r="M16" s="10" t="s">
        <v>700</v>
      </c>
      <c r="N16" s="10" t="s">
        <v>701</v>
      </c>
      <c r="O16" s="10" t="s">
        <v>702</v>
      </c>
      <c r="P16" s="10" t="s">
        <v>703</v>
      </c>
      <c r="Q16" s="10" t="s">
        <v>704</v>
      </c>
      <c r="R16" s="10" t="s">
        <v>705</v>
      </c>
      <c r="S16" s="10" t="s">
        <v>706</v>
      </c>
      <c r="T16" s="10" t="s">
        <v>707</v>
      </c>
      <c r="U16" s="10" t="s">
        <v>708</v>
      </c>
      <c r="V16" s="10" t="s">
        <v>709</v>
      </c>
      <c r="W16" s="10" t="s">
        <v>710</v>
      </c>
      <c r="X16" s="10" t="s">
        <v>711</v>
      </c>
    </row>
    <row r="17">
      <c r="A17" s="9" t="str">
        <f>L17</f>
      </c>
      <c r="B17" s="90" t="str">
        <f>P17</f>
      </c>
      <c r="C17" s="90" t="str">
        <f>V17</f>
      </c>
      <c r="D17" s="90" t="str">
        <f>W17</f>
      </c>
      <c r="E17" s="90" t="str">
        <f>X17</f>
      </c>
      <c r="F17" s="11" t="str">
        <f>W17/V17-1</f>
      </c>
      <c r="G17" s="11" t="str">
        <f>W17/P17-1</f>
      </c>
      <c r="H17" s="11" t="str">
        <f>X17/W17</f>
      </c>
      <c r="I17" s="11" t="str">
        <f>W17/Sum(W$16:W$27)</f>
      </c>
      <c r="J17" s="11" t="str">
        <f>X17/Sum(X16:X$27)</f>
      </c>
      <c r="K17" s="16"/>
      <c r="L17" s="16" t="s">
        <v>727</v>
      </c>
      <c r="M17" s="90" t="n">
        <v>89319762.1561098</v>
      </c>
      <c r="N17" s="90" t="n">
        <v>14840027.4902111</v>
      </c>
      <c r="O17" s="90" t="n">
        <v>-2980078.85668663</v>
      </c>
      <c r="P17" s="90"/>
      <c r="Q17" s="90"/>
      <c r="R17" s="90" t="n">
        <v>4785924.36433592</v>
      </c>
      <c r="S17" s="90" t="n">
        <v>16874021.6366353</v>
      </c>
      <c r="T17" s="90" t="n">
        <v>156735481.117419</v>
      </c>
      <c r="U17" s="90" t="n">
        <v>504057656.459233</v>
      </c>
      <c r="V17" s="90" t="n">
        <v>28745074.2090723</v>
      </c>
      <c r="W17" s="90" t="n">
        <v>70022317.19</v>
      </c>
      <c r="X17" s="90" t="n">
        <v>4455566.29099082</v>
      </c>
      <c r="Y17" s="90"/>
      <c r="Z17" s="90"/>
    </row>
    <row r="18">
      <c r="A18" s="9" t="str">
        <f>L18</f>
      </c>
      <c r="B18" s="90" t="str">
        <f>P18</f>
      </c>
      <c r="C18" s="90" t="str">
        <f>V18</f>
      </c>
      <c r="D18" s="90" t="str">
        <f>W18</f>
      </c>
      <c r="E18" s="90" t="str">
        <f>X18</f>
      </c>
      <c r="F18" s="11" t="str">
        <f>W18/V18-1</f>
      </c>
      <c r="G18" s="11" t="str">
        <f>W18/P18-1</f>
      </c>
      <c r="H18" s="11" t="str">
        <f>X18/W18</f>
      </c>
      <c r="I18" s="11" t="str">
        <f>W18/Sum(W$16:W$27)</f>
      </c>
      <c r="J18" s="11" t="str">
        <f>X18/Sum(X16:X$27)</f>
      </c>
      <c r="K18" s="16"/>
      <c r="L18" s="16" t="s">
        <v>728</v>
      </c>
      <c r="M18" s="90" t="n">
        <v>916770.39982508</v>
      </c>
      <c r="N18" s="90" t="n">
        <v>2916186.59538431</v>
      </c>
      <c r="O18" s="90" t="n">
        <v>1378193.44922573</v>
      </c>
      <c r="P18" s="90" t="n">
        <v>1340982.3799905</v>
      </c>
      <c r="Q18" s="90" t="n">
        <v>2535968.01574994</v>
      </c>
      <c r="R18" s="90" t="n">
        <v>95336542.9405604</v>
      </c>
      <c r="S18" s="90" t="n">
        <v>308256637.378567</v>
      </c>
      <c r="T18" s="90" t="n">
        <v>824098927.310811</v>
      </c>
      <c r="U18" s="90" t="n">
        <v>941506026.988362</v>
      </c>
      <c r="V18" s="90" t="n">
        <v>1089393350.55767</v>
      </c>
      <c r="W18" s="90" t="n">
        <v>1090495121.9</v>
      </c>
      <c r="X18" s="90" t="n">
        <v>1217957999.66768</v>
      </c>
      <c r="Y18" s="90"/>
      <c r="Z18" s="90"/>
    </row>
    <row r="19">
      <c r="A19" s="9" t="str">
        <f>L19</f>
      </c>
      <c r="B19" s="90" t="str">
        <f>P19</f>
      </c>
      <c r="C19" s="90" t="str">
        <f>V19</f>
      </c>
      <c r="D19" s="90" t="str">
        <f>W19</f>
      </c>
      <c r="E19" s="90" t="str">
        <f>X19</f>
      </c>
      <c r="F19" s="11" t="str">
        <f>W19/V19-1</f>
      </c>
      <c r="G19" s="11" t="str">
        <f>W19/P19-1</f>
      </c>
      <c r="H19" s="11" t="str">
        <f>X19/W19</f>
      </c>
      <c r="I19" s="11" t="str">
        <f>W19/Sum(W$16:W$27)</f>
      </c>
      <c r="J19" s="11" t="str">
        <f>X19/Sum(X16:X$27)</f>
      </c>
      <c r="K19" s="16"/>
      <c r="L19" s="16" t="s">
        <v>729</v>
      </c>
      <c r="M19" s="90"/>
      <c r="N19" s="90"/>
      <c r="O19" s="90"/>
      <c r="P19" s="90"/>
      <c r="Q19" s="90"/>
      <c r="R19" s="90"/>
      <c r="S19" s="90" t="n">
        <v>43479.4221935586</v>
      </c>
      <c r="T19" s="90" t="n">
        <v>3640160.38961783</v>
      </c>
      <c r="U19" s="90" t="n">
        <v>6505068.58745292</v>
      </c>
      <c r="V19" s="90" t="n">
        <v>16275214.688997</v>
      </c>
      <c r="W19" s="90" t="n">
        <v>54211804.26</v>
      </c>
      <c r="X19" s="90" t="n">
        <v>31024586.0999324</v>
      </c>
      <c r="Y19" s="90"/>
      <c r="Z19" s="90"/>
    </row>
    <row r="20">
      <c r="A20" s="9" t="str">
        <f>L20</f>
      </c>
      <c r="B20" s="90" t="str">
        <f>P20</f>
      </c>
      <c r="C20" s="90" t="str">
        <f>V20</f>
      </c>
      <c r="D20" s="90" t="str">
        <f>W20</f>
      </c>
      <c r="E20" s="90" t="str">
        <f>X20</f>
      </c>
      <c r="F20" s="11" t="str">
        <f>W20/V20-1</f>
      </c>
      <c r="G20" s="11" t="str">
        <f>W20/P20-1</f>
      </c>
      <c r="H20" s="11" t="str">
        <f>X20/W20</f>
      </c>
      <c r="I20" s="11" t="str">
        <f>W20/Sum(W$16:W$27)</f>
      </c>
      <c r="J20" s="11" t="str">
        <f>X20/Sum(X16:X$27)</f>
      </c>
      <c r="K20" s="16"/>
      <c r="L20" s="16" t="s">
        <v>730</v>
      </c>
      <c r="M20" s="90" t="n">
        <v>62129222.7269457</v>
      </c>
      <c r="N20" s="90"/>
      <c r="O20" s="90"/>
      <c r="P20" s="90"/>
      <c r="Q20" s="90" t="n">
        <v>288916934.478276</v>
      </c>
      <c r="R20" s="90" t="n">
        <v>201553948.852636</v>
      </c>
      <c r="S20" s="90" t="n">
        <v>354031890.303999</v>
      </c>
      <c r="T20" s="90" t="n">
        <v>107449173.231303</v>
      </c>
      <c r="U20" s="90" t="n">
        <v>174071962.931743</v>
      </c>
      <c r="V20" s="90" t="n">
        <v>185495165.474907</v>
      </c>
      <c r="W20" s="90" t="n">
        <v>113872998</v>
      </c>
      <c r="X20" s="90" t="n">
        <v>42642275.2023288</v>
      </c>
      <c r="Y20" s="90"/>
      <c r="Z20" s="90"/>
    </row>
    <row r="21">
      <c r="A21" s="9" t="str">
        <f>L21</f>
      </c>
      <c r="B21" s="90" t="str">
        <f>P21</f>
      </c>
      <c r="C21" s="90" t="str">
        <f>V21</f>
      </c>
      <c r="D21" s="90" t="str">
        <f>W21</f>
      </c>
      <c r="E21" s="90" t="str">
        <f>X21</f>
      </c>
      <c r="F21" s="11" t="str">
        <f>W21/V21-1</f>
      </c>
      <c r="G21" s="11" t="str">
        <f>W21/P21-1</f>
      </c>
      <c r="H21" s="11" t="str">
        <f>X21/W21</f>
      </c>
      <c r="I21" s="11" t="str">
        <f>W21/Sum(W$16:W$27)</f>
      </c>
      <c r="J21" s="11" t="str">
        <f>X21/Sum(X16:X$27)</f>
      </c>
      <c r="K21" s="16"/>
      <c r="L21" s="16" t="s">
        <v>731</v>
      </c>
      <c r="M21" s="90"/>
      <c r="N21" s="90"/>
      <c r="O21" s="90"/>
      <c r="P21" s="90"/>
      <c r="Q21" s="90"/>
      <c r="R21" s="90"/>
      <c r="S21" s="90"/>
      <c r="T21" s="90"/>
      <c r="U21" s="90" t="n">
        <v>88362077.0308439</v>
      </c>
      <c r="V21" s="90" t="n">
        <v>175569967.927018</v>
      </c>
      <c r="W21" s="90" t="n">
        <v>239101539</v>
      </c>
      <c r="X21" s="90" t="n">
        <v>188104661.734503</v>
      </c>
      <c r="Y21" s="90"/>
      <c r="Z21" s="90"/>
    </row>
    <row r="22">
      <c r="A22" s="9" t="str">
        <f>L22</f>
      </c>
      <c r="B22" s="90" t="str">
        <f>P22</f>
      </c>
      <c r="C22" s="90" t="str">
        <f>V22</f>
      </c>
      <c r="D22" s="90" t="str">
        <f>W22</f>
      </c>
      <c r="E22" s="90" t="str">
        <f>X22</f>
      </c>
      <c r="F22" s="11" t="str">
        <f>W22/V22-1</f>
      </c>
      <c r="G22" s="11" t="str">
        <f>W22/P22-1</f>
      </c>
      <c r="H22" s="11" t="str">
        <f>X22/W22</f>
      </c>
      <c r="I22" s="11" t="str">
        <f>W22/Sum(W$16:W$27)</f>
      </c>
      <c r="J22" s="11" t="str">
        <f>X22/Sum(X16:X$27)</f>
      </c>
      <c r="K22" s="16"/>
      <c r="L22" s="16" t="s">
        <v>732</v>
      </c>
      <c r="M22" s="90" t="n">
        <v>339726568.417726</v>
      </c>
      <c r="N22" s="90" t="n">
        <v>353555934.442343</v>
      </c>
      <c r="O22" s="90" t="n">
        <v>541917962.307016</v>
      </c>
      <c r="P22" s="90" t="n">
        <v>601701265.747271</v>
      </c>
      <c r="Q22" s="90" t="n">
        <v>689034927.283883</v>
      </c>
      <c r="R22" s="90" t="n">
        <v>1106210599.39265</v>
      </c>
      <c r="S22" s="90" t="n">
        <v>2473904637.79921</v>
      </c>
      <c r="T22" s="90" t="n">
        <v>3144139427.77191</v>
      </c>
      <c r="U22" s="90" t="n">
        <v>2859995576.1589</v>
      </c>
      <c r="V22" s="90" t="n">
        <v>2317524774.81616</v>
      </c>
      <c r="W22" s="90" t="n">
        <v>1636760006.64</v>
      </c>
      <c r="X22" s="90" t="n">
        <v>567762883.574918</v>
      </c>
      <c r="Y22" s="90"/>
      <c r="Z22" s="90"/>
    </row>
    <row r="23">
      <c r="A23" s="9" t="str">
        <f>L23</f>
      </c>
      <c r="B23" s="90" t="str">
        <f>P23</f>
      </c>
      <c r="C23" s="90" t="str">
        <f>V23</f>
      </c>
      <c r="D23" s="90" t="str">
        <f>W23</f>
      </c>
      <c r="E23" s="90" t="str">
        <f>X23</f>
      </c>
      <c r="F23" s="11" t="str">
        <f>W23/V23-1</f>
      </c>
      <c r="G23" s="11" t="str">
        <f>W23/P23-1</f>
      </c>
      <c r="H23" s="11" t="str">
        <f>X23/W23</f>
      </c>
      <c r="I23" s="11" t="str">
        <f>W23/Sum(W$16:W$27)</f>
      </c>
      <c r="J23" s="11" t="str">
        <f>X23/Sum(X16:X$27)</f>
      </c>
      <c r="K23" s="16"/>
      <c r="L23" s="16" t="s">
        <v>733</v>
      </c>
      <c r="M23" s="90"/>
      <c r="N23" s="90"/>
      <c r="O23" s="90"/>
      <c r="P23" s="90"/>
      <c r="Q23" s="90"/>
      <c r="R23" s="90" t="n">
        <v>67008.7847201954</v>
      </c>
      <c r="S23" s="90" t="n">
        <v>29668162.5398973</v>
      </c>
      <c r="T23" s="90" t="n">
        <v>150142836.79691</v>
      </c>
      <c r="U23" s="90" t="n">
        <v>145647898.433319</v>
      </c>
      <c r="V23" s="90" t="n">
        <v>497651225.046014</v>
      </c>
      <c r="W23" s="90" t="n">
        <v>314663002.43</v>
      </c>
      <c r="X23" s="90" t="n">
        <v>198382943.885898</v>
      </c>
      <c r="Y23" s="90"/>
      <c r="Z23" s="90"/>
    </row>
    <row r="24">
      <c r="A24" s="9" t="str">
        <f>L24</f>
      </c>
      <c r="B24" s="90" t="str">
        <f>P24</f>
      </c>
      <c r="C24" s="90" t="str">
        <f>V24</f>
      </c>
      <c r="D24" s="90" t="str">
        <f>W24</f>
      </c>
      <c r="E24" s="90" t="str">
        <f>X24</f>
      </c>
      <c r="F24" s="11" t="str">
        <f>W24/V24-1</f>
      </c>
      <c r="G24" s="11" t="str">
        <f>W24/P24-1</f>
      </c>
      <c r="H24" s="11" t="str">
        <f>X24/W24</f>
      </c>
      <c r="I24" s="11" t="str">
        <f>W24/Sum(W$16:W$27)</f>
      </c>
      <c r="J24" s="11" t="str">
        <f>X24/Sum(X16:X$27)</f>
      </c>
      <c r="K24" s="16"/>
      <c r="L24" s="16" t="s">
        <v>734</v>
      </c>
      <c r="M24" s="90" t="n">
        <v>104822923.68165</v>
      </c>
      <c r="N24" s="90" t="n">
        <v>49847550.5864971</v>
      </c>
      <c r="O24" s="90" t="n">
        <v>94864997.6412389</v>
      </c>
      <c r="P24" s="90" t="n">
        <v>230433856.665421</v>
      </c>
      <c r="Q24" s="90" t="n">
        <v>724380645.318424</v>
      </c>
      <c r="R24" s="90" t="n">
        <v>1064467734.42108</v>
      </c>
      <c r="S24" s="90" t="n">
        <v>1259129672.16843</v>
      </c>
      <c r="T24" s="90" t="n">
        <v>2701130753.82797</v>
      </c>
      <c r="U24" s="90" t="n">
        <v>12507717397.6044</v>
      </c>
      <c r="V24" s="90" t="n">
        <v>10163226199.7946</v>
      </c>
      <c r="W24" s="90" t="n">
        <v>7241427890.6</v>
      </c>
      <c r="X24" s="90" t="n">
        <v>4495135961.82725</v>
      </c>
      <c r="Y24" s="90"/>
      <c r="Z24" s="90"/>
    </row>
    <row r="25">
      <c r="A25" s="9" t="str">
        <f>L25</f>
      </c>
      <c r="B25" s="90" t="str">
        <f>P25</f>
      </c>
      <c r="C25" s="90" t="str">
        <f>V25</f>
      </c>
      <c r="D25" s="90" t="str">
        <f>W25</f>
      </c>
      <c r="E25" s="90" t="str">
        <f>X25</f>
      </c>
      <c r="F25" s="11" t="str">
        <f>W25/V25-1</f>
      </c>
      <c r="G25" s="11" t="str">
        <f>W25/P25-1</f>
      </c>
      <c r="H25" s="11" t="str">
        <f>X25/W25</f>
      </c>
      <c r="I25" s="11" t="str">
        <f>W25/Sum(W$16:W$27)</f>
      </c>
      <c r="J25" s="11" t="str">
        <f>X25/Sum(X16:X$27)</f>
      </c>
      <c r="K25" s="16"/>
      <c r="L25" s="16" t="s">
        <v>735</v>
      </c>
      <c r="M25" s="90"/>
      <c r="N25" s="90"/>
      <c r="O25" s="90"/>
      <c r="P25" s="90"/>
      <c r="Q25" s="90"/>
      <c r="R25" s="90"/>
      <c r="S25" s="90"/>
      <c r="T25" s="90"/>
      <c r="U25" s="90" t="n">
        <v>5145464.93277554</v>
      </c>
      <c r="V25" s="90" t="n">
        <v>703406347.712035</v>
      </c>
      <c r="W25" s="90" t="n">
        <v>20404883.87</v>
      </c>
      <c r="X25" s="90" t="n">
        <v>-362450217.797905</v>
      </c>
      <c r="Y25" s="90"/>
      <c r="Z25" s="90"/>
    </row>
    <row r="26">
      <c r="A26" s="9" t="str">
        <f>L26</f>
      </c>
      <c r="B26" s="90" t="str">
        <f>P26</f>
      </c>
      <c r="C26" s="90" t="str">
        <f>V26</f>
      </c>
      <c r="D26" s="90" t="str">
        <f>W26</f>
      </c>
      <c r="E26" s="90" t="str">
        <f>X26</f>
      </c>
      <c r="F26" s="11" t="str">
        <f>W26/V26-1</f>
      </c>
      <c r="G26" s="11" t="str">
        <f>W26/P26-1</f>
      </c>
      <c r="H26" s="11" t="str">
        <f>X26/W26</f>
      </c>
      <c r="I26" s="11" t="str">
        <f>W26/Sum(W$16:W$27)</f>
      </c>
      <c r="J26" s="11" t="str">
        <f>X26/Sum(X16:X$27)</f>
      </c>
      <c r="K26" s="16"/>
      <c r="L26" s="16" t="s">
        <v>736</v>
      </c>
      <c r="M26" s="90"/>
      <c r="N26" s="90"/>
      <c r="O26" s="90"/>
      <c r="P26" s="90"/>
      <c r="Q26" s="90"/>
      <c r="R26" s="90"/>
      <c r="S26" s="90"/>
      <c r="T26" s="90"/>
      <c r="U26" s="90" t="n">
        <v>17738954.7226875</v>
      </c>
      <c r="V26" s="90" t="n">
        <v>18946422.8061354</v>
      </c>
      <c r="W26" s="90" t="n">
        <v>23467888.65</v>
      </c>
      <c r="X26" s="90" t="n">
        <v>6740853.24450957</v>
      </c>
      <c r="Y26" s="90"/>
      <c r="Z26" s="90"/>
    </row>
    <row r="27">
      <c r="A27" s="9" t="str">
        <f>L27</f>
      </c>
      <c r="B27" s="90" t="str">
        <f>P27</f>
      </c>
      <c r="C27" s="90" t="str">
        <f>V27</f>
      </c>
      <c r="D27" s="90" t="str">
        <f>W27</f>
      </c>
      <c r="E27" s="90" t="str">
        <f>X27</f>
      </c>
      <c r="F27" s="11" t="str">
        <f>W27/V27-1</f>
      </c>
      <c r="G27" s="11" t="str">
        <f>W27/P27-1</f>
      </c>
      <c r="H27" s="11" t="str">
        <f>X27/W27</f>
      </c>
      <c r="I27" s="11" t="str">
        <f>W27/Sum(W$16:W$27)</f>
      </c>
      <c r="J27" s="11" t="str">
        <f>X27/Sum(X16:X$27)</f>
      </c>
      <c r="K27" s="16"/>
      <c r="L27" s="16" t="s">
        <v>737</v>
      </c>
      <c r="M27" s="90"/>
      <c r="N27" s="90"/>
      <c r="O27" s="90"/>
      <c r="P27" s="90"/>
      <c r="Q27" s="90"/>
      <c r="R27" s="90"/>
      <c r="S27" s="90" t="n">
        <v>72677698.0524479</v>
      </c>
      <c r="T27" s="90" t="n">
        <v>1221104525.79193</v>
      </c>
      <c r="U27" s="90" t="n">
        <v>803352939.68974</v>
      </c>
      <c r="V27" s="90" t="n">
        <v>477425538.992804</v>
      </c>
      <c r="W27" s="90" t="n">
        <v>175793784.14</v>
      </c>
      <c r="X27" s="90" t="n">
        <v>99416360.8139684</v>
      </c>
      <c r="Y27" s="90"/>
      <c r="Z27" s="90"/>
    </row>
    <row r="28">
      <c r="A28" s="9" t="str">
        <f>L28</f>
      </c>
      <c r="B28" s="90" t="str">
        <f>P28</f>
      </c>
      <c r="C28" s="90" t="str">
        <f>V28</f>
      </c>
      <c r="D28" s="90" t="str">
        <f>W28</f>
      </c>
      <c r="E28" s="90" t="str">
        <f>X28</f>
      </c>
      <c r="F28" s="11" t="str">
        <f>W28/V28-1</f>
      </c>
      <c r="G28" s="11" t="str">
        <f>W28/P28-1</f>
      </c>
      <c r="H28" s="11" t="str">
        <f>X28/W28</f>
      </c>
      <c r="I28" s="11" t="str">
        <f>Sum(I$16:I$27)</f>
      </c>
      <c r="J28" s="11" t="str">
        <f>Sum(J$16:J$27)</f>
      </c>
      <c r="K28" s="16"/>
      <c r="L28" s="16" t="s">
        <v>718</v>
      </c>
      <c r="M28" s="90" t="str">
        <f>Sum(M17:M27)</f>
      </c>
      <c r="N28" s="90" t="str">
        <f>Sum(N17:N27)</f>
      </c>
      <c r="O28" s="90" t="str">
        <f>Sum(O17:O27)</f>
      </c>
      <c r="P28" s="90" t="str">
        <f>Sum(P17:P27)</f>
      </c>
      <c r="Q28" s="90" t="str">
        <f>Sum(Q17:Q27)</f>
      </c>
      <c r="R28" s="90" t="str">
        <f>Sum(R17:R27)</f>
      </c>
      <c r="S28" s="90" t="str">
        <f>Sum(S17:S27)</f>
      </c>
      <c r="T28" s="90" t="str">
        <f>Sum(T17:T27)</f>
      </c>
      <c r="U28" s="90" t="str">
        <f>Sum(U17:U27)</f>
      </c>
      <c r="V28" s="90" t="str">
        <f>Sum(V17:V27)</f>
      </c>
      <c r="W28" s="90" t="str">
        <f>Sum(W17:W27)</f>
      </c>
      <c r="X28" s="90" t="str">
        <f>Sum(X17:X27)</f>
      </c>
      <c r="Y28" s="90"/>
      <c r="Z28" s="90"/>
    </row>
    <row r="29">
      <c r="M29" s="3" t="s">
        <v>45</v>
      </c>
      <c r="N29" s="3" t="b">
        <f>N28=SUM(N17:N27)</f>
        <v>1</v>
      </c>
      <c r="O29" s="3"/>
      <c r="P29" s="3" t="b">
        <f t="shared" ref="P29:X29" si="12">P28=SUM(P17:P27)</f>
        <v>1</v>
      </c>
      <c r="Q29" s="3" t="b">
        <f t="shared" si="12"/>
        <v>1</v>
      </c>
      <c r="R29" s="3" t="b">
        <f t="shared" si="12"/>
        <v>1</v>
      </c>
      <c r="S29" s="3" t="b">
        <f t="shared" si="12"/>
        <v>1</v>
      </c>
      <c r="T29" s="3" t="b">
        <f t="shared" si="12"/>
        <v>1</v>
      </c>
      <c r="U29" s="3" t="b">
        <f t="shared" si="12"/>
        <v>1</v>
      </c>
      <c r="V29" s="3" t="b">
        <f t="shared" si="12"/>
        <v>1</v>
      </c>
      <c r="W29" s="3" t="b">
        <f t="shared" si="12"/>
        <v>1</v>
      </c>
      <c r="X29" s="3" t="b">
        <f t="shared" si="12"/>
        <v>1</v>
      </c>
    </row>
    <row r="30">
      <c r="M30" s="3"/>
      <c r="U30" s="5"/>
      <c r="V30" s="5"/>
      <c r="W30" s="5"/>
      <c r="X30" s="5"/>
    </row>
    <row r="31">
      <c r="M31" s="3"/>
      <c r="U31" s="5"/>
      <c r="V31" s="5"/>
      <c r="W31" s="5"/>
      <c r="X31" s="5"/>
    </row>
    <row r="32">
      <c r="M32" s="34" t="n">
        <f t="shared" ref="M32:M42" si="13">M17</f>
        <v>89319762.156109795</v>
      </c>
      <c r="N32" s="7" t="n">
        <f t="shared" ref="N32:N42" si="14">N17/N$28</f>
        <v>3.5236105262243612E-2</v>
      </c>
      <c r="O32" s="7"/>
      <c r="P32" s="7" t="n">
        <f t="shared" ref="P32:X32" si="15">P17/P$28</f>
        <v>0</v>
      </c>
      <c r="Q32" s="7" t="n">
        <f t="shared" si="15"/>
        <v>0</v>
      </c>
      <c r="R32" s="7" t="n">
        <f t="shared" si="15"/>
        <v>1.9357232832087651E-3</v>
      </c>
      <c r="S32" s="7" t="n">
        <f t="shared" si="15"/>
        <v>3.7376673944660762E-3</v>
      </c>
      <c r="T32" s="7" t="n">
        <f t="shared" si="15"/>
        <v>1.8864607176924526E-2</v>
      </c>
      <c r="U32" s="7" t="n">
        <f t="shared" si="15"/>
        <v>2.7919288576153868E-2</v>
      </c>
      <c r="V32" s="7" t="n">
        <f t="shared" si="15"/>
        <v>1.833973400330146E-3</v>
      </c>
      <c r="W32" s="7" t="n">
        <f t="shared" si="15"/>
        <v>6.3771317244580468E-3</v>
      </c>
      <c r="X32" s="7" t="n">
        <f t="shared" si="15"/>
        <v>6.8661533457583092E-4</v>
      </c>
    </row>
    <row r="33">
      <c r="M33" s="34" t="n">
        <f t="shared" si="13"/>
        <v>916770.39982507995</v>
      </c>
      <c r="N33" s="7" t="n">
        <f t="shared" si="14"/>
        <v>6.9241824455571598E-3</v>
      </c>
      <c r="O33" s="7"/>
      <c r="P33" s="7" t="n">
        <f t="shared" ref="P33:X33" si="16">P18/P$28</f>
        <v>1.6089032094376045E-3</v>
      </c>
      <c r="Q33" s="7" t="n">
        <f t="shared" si="16"/>
        <v>1.48748601595595E-3</v>
      </c>
      <c r="R33" s="7" t="n">
        <f t="shared" si="16"/>
        <v>3.8559983790358528E-2</v>
      </c>
      <c r="S33" s="7" t="n">
        <f t="shared" si="16"/>
        <v>6.8280153212329581E-2</v>
      </c>
      <c r="T33" s="7" t="n">
        <f t="shared" si="16"/>
        <v>9.918815081185578E-2</v>
      </c>
      <c r="U33" s="7" t="n">
        <f t="shared" si="16"/>
        <v>5.2149150254604169E-2</v>
      </c>
      <c r="V33" s="7" t="n">
        <f t="shared" si="16"/>
        <v>6.9504723240155469E-2</v>
      </c>
      <c r="W33" s="7" t="n">
        <f t="shared" si="16"/>
        <v>9.9314494525587924E-2</v>
      </c>
      <c r="X33" s="7" t="n">
        <f t="shared" si="16"/>
        <v>0.18769076360328735</v>
      </c>
    </row>
    <row r="34">
      <c r="M34" s="34" t="n">
        <f t="shared" si="13"/>
        <v>0</v>
      </c>
      <c r="N34" s="7" t="n">
        <f t="shared" si="14"/>
        <v>0</v>
      </c>
      <c r="O34" s="7"/>
      <c r="P34" s="7" t="n">
        <f t="shared" ref="P34:X34" si="17">P19/P$28</f>
        <v>0</v>
      </c>
      <c r="Q34" s="7" t="n">
        <f t="shared" si="17"/>
        <v>0</v>
      </c>
      <c r="R34" s="7" t="n">
        <f t="shared" si="17"/>
        <v>0</v>
      </c>
      <c r="S34" s="7" t="n">
        <f t="shared" si="17"/>
        <v>9.630876513175652E-6</v>
      </c>
      <c r="T34" s="7" t="n">
        <f t="shared" si="17"/>
        <v>4.3812795495677426E-4</v>
      </c>
      <c r="U34" s="7" t="n">
        <f t="shared" si="17"/>
        <v>3.603097478501657E-4</v>
      </c>
      <c r="V34" s="7" t="n">
        <f t="shared" si="17"/>
        <v>1.0383800232062882E-3</v>
      </c>
      <c r="W34" s="7" t="n">
        <f t="shared" si="17"/>
        <v>4.9372233119404415E-3</v>
      </c>
      <c r="X34" s="7" t="n">
        <f t="shared" si="17"/>
        <v>4.780976238229118E-3</v>
      </c>
    </row>
    <row r="35">
      <c r="M35" s="34" t="n">
        <f t="shared" si="13"/>
        <v>62129222.726945698</v>
      </c>
      <c r="N35" s="7" t="n">
        <f t="shared" si="14"/>
        <v>0</v>
      </c>
      <c r="O35" s="7"/>
      <c r="P35" s="7" t="n">
        <f t="shared" ref="P35:X35" si="18">P20/P$28</f>
        <v>0</v>
      </c>
      <c r="Q35" s="7" t="n">
        <f t="shared" si="18"/>
        <v>0.16946582020759746</v>
      </c>
      <c r="R35" s="7" t="n">
        <f t="shared" si="18"/>
        <v>8.1520860322006464E-2</v>
      </c>
      <c r="S35" s="7" t="n">
        <f t="shared" si="18"/>
        <v>7.8419565974570254E-2</v>
      </c>
      <c r="T35" s="7" t="n">
        <f t="shared" si="18"/>
        <v>1.2932530847787557E-2</v>
      </c>
      <c r="U35" s="7" t="n">
        <f t="shared" si="18"/>
        <v>9.6416854378283904E-3</v>
      </c>
      <c r="V35" s="7" t="n">
        <f t="shared" si="18"/>
        <v>1.1834834618845727E-2</v>
      </c>
      <c r="W35" s="7" t="n">
        <f t="shared" si="18"/>
        <v>1.0370738033911496E-2</v>
      </c>
      <c r="X35" s="7" t="n">
        <f t="shared" si="18"/>
        <v>6.5712949023614851E-3</v>
      </c>
    </row>
    <row r="36">
      <c r="M36" s="34" t="n">
        <f t="shared" si="13"/>
        <v>0</v>
      </c>
      <c r="N36" s="7" t="n">
        <f t="shared" si="14"/>
        <v>0</v>
      </c>
      <c r="O36" s="7"/>
      <c r="P36" s="7" t="n">
        <f t="shared" ref="P36:X36" si="19">P21/P$28</f>
        <v>0</v>
      </c>
      <c r="Q36" s="7" t="n">
        <f t="shared" si="19"/>
        <v>0</v>
      </c>
      <c r="R36" s="7" t="n">
        <f t="shared" si="19"/>
        <v>0</v>
      </c>
      <c r="S36" s="7" t="n">
        <f t="shared" si="19"/>
        <v>0</v>
      </c>
      <c r="T36" s="7" t="n">
        <f t="shared" si="19"/>
        <v>0</v>
      </c>
      <c r="U36" s="7" t="n">
        <f t="shared" si="19"/>
        <v>4.8942939288771498E-3</v>
      </c>
      <c r="V36" s="7" t="n">
        <f t="shared" si="19"/>
        <v>1.1201594009917137E-2</v>
      </c>
      <c r="W36" s="7" t="n">
        <f t="shared" si="19"/>
        <v>2.1775657689051736E-2</v>
      </c>
      <c r="X36" s="7" t="n">
        <f t="shared" si="19"/>
        <v>2.8987459015762485E-2</v>
      </c>
    </row>
    <row r="37">
      <c r="M37" s="34" t="n">
        <f t="shared" si="13"/>
        <v>339726568.41772598</v>
      </c>
      <c r="N37" s="7" t="n">
        <f t="shared" si="14"/>
        <v>0.83948187631855165</v>
      </c>
      <c r="O37" s="7"/>
      <c r="P37" s="7" t="n">
        <f t="shared" ref="P37:X37" si="20">P22/P$28</f>
        <v>0.72191783578119162</v>
      </c>
      <c r="Q37" s="7" t="n">
        <f t="shared" si="20"/>
        <v>0.40415723403234921</v>
      </c>
      <c r="R37" s="7" t="n">
        <f t="shared" si="20"/>
        <v>0.44741986090158342</v>
      </c>
      <c r="S37" s="7" t="n">
        <f t="shared" si="20"/>
        <v>0.54798037485296869</v>
      </c>
      <c r="T37" s="7" t="n">
        <f t="shared" si="20"/>
        <v>0.37842711038710386</v>
      </c>
      <c r="U37" s="7" t="n">
        <f t="shared" si="20"/>
        <v>0.15841251649306468</v>
      </c>
      <c r="V37" s="7" t="n">
        <f t="shared" si="20"/>
        <v>0.14786111737632979</v>
      </c>
      <c r="W37" s="7" t="n">
        <f t="shared" si="20"/>
        <v>0.14906439236145061</v>
      </c>
      <c r="X37" s="7" t="n">
        <f t="shared" si="20"/>
        <v>8.7493862015649682E-2</v>
      </c>
    </row>
    <row r="38">
      <c r="M38" s="34" t="n">
        <f t="shared" si="13"/>
        <v>0</v>
      </c>
      <c r="N38" s="7" t="n">
        <f t="shared" si="14"/>
        <v>0</v>
      </c>
      <c r="O38" s="7"/>
      <c r="P38" s="7" t="n">
        <f t="shared" ref="P38:X38" si="21">P23/P$28</f>
        <v>0</v>
      </c>
      <c r="Q38" s="7" t="n">
        <f t="shared" si="21"/>
        <v>0</v>
      </c>
      <c r="R38" s="7" t="n">
        <f t="shared" si="21"/>
        <v>2.710248948541505E-5</v>
      </c>
      <c r="S38" s="7" t="n">
        <f t="shared" si="21"/>
        <v>6.5716238942316266E-3</v>
      </c>
      <c r="T38" s="7" t="n">
        <f t="shared" si="21"/>
        <v>1.8071119675071551E-2</v>
      </c>
      <c r="U38" s="7" t="n">
        <f t="shared" si="21"/>
        <v>8.0673027276971076E-3</v>
      </c>
      <c r="V38" s="7" t="n">
        <f t="shared" si="21"/>
        <v>3.1750800249736297E-2</v>
      </c>
      <c r="W38" s="7" t="n">
        <f t="shared" si="21"/>
        <v>2.8657255227139859E-2</v>
      </c>
      <c r="X38" s="7" t="n">
        <f t="shared" si="21"/>
        <v>3.0571371290284047E-2</v>
      </c>
    </row>
    <row r="39">
      <c r="M39" s="34" t="n">
        <f t="shared" si="13"/>
        <v>104822923.68165</v>
      </c>
      <c r="N39" s="7" t="n">
        <f t="shared" si="14"/>
        <v>0.1183578359736475</v>
      </c>
      <c r="O39" s="7"/>
      <c r="P39" s="7" t="n">
        <f t="shared" ref="P39:X39" si="22">P24/P$28</f>
        <v>0.27647326100937086</v>
      </c>
      <c r="Q39" s="7" t="n">
        <f t="shared" si="22"/>
        <v>0.42488945974409731</v>
      </c>
      <c r="R39" s="7" t="n">
        <f t="shared" si="22"/>
        <v>0.43053646921335742</v>
      </c>
      <c r="S39" s="7" t="n">
        <f t="shared" si="22"/>
        <v>0.27890256528123814</v>
      </c>
      <c r="T39" s="7" t="n">
        <f t="shared" si="22"/>
        <v>0.32510679931049541</v>
      </c>
      <c r="U39" s="7" t="n">
        <f t="shared" si="22"/>
        <v>0.69279092773971296</v>
      </c>
      <c r="V39" s="7" t="n">
        <f t="shared" si="22"/>
        <v>0.64842714881838792</v>
      </c>
      <c r="W39" s="7" t="n">
        <f t="shared" si="22"/>
        <v>0.65949744859508241</v>
      </c>
      <c r="X39" s="7" t="n">
        <f t="shared" si="22"/>
        <v>0.69271313247760302</v>
      </c>
    </row>
    <row r="40">
      <c r="M40" s="34" t="n">
        <f t="shared" si="13"/>
        <v>0</v>
      </c>
      <c r="N40" s="7" t="n">
        <f t="shared" si="14"/>
        <v>0</v>
      </c>
      <c r="O40" s="7"/>
      <c r="P40" s="7" t="n">
        <f t="shared" ref="P40:X40" si="23">P25/P$28</f>
        <v>0</v>
      </c>
      <c r="Q40" s="7" t="n">
        <f t="shared" si="23"/>
        <v>0</v>
      </c>
      <c r="R40" s="7" t="n">
        <f t="shared" si="23"/>
        <v>0</v>
      </c>
      <c r="S40" s="7" t="n">
        <f t="shared" si="23"/>
        <v>0</v>
      </c>
      <c r="T40" s="7" t="n">
        <f t="shared" si="23"/>
        <v>0</v>
      </c>
      <c r="U40" s="7" t="n">
        <f t="shared" si="23"/>
        <v>2.8500255571112265E-4</v>
      </c>
      <c r="V40" s="7" t="n">
        <f t="shared" si="23"/>
        <v>4.4878246684786807E-2</v>
      </c>
      <c r="W40" s="7" t="n">
        <f t="shared" si="23"/>
        <v>1.8583308505512098E-3</v>
      </c>
      <c r="X40" s="7" t="n">
        <f t="shared" si="23"/>
        <v>-5.5854601033227917E-2</v>
      </c>
    </row>
    <row r="41">
      <c r="M41" s="34" t="n">
        <f t="shared" si="13"/>
        <v>0</v>
      </c>
      <c r="N41" s="7" t="n">
        <f t="shared" si="14"/>
        <v>0</v>
      </c>
      <c r="O41" s="7"/>
      <c r="P41" s="7" t="n">
        <f t="shared" ref="P41:X41" si="24">P26/P$28</f>
        <v>0</v>
      </c>
      <c r="Q41" s="7" t="n">
        <f t="shared" si="24"/>
        <v>0</v>
      </c>
      <c r="R41" s="7" t="n">
        <f t="shared" si="24"/>
        <v>0</v>
      </c>
      <c r="S41" s="7" t="n">
        <f t="shared" si="24"/>
        <v>0</v>
      </c>
      <c r="T41" s="7" t="n">
        <f t="shared" si="24"/>
        <v>0</v>
      </c>
      <c r="U41" s="7" t="n">
        <f t="shared" si="24"/>
        <v>9.8254433713198695E-4</v>
      </c>
      <c r="V41" s="7" t="n">
        <f t="shared" si="24"/>
        <v>1.2088066012678482E-3</v>
      </c>
      <c r="W41" s="7" t="n">
        <f t="shared" si="24"/>
        <v>2.1372874138095048E-3</v>
      </c>
      <c r="X41" s="7" t="n">
        <f t="shared" si="24"/>
        <v>1.0387845008981485E-3</v>
      </c>
    </row>
    <row r="42">
      <c r="M42" s="34" t="n">
        <f t="shared" si="13"/>
        <v>0</v>
      </c>
      <c r="N42" s="7" t="n">
        <f t="shared" si="14"/>
        <v>0</v>
      </c>
      <c r="O42" s="7"/>
      <c r="P42" s="7" t="n">
        <f t="shared" ref="P42:X42" si="25">P27/P$28</f>
        <v>0</v>
      </c>
      <c r="Q42" s="7" t="n">
        <f t="shared" si="25"/>
        <v>0</v>
      </c>
      <c r="R42" s="7" t="n">
        <f t="shared" si="25"/>
        <v>0</v>
      </c>
      <c r="S42" s="7" t="n">
        <f t="shared" si="25"/>
        <v>1.6098418513682287E-2</v>
      </c>
      <c r="T42" s="7" t="n">
        <f t="shared" si="25"/>
        <v>0.14697155383580446</v>
      </c>
      <c r="U42" s="7" t="n">
        <f t="shared" si="25"/>
        <v>4.4496978201368505E-2</v>
      </c>
      <c r="V42" s="7" t="n">
        <f t="shared" si="25"/>
        <v>3.0460374977036582E-2</v>
      </c>
      <c r="W42" s="7" t="n">
        <f t="shared" si="25"/>
        <v>1.6010040267016815E-2</v>
      </c>
      <c r="X42" s="7" t="n">
        <f t="shared" si="25"/>
        <v>1.5320341654576693E-2</v>
      </c>
    </row>
    <row r="43">
      <c r="M43" s="34" t="e">
        <f>#REF!</f>
        <v>#REF!</v>
      </c>
      <c r="N43" s="7" t="e">
        <f>#REF!/N$28</f>
        <v>#REF!</v>
      </c>
      <c r="O43" s="7"/>
      <c r="P43" s="7" t="e">
        <f>#REF!/P$28</f>
        <v>#REF!</v>
      </c>
      <c r="Q43" s="7" t="e">
        <f>#REF!/Q$28</f>
        <v>#REF!</v>
      </c>
      <c r="R43" s="7" t="e">
        <f>#REF!/R$28</f>
        <v>#REF!</v>
      </c>
      <c r="S43" s="7" t="e">
        <f>#REF!/S$28</f>
        <v>#REF!</v>
      </c>
      <c r="T43" s="7" t="e">
        <f>#REF!/T$28</f>
        <v>#REF!</v>
      </c>
      <c r="U43" s="7" t="e">
        <f>#REF!/U$28</f>
        <v>#REF!</v>
      </c>
      <c r="V43" s="7" t="e">
        <f>#REF!/V$28</f>
        <v>#REF!</v>
      </c>
      <c r="W43" s="7" t="e">
        <f>#REF!/W$28</f>
        <v>#REF!</v>
      </c>
      <c r="X43" s="7" t="e">
        <f>#REF!/X$28</f>
        <v>#REF!</v>
      </c>
    </row>
    <row r="44">
      <c r="M44" s="1" t="s">
        <v>45</v>
      </c>
      <c r="N44" s="7" t="e">
        <f>IF(SUM(N32:N43)=1,SUM(N32:N43),FALSE)</f>
        <v>#REF!</v>
      </c>
      <c r="O44" s="7"/>
      <c r="P44" s="7" t="e">
        <f t="shared" ref="P44:X44" si="26">IF(SUM(P32:P43)=1,SUM(P32:P43),FALSE)</f>
        <v>#REF!</v>
      </c>
      <c r="Q44" s="7" t="e">
        <f t="shared" si="26"/>
        <v>#REF!</v>
      </c>
      <c r="R44" s="7" t="e">
        <f t="shared" si="26"/>
        <v>#REF!</v>
      </c>
      <c r="S44" s="7" t="e">
        <f t="shared" si="26"/>
        <v>#REF!</v>
      </c>
      <c r="T44" s="7" t="e">
        <f t="shared" si="26"/>
        <v>#REF!</v>
      </c>
      <c r="U44" s="7" t="e">
        <f t="shared" si="26"/>
        <v>#REF!</v>
      </c>
      <c r="V44" s="7" t="e">
        <f t="shared" si="26"/>
        <v>#REF!</v>
      </c>
      <c r="W44" s="7" t="e">
        <f t="shared" si="26"/>
        <v>#REF!</v>
      </c>
      <c r="X44" s="7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>L1</f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771</v>
      </c>
      <c r="M1" s="1" t="s">
        <v>678</v>
      </c>
      <c r="N1" s="1" t="s">
        <v>679</v>
      </c>
      <c r="O1" s="1" t="s">
        <v>680</v>
      </c>
      <c r="P1" s="1" t="s">
        <v>681</v>
      </c>
      <c r="Q1" s="1" t="s">
        <v>682</v>
      </c>
      <c r="R1" s="1" t="s">
        <v>683</v>
      </c>
      <c r="S1" s="1" t="s">
        <v>684</v>
      </c>
      <c r="T1" s="1" t="s">
        <v>685</v>
      </c>
      <c r="U1" s="1" t="s">
        <v>686</v>
      </c>
      <c r="V1" s="1" t="s">
        <v>687</v>
      </c>
      <c r="W1" s="1" t="s">
        <v>688</v>
      </c>
      <c r="X1" s="1" t="s">
        <v>689</v>
      </c>
      <c r="Y1" s="1" t="s">
        <v>690</v>
      </c>
      <c r="Z1" s="1" t="s">
        <v>691</v>
      </c>
      <c r="AA1" s="1" t="s">
        <v>692</v>
      </c>
      <c r="AB1" s="1" t="s">
        <v>693</v>
      </c>
      <c r="AC1" s="1" t="s">
        <v>694</v>
      </c>
      <c r="AD1" s="1" t="s">
        <v>695</v>
      </c>
      <c r="AE1" s="1" t="s">
        <v>696</v>
      </c>
      <c r="AF1" s="1" t="s">
        <v>697</v>
      </c>
      <c r="AG1" s="1" t="s">
        <v>698</v>
      </c>
      <c r="AH1" s="1" t="s">
        <v>699</v>
      </c>
      <c r="AI1" s="1" t="s">
        <v>700</v>
      </c>
      <c r="AJ1" s="1" t="s">
        <v>701</v>
      </c>
      <c r="AK1" s="1" t="s">
        <v>702</v>
      </c>
      <c r="AL1" s="1" t="s">
        <v>703</v>
      </c>
      <c r="AM1" s="1" t="s">
        <v>704</v>
      </c>
      <c r="AN1" s="1" t="s">
        <v>705</v>
      </c>
      <c r="AO1" s="1" t="s">
        <v>706</v>
      </c>
      <c r="AP1" s="1" t="s">
        <v>707</v>
      </c>
      <c r="AQ1" s="1" t="s">
        <v>708</v>
      </c>
      <c r="AR1" s="1" t="s">
        <v>709</v>
      </c>
      <c r="AS1" s="1" t="s">
        <v>710</v>
      </c>
      <c r="AT1" t="s">
        <v>711</v>
      </c>
    </row>
    <row r="2" ht="30" customHeight="1">
      <c r="A2" t="str">
        <f>L2</f>
      </c>
      <c r="L2" s="3" t="s">
        <v>772</v>
      </c>
      <c r="M2" s="91"/>
      <c r="N2" s="91"/>
      <c r="O2" s="91"/>
      <c r="P2" s="91"/>
      <c r="Q2" s="91"/>
      <c r="R2" s="91"/>
      <c r="S2" s="91"/>
      <c r="T2" s="91"/>
      <c r="U2" s="91"/>
      <c r="V2" s="91"/>
      <c r="W2" s="91" t="n">
        <v>116001138699.354</v>
      </c>
      <c r="X2" s="91" t="n">
        <v>123663486670.043</v>
      </c>
      <c r="Y2" s="91" t="n">
        <v>136762350076.609</v>
      </c>
      <c r="Z2" s="91" t="n">
        <v>168717682215.866</v>
      </c>
      <c r="AA2" s="91" t="n">
        <v>175428842290.342</v>
      </c>
      <c r="AB2" s="91" t="n">
        <v>225630140078.496</v>
      </c>
      <c r="AC2" s="91" t="n">
        <v>245337702600.466</v>
      </c>
      <c r="AD2" s="91" t="n">
        <v>256905551531.839</v>
      </c>
      <c r="AE2" s="91" t="n">
        <v>292556133393.43</v>
      </c>
      <c r="AF2" s="91" t="n">
        <v>304441838269.836</v>
      </c>
      <c r="AG2" s="91" t="n">
        <v>292306025739.152</v>
      </c>
      <c r="AH2" s="91" t="n">
        <v>299084646497.11</v>
      </c>
      <c r="AI2" s="91" t="n">
        <v>287277140277.138</v>
      </c>
      <c r="AJ2" s="91" t="n">
        <v>250030723402.825</v>
      </c>
      <c r="AK2" s="91" t="n">
        <v>230017657895.219</v>
      </c>
      <c r="AL2" s="91" t="n">
        <v>223577921309.62</v>
      </c>
      <c r="AM2" s="91" t="n">
        <v>250007280724.735</v>
      </c>
      <c r="AN2" s="91" t="n">
        <v>267328245301.793</v>
      </c>
      <c r="AO2" s="91" t="n">
        <v>295963332124.647</v>
      </c>
      <c r="AP2" s="91" t="n">
        <v>317598525470.965</v>
      </c>
      <c r="AQ2" s="91" t="n">
        <v>349834172286.291</v>
      </c>
      <c r="AR2" s="91" t="n">
        <v>286138366763.718</v>
      </c>
      <c r="AS2" s="91" t="n">
        <v>305253803625.653</v>
      </c>
      <c r="AT2" s="91" t="n">
        <v>177078762110.019</v>
      </c>
      <c r="AU2" s="91"/>
      <c r="AV2" s="91"/>
    </row>
    <row r="3" ht="45" customHeight="1">
      <c r="A3" t="str">
        <f>L3</f>
      </c>
      <c r="L3" s="3" t="s">
        <v>773</v>
      </c>
      <c r="M3" s="91"/>
      <c r="N3" s="91"/>
      <c r="O3" s="91"/>
      <c r="P3" s="91"/>
      <c r="Q3" s="91"/>
      <c r="R3" s="91"/>
      <c r="S3" s="91"/>
      <c r="T3" s="91"/>
      <c r="U3" s="91"/>
      <c r="V3" s="91"/>
      <c r="W3" s="91" t="n">
        <v>26260158</v>
      </c>
      <c r="X3" s="91" t="n">
        <v>-322238</v>
      </c>
      <c r="Y3" s="91" t="n">
        <v>230943578</v>
      </c>
      <c r="Z3" s="91" t="n">
        <v>809179391.4297</v>
      </c>
      <c r="AA3" s="91" t="n">
        <v>1111423974.5401</v>
      </c>
      <c r="AB3" s="91" t="n">
        <v>954299946.6172</v>
      </c>
      <c r="AC3" s="91" t="n">
        <v>516931351.1858</v>
      </c>
      <c r="AD3" s="91" t="n">
        <v>724735757.2071</v>
      </c>
      <c r="AE3" s="91" t="n">
        <v>862716587.7053</v>
      </c>
      <c r="AF3" s="91" t="n">
        <v>665214868.6974</v>
      </c>
      <c r="AG3" s="91" t="n">
        <v>388168271.1467</v>
      </c>
      <c r="AH3" s="91" t="n">
        <v>1065671635.7907</v>
      </c>
      <c r="AI3" s="91" t="n">
        <v>721532203.2721</v>
      </c>
      <c r="AJ3" s="91" t="n">
        <v>584361705.2335</v>
      </c>
      <c r="AK3" s="91" t="n">
        <v>277848041.3826</v>
      </c>
      <c r="AL3" s="91" t="n">
        <v>118451795.0664</v>
      </c>
      <c r="AM3" s="91" t="n">
        <v>105079384.096</v>
      </c>
      <c r="AN3" s="91" t="n">
        <v>43193853.2237</v>
      </c>
      <c r="AO3" s="91" t="n">
        <v>151953700.9587</v>
      </c>
      <c r="AP3" s="91" t="n">
        <v>127378103.1477</v>
      </c>
      <c r="AQ3" s="91" t="n">
        <v>31584471.583</v>
      </c>
      <c r="AR3" s="91" t="n">
        <v>107601478.4163</v>
      </c>
      <c r="AS3" s="91" t="n">
        <v>51439717.4618</v>
      </c>
      <c r="AT3" s="91" t="n">
        <v>29756719.0252</v>
      </c>
      <c r="AU3" s="91"/>
      <c r="AV3" s="91"/>
    </row>
    <row r="4" ht="30" customHeight="1">
      <c r="A4" t="str">
        <f>L4</f>
      </c>
      <c r="L4" s="3" t="s">
        <v>774</v>
      </c>
      <c r="M4" s="91"/>
      <c r="N4" s="91"/>
      <c r="O4" s="91"/>
      <c r="P4" s="91"/>
      <c r="Q4" s="91"/>
      <c r="R4" s="91"/>
      <c r="S4" s="91"/>
      <c r="T4" s="91"/>
      <c r="U4" s="91"/>
      <c r="V4" s="91"/>
      <c r="W4" s="91" t="n">
        <v>16151087649.0334</v>
      </c>
      <c r="X4" s="91" t="n">
        <v>20329750153.0933</v>
      </c>
      <c r="Y4" s="91" t="n">
        <v>32783365818.1794</v>
      </c>
      <c r="Z4" s="91" t="n">
        <v>41995070994.6212</v>
      </c>
      <c r="AA4" s="91" t="n">
        <v>53221614225.9064</v>
      </c>
      <c r="AB4" s="91" t="n">
        <v>39078306584.7142</v>
      </c>
      <c r="AC4" s="91" t="n">
        <v>49310529833.0414</v>
      </c>
      <c r="AD4" s="91" t="n">
        <v>70523189291.8628</v>
      </c>
      <c r="AE4" s="91" t="n">
        <v>84568765594.3939</v>
      </c>
      <c r="AF4" s="91" t="n">
        <v>76446535125.8937</v>
      </c>
      <c r="AG4" s="91" t="n">
        <v>69717798469.1486</v>
      </c>
      <c r="AH4" s="91" t="n">
        <v>68415180663.8013</v>
      </c>
      <c r="AI4" s="91" t="n">
        <v>69637440291.9767</v>
      </c>
      <c r="AJ4" s="91" t="n">
        <v>55965808443.6232</v>
      </c>
      <c r="AK4" s="91" t="n">
        <v>52989412734.9273</v>
      </c>
      <c r="AL4" s="91" t="n">
        <v>50486597339.5631</v>
      </c>
      <c r="AM4" s="91" t="n">
        <v>48248629092.3307</v>
      </c>
      <c r="AN4" s="91" t="n">
        <v>53241496258.3214</v>
      </c>
      <c r="AO4" s="91" t="n">
        <v>62784249634.7942</v>
      </c>
      <c r="AP4" s="91" t="n">
        <v>66084674689.6966</v>
      </c>
      <c r="AQ4" s="91" t="n">
        <v>72687150983.0992</v>
      </c>
      <c r="AR4" s="91" t="n">
        <v>100759463901.249</v>
      </c>
      <c r="AS4" s="91" t="n">
        <v>108986953491.476</v>
      </c>
      <c r="AT4" s="91" t="n">
        <v>38872748748.7531</v>
      </c>
      <c r="AU4" s="91"/>
      <c r="AV4" s="91"/>
    </row>
    <row r="5">
      <c r="A5" t="str">
        <f>L5</f>
      </c>
      <c r="L5" s="3"/>
      <c r="M5" s="91" t="n">
        <v>120350129405</v>
      </c>
      <c r="N5" s="91" t="n">
        <v>136154193844</v>
      </c>
      <c r="O5" s="91" t="n">
        <v>123406660550</v>
      </c>
      <c r="P5" s="91" t="n">
        <v>121373382142</v>
      </c>
      <c r="Q5" s="91" t="n">
        <v>117161902725</v>
      </c>
      <c r="R5" s="91" t="n">
        <v>116592014868</v>
      </c>
      <c r="S5" s="91" t="n">
        <v>118448779098</v>
      </c>
      <c r="T5" s="91" t="n">
        <v>115982151879</v>
      </c>
      <c r="U5" s="91" t="n">
        <v>116965882167</v>
      </c>
      <c r="V5" s="91" t="n">
        <v>122185036488</v>
      </c>
      <c r="W5" s="91" t="n">
        <v>0</v>
      </c>
      <c r="X5" s="91" t="n">
        <v>723958.7002</v>
      </c>
      <c r="Y5" s="91" t="n">
        <v>33861753.34</v>
      </c>
      <c r="Z5" s="91" t="n">
        <v>11154910.4205</v>
      </c>
      <c r="AA5" s="91" t="n">
        <v>76558</v>
      </c>
      <c r="AB5" s="91" t="n">
        <v>614416.0625</v>
      </c>
      <c r="AC5" s="91" t="n">
        <v>14326.1598</v>
      </c>
      <c r="AD5" s="91" t="n">
        <v>4000</v>
      </c>
      <c r="AE5" s="91" t="n">
        <v>484171.875</v>
      </c>
      <c r="AF5" s="91" t="n">
        <v>1792522.5578</v>
      </c>
      <c r="AG5" s="91" t="n">
        <v>-8123638.4396</v>
      </c>
      <c r="AH5" s="91" t="n">
        <v>417164.46</v>
      </c>
      <c r="AI5" s="91" t="n">
        <v>317883.2002</v>
      </c>
      <c r="AJ5" s="91" t="n">
        <v>158791</v>
      </c>
      <c r="AK5" s="91" t="n">
        <v>-558047.03</v>
      </c>
      <c r="AL5" s="91" t="n">
        <v>1471322.375</v>
      </c>
      <c r="AM5" s="91" t="n">
        <v>796427.23</v>
      </c>
      <c r="AN5" s="91" t="n">
        <v>2911392</v>
      </c>
      <c r="AO5" s="91" t="n">
        <v>56285293.0522</v>
      </c>
      <c r="AP5" s="91" t="n">
        <v>44827886.1362</v>
      </c>
      <c r="AQ5" s="91" t="n">
        <v>48591362.6147</v>
      </c>
      <c r="AR5" s="91" t="n">
        <v>58456454.2737</v>
      </c>
      <c r="AS5" s="91" t="n">
        <v>28495214.6126</v>
      </c>
      <c r="AT5" s="91" t="n">
        <v>19278792.9286</v>
      </c>
      <c r="AU5" s="91"/>
      <c r="AV5" s="91"/>
    </row>
    <row r="6">
      <c r="A6" t="str">
        <f>L6</f>
      </c>
      <c r="L6" s="1" t="s">
        <v>718</v>
      </c>
      <c r="M6" s="91" t="str">
        <f>Sum(M2:M5)</f>
      </c>
      <c r="N6" s="91" t="str">
        <f>Sum(N2:N5)</f>
      </c>
      <c r="O6" s="91" t="str">
        <f>Sum(O2:O5)</f>
      </c>
      <c r="P6" s="91" t="str">
        <f>Sum(P2:P5)</f>
      </c>
      <c r="Q6" s="91" t="str">
        <f>Sum(Q2:Q5)</f>
      </c>
      <c r="R6" s="91" t="str">
        <f>Sum(R2:R5)</f>
      </c>
      <c r="S6" s="91" t="str">
        <f>Sum(S2:S5)</f>
      </c>
      <c r="T6" s="91" t="str">
        <f>Sum(T2:T5)</f>
      </c>
      <c r="U6" s="91" t="str">
        <f>Sum(U2:U5)</f>
      </c>
      <c r="V6" s="91" t="str">
        <f>Sum(V2:V5)</f>
      </c>
      <c r="W6" s="91" t="str">
        <f>Sum(W2:W5)</f>
      </c>
      <c r="X6" s="91" t="str">
        <f>Sum(X2:X5)</f>
      </c>
      <c r="Y6" s="91" t="str">
        <f>Sum(Y2:Y5)</f>
      </c>
      <c r="Z6" s="91" t="str">
        <f>Sum(Z2:Z5)</f>
      </c>
      <c r="AA6" s="91" t="str">
        <f>Sum(AA2:AA5)</f>
      </c>
      <c r="AB6" s="91" t="str">
        <f>Sum(AB2:AB5)</f>
      </c>
      <c r="AC6" s="91" t="str">
        <f>Sum(AC2:AC5)</f>
      </c>
      <c r="AD6" s="91" t="str">
        <f>Sum(AD2:AD5)</f>
      </c>
      <c r="AE6" s="91" t="str">
        <f>Sum(AE2:AE5)</f>
      </c>
      <c r="AF6" s="91" t="str">
        <f>Sum(AF2:AF5)</f>
      </c>
      <c r="AG6" s="91" t="str">
        <f>Sum(AG2:AG5)</f>
      </c>
      <c r="AH6" s="91" t="str">
        <f>Sum(AH2:AH5)</f>
      </c>
      <c r="AI6" s="91" t="str">
        <f>Sum(AI2:AI5)</f>
      </c>
      <c r="AJ6" s="91" t="str">
        <f>Sum(AJ2:AJ5)</f>
      </c>
      <c r="AK6" s="91" t="str">
        <f>Sum(AK2:AK5)</f>
      </c>
      <c r="AL6" s="91" t="str">
        <f>Sum(AL2:AL5)</f>
      </c>
      <c r="AM6" s="91" t="str">
        <f>Sum(AM2:AM5)</f>
      </c>
      <c r="AN6" s="91" t="str">
        <f>Sum(AN2:AN5)</f>
      </c>
      <c r="AO6" s="91" t="str">
        <f>Sum(AO2:AO5)</f>
      </c>
      <c r="AP6" s="91" t="str">
        <f>Sum(AP2:AP5)</f>
      </c>
      <c r="AQ6" s="91" t="str">
        <f>Sum(AQ2:AQ5)</f>
      </c>
      <c r="AR6" s="91" t="str">
        <f>Sum(AR2:AR5)</f>
      </c>
      <c r="AS6" s="91" t="str">
        <f>Sum(AS2:AS5)</f>
      </c>
      <c r="AT6" s="91" t="str">
        <f>Sum(AT2:AT5)</f>
      </c>
      <c r="AU6" s="91"/>
      <c r="AV6" s="91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26" t="n">
        <f>AL8</f>
        <v>2015</v>
      </c>
      <c r="C8" s="12" t="n">
        <f t="shared" ref="C8:E13" si="4">AR8</f>
        <v>2021</v>
      </c>
      <c r="D8" s="12" t="n">
        <f t="shared" si="4"/>
        <v>2022</v>
      </c>
      <c r="E8" s="12" t="n">
        <f t="shared" si="4"/>
        <v>2023</v>
      </c>
      <c r="F8" s="12" t="str">
        <f>C8&amp;"-"&amp;$D8</f>
        <v>2021-2022</v>
      </c>
      <c r="G8" s="12" t="str">
        <f>B8&amp;"-"&amp;$D8</f>
        <v>2015-2022</v>
      </c>
      <c r="H8" s="12" t="str">
        <f>$E8&amp;"/"&amp;D8</f>
        <v>2023/2022</v>
      </c>
      <c r="I8" s="12" t="str">
        <f>"Share "&amp;AS8</f>
        <v>Share 2022</v>
      </c>
      <c r="J8" s="12" t="str">
        <f>"Share "&amp;AT8</f>
        <v>Share 2023</v>
      </c>
      <c r="L8" s="1" t="str">
        <f>L1</f>
        <v>AnyCommercialText</v>
      </c>
      <c r="M8" s="1" t="s">
        <v>41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5" t="str">
        <f t="shared" si="3"/>
        <v>Not Classified
as Commercial</v>
      </c>
      <c r="B9" s="95" t="n">
        <f>AL9</f>
        <v>268.16999376663892</v>
      </c>
      <c r="C9" s="95" t="n">
        <f t="shared" si="4"/>
        <v>305.964206012342</v>
      </c>
      <c r="D9" s="95" t="n">
        <f t="shared" si="4"/>
        <v>305.25380362565301</v>
      </c>
      <c r="E9" s="95" t="n">
        <f t="shared" si="4"/>
        <v>168.89743633294859</v>
      </c>
      <c r="F9" s="7" t="n">
        <f>(D9/C9)-1</f>
        <v>-2.3218480225113414E-3</v>
      </c>
      <c r="G9" s="16" t="n">
        <f>(D9/B9)-1</f>
        <v>0.13828471015025023</v>
      </c>
      <c r="H9" s="16" t="n">
        <f>E9/D9</f>
        <v>0.55330166021477456</v>
      </c>
      <c r="I9" s="29" t="n">
        <f>AS17</f>
        <v>0.7367573222468986</v>
      </c>
      <c r="J9" s="29" t="n">
        <f t="shared" ref="J9:J13" si="6">AT17</f>
        <v>0.81980701014568436</v>
      </c>
      <c r="L9" s="1" t="str">
        <f>L2</f>
        <v>Not Classified
as Commercial</v>
      </c>
      <c r="M9" s="95" t="str">
        <f t="shared" ref="M9:AS10" si="7">IF(M2="","",M2/VLOOKUP(M$8,deflator,2,FALSE)/$A$7)</f>
      </c>
      <c r="N9" s="95" t="str">
        <f t="shared" si="7"/>
      </c>
      <c r="O9" s="95" t="str">
        <f t="shared" si="7"/>
      </c>
      <c r="P9" s="95" t="str">
        <f t="shared" si="7"/>
      </c>
      <c r="Q9" s="95" t="str">
        <f t="shared" si="7"/>
      </c>
      <c r="R9" s="95" t="str">
        <f t="shared" si="7"/>
      </c>
      <c r="S9" s="95" t="str">
        <f t="shared" si="7"/>
      </c>
      <c r="T9" s="95" t="str">
        <f t="shared" si="7"/>
      </c>
      <c r="U9" s="95" t="str">
        <f t="shared" si="7"/>
      </c>
      <c r="V9" s="95" t="str">
        <f t="shared" si="7"/>
      </c>
      <c r="W9" s="95" t="n">
        <f t="shared" si="7"/>
        <v>187.42652560398776</v>
      </c>
      <c r="X9" s="95" t="n">
        <f t="shared" si="7"/>
        <v>195.07632325004528</v>
      </c>
      <c r="Y9" s="95" t="n">
        <f t="shared" si="7"/>
        <v>212.38725792430054</v>
      </c>
      <c r="Z9" s="95" t="n">
        <f t="shared" si="7"/>
        <v>257.09847206660174</v>
      </c>
      <c r="AA9" s="95" t="n">
        <f t="shared" si="7"/>
        <v>260.94677656214822</v>
      </c>
      <c r="AB9" s="95" t="n">
        <f t="shared" si="7"/>
        <v>325.73201356917048</v>
      </c>
      <c r="AC9" s="95" t="n">
        <f t="shared" si="7"/>
        <v>343.01517567017021</v>
      </c>
      <c r="AD9" s="95" t="n">
        <f t="shared" si="7"/>
        <v>349.60142751090751</v>
      </c>
      <c r="AE9" s="95" t="n">
        <f t="shared" si="7"/>
        <v>389.98193990699315</v>
      </c>
      <c r="AF9" s="95" t="n">
        <f t="shared" si="7"/>
        <v>401.74327482874145</v>
      </c>
      <c r="AG9" s="95" t="n">
        <f t="shared" si="7"/>
        <v>382.4028444512025</v>
      </c>
      <c r="AH9" s="95" t="n">
        <f t="shared" si="7"/>
        <v>383.54103376933364</v>
      </c>
      <c r="AI9" s="95" t="n">
        <f t="shared" si="7"/>
        <v>361.76810268197448</v>
      </c>
      <c r="AJ9" s="95" t="n">
        <f t="shared" si="7"/>
        <v>309.20523405794</v>
      </c>
      <c r="AK9" s="95" t="n">
        <f t="shared" si="7"/>
        <v>279.05706806112386</v>
      </c>
      <c r="AL9" s="95" t="n">
        <f t="shared" si="7"/>
        <v>268.16999376663892</v>
      </c>
      <c r="AM9" s="95" t="n">
        <f t="shared" si="7"/>
        <v>297.40616738087311</v>
      </c>
      <c r="AN9" s="95" t="n">
        <f t="shared" si="7"/>
        <v>312.43290902686721</v>
      </c>
      <c r="AO9" s="95" t="n">
        <f t="shared" si="7"/>
        <v>337.96393190618556</v>
      </c>
      <c r="AP9" s="95" t="n">
        <f t="shared" si="7"/>
        <v>355.70243969715563</v>
      </c>
      <c r="AQ9" s="95" t="n">
        <f t="shared" si="7"/>
        <v>386.64751044457057</v>
      </c>
      <c r="AR9" s="95" t="n">
        <f t="shared" si="7"/>
        <v>305.964206012342</v>
      </c>
      <c r="AS9" s="95" t="n">
        <f t="shared" si="7"/>
        <v>305.25380362565301</v>
      </c>
      <c r="AT9" s="95" t="n">
        <f t="shared" ref="AT9:AT10" si="8">IF(AT2="","",AT2/VLOOKUP(AT$8,deflator,2,FALSE)/$A$7)</f>
        <v>168.89743633294859</v>
      </c>
    </row>
    <row r="10">
      <c r="A10" s="5" t="str">
        <f t="shared" si="3"/>
        <v>Non-Development
or Commercial Similar</v>
      </c>
      <c r="B10" s="95" t="n">
        <f>AL10</f>
        <v>0.14207671740812852</v>
      </c>
      <c r="C10" s="95" t="n">
        <f t="shared" si="4"/>
        <v>0.11505692606606389</v>
      </c>
      <c r="D10" s="95" t="n">
        <f t="shared" si="4"/>
        <v>5.1439717461800004E-2</v>
      </c>
      <c r="E10" s="95" t="n">
        <f t="shared" si="4"/>
        <v>2.8381910383547895E-2</v>
      </c>
      <c r="F10" s="7" t="n">
        <f t="shared" ref="F10:F13" si="9">(D10/C10)-1</f>
        <v>-0.55291941806037714</v>
      </c>
      <c r="G10" s="16" t="n">
        <f t="shared" ref="G10:G13" si="10">(D10/B10)-1</f>
        <v>-0.63794407415794485</v>
      </c>
      <c r="H10" s="16" t="n">
        <f t="shared" ref="H10:H13" si="11">E10/D10</f>
        <v>0.55175089957725321</v>
      </c>
      <c r="I10" s="29" t="n">
        <f t="shared" ref="I10:I13" si="12">AS18</f>
        <v>1.2415435301428582E-4</v>
      </c>
      <c r="J10" s="29" t="n">
        <f t="shared" si="6"/>
        <v>1.3776223961085713E-4</v>
      </c>
      <c r="L10" s="1" t="str">
        <f>L3</f>
        <v>Non-Development
or Commercial Similar</v>
      </c>
      <c r="M10" s="95" t="str">
        <f t="shared" si="7"/>
      </c>
      <c r="N10" s="95" t="str">
        <f t="shared" si="7"/>
      </c>
      <c r="O10" s="95" t="str">
        <f t="shared" si="7"/>
      </c>
      <c r="P10" s="95" t="str">
        <f t="shared" si="7"/>
      </c>
      <c r="Q10" s="95" t="str">
        <f t="shared" si="7"/>
      </c>
      <c r="R10" s="95" t="str">
        <f t="shared" si="7"/>
      </c>
      <c r="S10" s="95" t="str">
        <f t="shared" si="7"/>
      </c>
      <c r="T10" s="95" t="str">
        <f t="shared" si="7"/>
      </c>
      <c r="U10" s="95" t="str">
        <f t="shared" si="7"/>
      </c>
      <c r="V10" s="95" t="str">
        <f t="shared" si="7"/>
      </c>
      <c r="W10" s="95" t="n">
        <f t="shared" si="7"/>
        <v>4.242932639228629E-2</v>
      </c>
      <c r="X10" s="95" t="n">
        <f t="shared" si="7"/>
        <v>-5.0832307857510799E-4</v>
      </c>
      <c r="Y10" s="95" t="n">
        <f t="shared" si="7"/>
        <v>0.35864748769797533</v>
      </c>
      <c r="Z10" s="95" t="n">
        <f t="shared" si="7"/>
        <v>1.2330585770979423</v>
      </c>
      <c r="AA10" s="95" t="n">
        <f t="shared" si="7"/>
        <v>1.6532201875341053</v>
      </c>
      <c r="AB10" s="95" t="n">
        <f t="shared" si="7"/>
        <v>1.377679608993861</v>
      </c>
      <c r="AC10" s="95" t="n">
        <f t="shared" si="7"/>
        <v>0.72273970269125221</v>
      </c>
      <c r="AD10" s="95" t="n">
        <f t="shared" si="7"/>
        <v>0.986232698270049</v>
      </c>
      <c r="AE10" s="95" t="n">
        <f t="shared" si="7"/>
        <v>1.1500148178770335</v>
      </c>
      <c r="AF10" s="95" t="n">
        <f t="shared" si="7"/>
        <v>0.87782152851933859</v>
      </c>
      <c r="AG10" s="95" t="n">
        <f t="shared" si="7"/>
        <v>0.50781249081969193</v>
      </c>
      <c r="AH10" s="95" t="n">
        <f t="shared" si="7"/>
        <v>1.3665990736631521</v>
      </c>
      <c r="AI10" s="95" t="n">
        <f t="shared" si="7"/>
        <v>0.90862550340718973</v>
      </c>
      <c r="AJ10" s="95" t="n">
        <f t="shared" si="7"/>
        <v>0.72266198082431254</v>
      </c>
      <c r="AK10" s="95" t="n">
        <f t="shared" si="7"/>
        <v>0.33708481559304571</v>
      </c>
      <c r="AL10" s="95" t="n">
        <f t="shared" si="7"/>
        <v>0.14207671740812852</v>
      </c>
      <c r="AM10" s="95" t="n">
        <f t="shared" si="7"/>
        <v>0.12500138717617004</v>
      </c>
      <c r="AN10" s="95" t="n">
        <f t="shared" si="7"/>
        <v>5.048168853061185E-2</v>
      </c>
      <c r="AO10" s="95" t="n">
        <f t="shared" si="7"/>
        <v>0.1735176782712749</v>
      </c>
      <c r="AP10" s="95" t="n">
        <f t="shared" si="7"/>
        <v>0.14266030355917053</v>
      </c>
      <c r="AQ10" s="95" t="n">
        <f t="shared" si="7"/>
        <v>3.4908131548339279E-2</v>
      </c>
      <c r="AR10" s="95" t="n">
        <f t="shared" si="7"/>
        <v>0.11505692606606389</v>
      </c>
      <c r="AS10" s="95" t="n">
        <f t="shared" si="7"/>
        <v>5.1439717461800004E-2</v>
      </c>
      <c r="AT10" s="95" t="n">
        <f t="shared" si="8"/>
        <v>2.8381910383547895E-2</v>
      </c>
    </row>
    <row r="11">
      <c r="A11" s="5" t="str">
        <f t="shared" si="3"/>
        <v>Any Commercial
Classification</v>
      </c>
      <c r="B11" s="95" t="n">
        <f t="shared" ref="B11:B13" si="13">AL11</f>
        <v>60.556026348863355</v>
      </c>
      <c r="C11" s="95" t="n">
        <f t="shared" si="4"/>
        <v>107.7408448208279</v>
      </c>
      <c r="D11" s="92" t="n">
        <f t="shared" si="4"/>
        <v>108.986953491476</v>
      </c>
      <c r="E11" s="95" t="n">
        <f t="shared" si="4"/>
        <v>37.076764760757044</v>
      </c>
      <c r="F11" s="18" t="n">
        <f t="shared" si="9"/>
        <v>1.1565796358107061E-2</v>
      </c>
      <c r="G11" s="16" t="n">
        <f t="shared" si="10"/>
        <v>0.79977056063094376</v>
      </c>
      <c r="H11" s="16" t="n">
        <f t="shared" si="11"/>
        <v>0.3401945239588412</v>
      </c>
      <c r="I11" s="42" t="n">
        <f t="shared" si="12"/>
        <v>0.26304974765424716</v>
      </c>
      <c r="J11" s="29" t="n">
        <f t="shared" si="6"/>
        <v>0.17996597416950535</v>
      </c>
      <c r="L11" s="1" t="str">
        <f>L4</f>
        <v>Any Commercial
Classification</v>
      </c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 t="n">
        <f t="shared" ref="W11:AS11" si="14">IF(W4="","",W4/VLOOKUP(W$8,deflator,2,FALSE)/$A$7)</f>
        <v>26.095797650998978</v>
      </c>
      <c r="X11" s="95" t="n">
        <f t="shared" si="14"/>
        <v>32.069716124365094</v>
      </c>
      <c r="Y11" s="95" t="n">
        <f t="shared" si="14"/>
        <v>50.911447249568994</v>
      </c>
      <c r="Z11" s="95" t="n">
        <f t="shared" si="14"/>
        <v>63.993699090955459</v>
      </c>
      <c r="AA11" s="95" t="n">
        <f t="shared" si="14"/>
        <v>79.166051000320792</v>
      </c>
      <c r="AB11" s="95" t="n">
        <f t="shared" si="14"/>
        <v>56.415581208627238</v>
      </c>
      <c r="AC11" s="95" t="n">
        <f t="shared" si="14"/>
        <v>68.942766944446547</v>
      </c>
      <c r="AD11" s="95" t="n">
        <f t="shared" si="14"/>
        <v>95.969150927443536</v>
      </c>
      <c r="AE11" s="92" t="n">
        <f t="shared" si="14"/>
        <v>112.73149832647522</v>
      </c>
      <c r="AF11" s="95" t="n">
        <f t="shared" si="14"/>
        <v>100.87930602877941</v>
      </c>
      <c r="AG11" s="95" t="n">
        <f t="shared" si="14"/>
        <v>91.206756261908964</v>
      </c>
      <c r="AH11" s="95" t="n">
        <f t="shared" si="14"/>
        <v>87.734457200107812</v>
      </c>
      <c r="AI11" s="95" t="n">
        <f t="shared" si="14"/>
        <v>87.694428542954157</v>
      </c>
      <c r="AJ11" s="95" t="n">
        <f t="shared" si="14"/>
        <v>69.211177984604532</v>
      </c>
      <c r="AK11" s="95" t="n">
        <f t="shared" si="14"/>
        <v>64.286673864080527</v>
      </c>
      <c r="AL11" s="95" t="n">
        <f t="shared" si="14"/>
        <v>60.556026348863355</v>
      </c>
      <c r="AM11" s="95" t="n">
        <f t="shared" si="14"/>
        <v>57.396087898458063</v>
      </c>
      <c r="AN11" s="95" t="n">
        <f t="shared" si="14"/>
        <v>62.224609068718003</v>
      </c>
      <c r="AO11" s="95" t="n">
        <f t="shared" si="14"/>
        <v>71.694056544200862</v>
      </c>
      <c r="AP11" s="95" t="n">
        <f t="shared" si="14"/>
        <v>74.013190013588172</v>
      </c>
      <c r="AQ11" s="95" t="n">
        <f t="shared" si="14"/>
        <v>80.336079763884328</v>
      </c>
      <c r="AR11" s="95" t="n">
        <f t="shared" si="14"/>
        <v>107.7408448208279</v>
      </c>
      <c r="AS11" s="95" t="n">
        <f t="shared" si="14"/>
        <v>108.986953491476</v>
      </c>
      <c r="AT11" s="95" t="n">
        <f t="shared" ref="AT11" si="15">IF(AT4="","",AT4/VLOOKUP(AT$8,deflator,2,FALSE)/$A$7)</f>
        <v>37.076764760757044</v>
      </c>
    </row>
    <row r="12">
      <c r="A12" s="5" t="n">
        <f t="shared" si="3"/>
        <v>0</v>
      </c>
      <c r="B12" s="95" t="n">
        <f t="shared" si="13"/>
        <v>1.7647740430776124E-3</v>
      </c>
      <c r="C12" s="95" t="n">
        <f t="shared" si="4"/>
        <v>6.250676139812672E-2</v>
      </c>
      <c r="D12" s="95" t="n">
        <f t="shared" si="4"/>
        <v>2.84952146126E-2</v>
      </c>
      <c r="E12" s="95" t="n">
        <f t="shared" si="4"/>
        <v>1.8388081452767775E-2</v>
      </c>
      <c r="F12" s="7" t="n">
        <f t="shared" si="9"/>
        <v>-0.54412588374073112</v>
      </c>
      <c r="G12" s="16" t="n">
        <f t="shared" si="10"/>
        <v>15.146664625068276</v>
      </c>
      <c r="H12" s="16" t="n">
        <f t="shared" si="11"/>
        <v>0.6453041923971663</v>
      </c>
      <c r="I12" s="29" t="n">
        <f t="shared" si="12"/>
        <v>6.8775745839930186E-5</v>
      </c>
      <c r="J12" s="29" t="n">
        <f t="shared" si="6"/>
        <v>8.9253445199677587E-5</v>
      </c>
      <c r="L12" s="1" t="n">
        <f>L5</f>
        <v>0</v>
      </c>
      <c r="M12" s="95" t="e">
        <f t="shared" ref="M12:V12" si="16">IF(M5="","",M5/VLOOKUP(M$8,deflator,2,FALSE)/$A$7)</f>
        <v>#N/A</v>
      </c>
      <c r="N12" s="95" t="e">
        <f t="shared" si="16"/>
        <v>#N/A</v>
      </c>
      <c r="O12" s="95" t="e">
        <f t="shared" si="16"/>
        <v>#N/A</v>
      </c>
      <c r="P12" s="95" t="e">
        <f t="shared" si="16"/>
        <v>#N/A</v>
      </c>
      <c r="Q12" s="95" t="e">
        <f t="shared" si="16"/>
        <v>#N/A</v>
      </c>
      <c r="R12" s="95" t="e">
        <f t="shared" si="16"/>
        <v>#N/A</v>
      </c>
      <c r="S12" s="95" t="e">
        <f t="shared" si="16"/>
        <v>#N/A</v>
      </c>
      <c r="T12" s="95" t="e">
        <f t="shared" si="16"/>
        <v>#N/A</v>
      </c>
      <c r="U12" s="95" t="e">
        <f t="shared" si="16"/>
        <v>#N/A</v>
      </c>
      <c r="V12" s="95" t="e">
        <f t="shared" si="16"/>
        <v>#N/A</v>
      </c>
      <c r="W12" s="95" t="n">
        <f t="shared" ref="W12:AS12" si="17">IF(W5="","",W5/VLOOKUP(W$8,deflator,2,FALSE)/$A$7)</f>
        <v>0</v>
      </c>
      <c r="X12" s="95" t="n">
        <f t="shared" si="17"/>
        <v>1.1420282997253509E-3</v>
      </c>
      <c r="Y12" s="95" t="n">
        <f t="shared" si="17"/>
        <v>5.2586146233689714E-2</v>
      </c>
      <c r="Z12" s="95" t="n">
        <f t="shared" si="17"/>
        <v>1.6998280129767389E-2</v>
      </c>
      <c r="AA12" s="95" t="n">
        <f t="shared" si="17"/>
        <v>1.1387844244552015E-4</v>
      </c>
      <c r="AB12" s="95" t="n">
        <f t="shared" si="17"/>
        <v>8.8700464015020318E-4</v>
      </c>
      <c r="AC12" s="95" t="n">
        <f t="shared" si="17"/>
        <v>2.0029902328051701E-5</v>
      </c>
      <c r="AD12" s="95" t="n">
        <f t="shared" si="17"/>
        <v>5.4432677756686077E-6</v>
      </c>
      <c r="AE12" s="95" t="n">
        <f t="shared" si="17"/>
        <v>6.4540874556536149E-4</v>
      </c>
      <c r="AF12" s="95" t="n">
        <f t="shared" si="17"/>
        <v>2.3654235129689622E-3</v>
      </c>
      <c r="AG12" s="95" t="n">
        <f t="shared" si="17"/>
        <v>-1.0627568962154579E-2</v>
      </c>
      <c r="AH12" s="95" t="n">
        <f t="shared" si="17"/>
        <v>5.3496456643344244E-4</v>
      </c>
      <c r="AI12" s="95" t="n">
        <f t="shared" si="17"/>
        <v>4.0031031393548077E-4</v>
      </c>
      <c r="AJ12" s="95" t="n">
        <f t="shared" si="17"/>
        <v>1.9637190043317532E-4</v>
      </c>
      <c r="AK12" s="95" t="n">
        <f t="shared" si="17"/>
        <v>-6.7702179674813067E-4</v>
      </c>
      <c r="AL12" s="95" t="n">
        <f t="shared" si="17"/>
        <v>1.7647740430776124E-3</v>
      </c>
      <c r="AM12" s="95" t="n">
        <f t="shared" si="17"/>
        <v>9.4742188861634473E-4</v>
      </c>
      <c r="AN12" s="95" t="n">
        <f t="shared" si="17"/>
        <v>3.4026134082863709E-3</v>
      </c>
      <c r="AO12" s="95" t="n">
        <f t="shared" si="17"/>
        <v>6.4272823298265891E-2</v>
      </c>
      <c r="AP12" s="95" t="n">
        <f t="shared" si="17"/>
        <v>5.0206116169674644E-2</v>
      </c>
      <c r="AQ12" s="95" t="n">
        <f t="shared" si="17"/>
        <v>5.3704671734320933E-2</v>
      </c>
      <c r="AR12" s="95" t="n">
        <f t="shared" si="17"/>
        <v>6.250676139812672E-2</v>
      </c>
      <c r="AS12" s="95" t="n">
        <f t="shared" si="17"/>
        <v>2.84952146126E-2</v>
      </c>
      <c r="AT12" s="95" t="n">
        <f t="shared" ref="AT12" si="18">IF(AT5="","",AT5/VLOOKUP(AT$8,deflator,2,FALSE)/$A$7)</f>
        <v>1.8388081452767775E-2</v>
      </c>
    </row>
    <row r="13">
      <c r="A13" s="5" t="str">
        <f t="shared" si="3"/>
        <v>Grand Total</v>
      </c>
      <c r="B13" s="95" t="n">
        <f t="shared" si="13"/>
        <v>328.86986160695346</v>
      </c>
      <c r="C13" s="95" t="n">
        <f t="shared" si="4"/>
        <v>413.88261452063404</v>
      </c>
      <c r="D13" s="95" t="n">
        <f t="shared" si="4"/>
        <v>414.32069204920344</v>
      </c>
      <c r="E13" s="95" t="n">
        <f t="shared" si="4"/>
        <v>206.0209710855419</v>
      </c>
      <c r="F13" s="7" t="n">
        <f t="shared" si="9"/>
        <v>1.0584583966561922E-3</v>
      </c>
      <c r="G13" s="16" t="n">
        <f t="shared" si="10"/>
        <v>0.25983174628624361</v>
      </c>
      <c r="H13" s="16" t="n">
        <f t="shared" si="11"/>
        <v>0.49725001680841829</v>
      </c>
      <c r="I13" s="29" t="b">
        <f t="shared" si="12"/>
        <v>1</v>
      </c>
      <c r="J13" s="29" t="b">
        <f t="shared" si="6"/>
        <v>1</v>
      </c>
      <c r="L13" s="1" t="s">
        <v>44</v>
      </c>
      <c r="M13" s="95" t="e">
        <f t="shared" ref="M13:V13" si="19">IF(M6="","",M6/VLOOKUP(M$8,deflator,2,FALSE)/$A$7)</f>
        <v>#N/A</v>
      </c>
      <c r="N13" s="95" t="e">
        <f t="shared" si="19"/>
        <v>#N/A</v>
      </c>
      <c r="O13" s="95" t="e">
        <f t="shared" si="19"/>
        <v>#N/A</v>
      </c>
      <c r="P13" s="95" t="e">
        <f t="shared" si="19"/>
        <v>#N/A</v>
      </c>
      <c r="Q13" s="95" t="e">
        <f t="shared" si="19"/>
        <v>#N/A</v>
      </c>
      <c r="R13" s="95" t="e">
        <f t="shared" si="19"/>
        <v>#N/A</v>
      </c>
      <c r="S13" s="95" t="e">
        <f t="shared" si="19"/>
        <v>#N/A</v>
      </c>
      <c r="T13" s="95" t="e">
        <f t="shared" si="19"/>
        <v>#N/A</v>
      </c>
      <c r="U13" s="95" t="e">
        <f t="shared" si="19"/>
        <v>#N/A</v>
      </c>
      <c r="V13" s="95" t="e">
        <f t="shared" si="19"/>
        <v>#N/A</v>
      </c>
      <c r="W13" s="95" t="n">
        <f t="shared" ref="W13:AT13" si="20">IF(W6="","",W6/VLOOKUP(W$8,deflator,2,FALSE)/$A$7)</f>
        <v>213.56475258137903</v>
      </c>
      <c r="X13" s="95" t="n">
        <f t="shared" si="20"/>
        <v>227.14667307963151</v>
      </c>
      <c r="Y13" s="95" t="n">
        <f t="shared" si="20"/>
        <v>263.70993880780117</v>
      </c>
      <c r="Z13" s="95" t="n">
        <f t="shared" si="20"/>
        <v>322.34222801478489</v>
      </c>
      <c r="AA13" s="95" t="n">
        <f t="shared" si="20"/>
        <v>341.76616162844556</v>
      </c>
      <c r="AB13" s="95" t="n">
        <f t="shared" si="20"/>
        <v>383.52616139143163</v>
      </c>
      <c r="AC13" s="95" t="n">
        <f t="shared" si="20"/>
        <v>412.68070234721029</v>
      </c>
      <c r="AD13" s="95" t="n">
        <f t="shared" si="20"/>
        <v>446.5568165798889</v>
      </c>
      <c r="AE13" s="95" t="n">
        <f t="shared" si="20"/>
        <v>503.86409846009099</v>
      </c>
      <c r="AF13" s="95" t="n">
        <f t="shared" si="20"/>
        <v>503.50276780955318</v>
      </c>
      <c r="AG13" s="95" t="n">
        <f t="shared" si="20"/>
        <v>474.10678563496913</v>
      </c>
      <c r="AH13" s="95" t="n">
        <f t="shared" si="20"/>
        <v>472.64262500767109</v>
      </c>
      <c r="AI13" s="95" t="n">
        <f t="shared" si="20"/>
        <v>450.37155703864977</v>
      </c>
      <c r="AJ13" s="95" t="n">
        <f t="shared" si="20"/>
        <v>379.13927039526931</v>
      </c>
      <c r="AK13" s="95" t="n">
        <f t="shared" si="20"/>
        <v>343.68014971900061</v>
      </c>
      <c r="AL13" s="95" t="n">
        <f t="shared" si="20"/>
        <v>328.86986160695346</v>
      </c>
      <c r="AM13" s="95" t="n">
        <f t="shared" si="20"/>
        <v>354.92820408839594</v>
      </c>
      <c r="AN13" s="95" t="n">
        <f t="shared" si="20"/>
        <v>374.71140239752407</v>
      </c>
      <c r="AO13" s="95" t="n">
        <f t="shared" si="20"/>
        <v>409.89577895195589</v>
      </c>
      <c r="AP13" s="95" t="n">
        <f t="shared" si="20"/>
        <v>429.90849613047266</v>
      </c>
      <c r="AQ13" s="95" t="n">
        <f t="shared" si="20"/>
        <v>467.07220301173749</v>
      </c>
      <c r="AR13" s="95" t="n">
        <f t="shared" si="20"/>
        <v>413.88261452063404</v>
      </c>
      <c r="AS13" s="95" t="n">
        <f t="shared" si="20"/>
        <v>414.32069204920344</v>
      </c>
      <c r="AT13" s="95" t="n">
        <f t="shared" si="20"/>
        <v>206.0209710855419</v>
      </c>
    </row>
    <row r="14">
      <c r="A14" s="9"/>
      <c r="B14" s="40"/>
      <c r="C14" s="40"/>
      <c r="D14" s="40"/>
      <c r="E14" s="40"/>
      <c r="F14" s="57"/>
      <c r="G14" s="16"/>
      <c r="H14" s="16"/>
      <c r="I14" s="29"/>
      <c r="J14" s="29"/>
      <c r="L14" s="1" t="s">
        <v>54</v>
      </c>
      <c r="M14" s="95" t="e">
        <f t="shared" ref="M14:AS14" si="21">SUM(M9:M12)=M13</f>
        <v>#N/A</v>
      </c>
      <c r="N14" s="95" t="e">
        <f t="shared" si="21"/>
        <v>#N/A</v>
      </c>
      <c r="O14" s="95" t="e">
        <f t="shared" si="21"/>
        <v>#N/A</v>
      </c>
      <c r="P14" s="95" t="e">
        <f t="shared" si="21"/>
        <v>#N/A</v>
      </c>
      <c r="Q14" s="95" t="e">
        <f t="shared" si="21"/>
        <v>#N/A</v>
      </c>
      <c r="R14" s="95" t="e">
        <f t="shared" si="21"/>
        <v>#N/A</v>
      </c>
      <c r="S14" s="95" t="e">
        <f t="shared" si="21"/>
        <v>#N/A</v>
      </c>
      <c r="T14" s="95" t="e">
        <f t="shared" si="21"/>
        <v>#N/A</v>
      </c>
      <c r="U14" s="95" t="e">
        <f t="shared" si="21"/>
        <v>#N/A</v>
      </c>
      <c r="V14" s="95" t="e">
        <f t="shared" si="21"/>
        <v>#N/A</v>
      </c>
      <c r="W14" s="95" t="b">
        <f t="shared" si="21"/>
        <v>1</v>
      </c>
      <c r="X14" s="95" t="b">
        <f t="shared" si="21"/>
        <v>1</v>
      </c>
      <c r="Y14" s="95" t="b">
        <f t="shared" si="21"/>
        <v>1</v>
      </c>
      <c r="Z14" s="95" t="b">
        <f t="shared" si="21"/>
        <v>1</v>
      </c>
      <c r="AA14" s="95" t="b">
        <f t="shared" si="21"/>
        <v>1</v>
      </c>
      <c r="AB14" s="95" t="b">
        <f t="shared" si="21"/>
        <v>1</v>
      </c>
      <c r="AC14" s="95" t="b">
        <f t="shared" si="21"/>
        <v>1</v>
      </c>
      <c r="AD14" s="95" t="b">
        <f t="shared" si="21"/>
        <v>1</v>
      </c>
      <c r="AE14" s="95" t="b">
        <f t="shared" si="21"/>
        <v>1</v>
      </c>
      <c r="AF14" s="95" t="b">
        <f t="shared" si="21"/>
        <v>1</v>
      </c>
      <c r="AG14" s="95" t="b">
        <f t="shared" si="21"/>
        <v>1</v>
      </c>
      <c r="AH14" s="95" t="b">
        <f t="shared" si="21"/>
        <v>1</v>
      </c>
      <c r="AI14" s="95" t="b">
        <f t="shared" si="21"/>
        <v>1</v>
      </c>
      <c r="AJ14" s="95" t="b">
        <f t="shared" si="21"/>
        <v>1</v>
      </c>
      <c r="AK14" s="95" t="b">
        <f t="shared" si="21"/>
        <v>1</v>
      </c>
      <c r="AL14" s="95" t="b">
        <f t="shared" si="21"/>
        <v>1</v>
      </c>
      <c r="AM14" s="95" t="b">
        <f t="shared" si="21"/>
        <v>1</v>
      </c>
      <c r="AN14" s="95" t="b">
        <f t="shared" si="21"/>
        <v>1</v>
      </c>
      <c r="AO14" s="95" t="b">
        <f t="shared" si="21"/>
        <v>1</v>
      </c>
      <c r="AP14" s="95" t="b">
        <f t="shared" si="21"/>
        <v>1</v>
      </c>
      <c r="AQ14" s="95" t="b">
        <f t="shared" si="21"/>
        <v>0</v>
      </c>
      <c r="AR14" s="95" t="b">
        <f t="shared" si="21"/>
        <v>1</v>
      </c>
      <c r="AS14" s="95" t="b">
        <f t="shared" si="21"/>
        <v>1</v>
      </c>
      <c r="AT14" s="95" t="b">
        <f t="shared" ref="AT14" si="22">SUM(AT9:AT12)=AT13</f>
        <v>1</v>
      </c>
    </row>
    <row r="15">
      <c r="A15" s="9"/>
      <c r="B15" s="40"/>
      <c r="C15" s="40"/>
      <c r="D15" s="40"/>
      <c r="E15" s="40"/>
      <c r="F15" s="7"/>
      <c r="G15" s="16"/>
      <c r="H15" s="16"/>
      <c r="I15" s="29"/>
      <c r="J15" s="29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16" t="str">
        <f t="shared" ref="M17:AS17" si="25">IF(M9="","",M9/M$13)</f>
      </c>
      <c r="N17" s="16" t="str">
        <f t="shared" si="25"/>
      </c>
      <c r="O17" s="16" t="str">
        <f t="shared" si="25"/>
      </c>
      <c r="P17" s="16" t="str">
        <f t="shared" si="25"/>
      </c>
      <c r="Q17" s="16" t="str">
        <f t="shared" si="25"/>
      </c>
      <c r="R17" s="16" t="str">
        <f t="shared" si="25"/>
      </c>
      <c r="S17" s="16" t="str">
        <f t="shared" si="25"/>
      </c>
      <c r="T17" s="16" t="str">
        <f t="shared" si="25"/>
      </c>
      <c r="U17" s="16" t="str">
        <f t="shared" si="25"/>
      </c>
      <c r="V17" s="16" t="str">
        <f t="shared" si="25"/>
      </c>
      <c r="W17" s="16" t="n">
        <f t="shared" si="25"/>
        <v>0.87760982717674219</v>
      </c>
      <c r="X17" s="16" t="n">
        <f t="shared" si="25"/>
        <v>0.85881215254100052</v>
      </c>
      <c r="Y17" s="16" t="n">
        <f t="shared" si="25"/>
        <v>0.80538207579310861</v>
      </c>
      <c r="Z17" s="16" t="n">
        <f t="shared" si="25"/>
        <v>0.79759476023355336</v>
      </c>
      <c r="AA17" s="16" t="n">
        <f t="shared" si="25"/>
        <v>0.76352432118730074</v>
      </c>
      <c r="AB17" s="16" t="n">
        <f t="shared" si="25"/>
        <v>0.84930846017756867</v>
      </c>
      <c r="AC17" s="16" t="n">
        <f t="shared" si="25"/>
        <v>0.831187825646311</v>
      </c>
      <c r="AD17" s="16" t="n">
        <f t="shared" si="25"/>
        <v>0.78288229970029788</v>
      </c>
      <c r="AE17" s="16" t="n">
        <f t="shared" si="25"/>
        <v>0.77398239147987646</v>
      </c>
      <c r="AF17" s="16" t="n">
        <f t="shared" si="25"/>
        <v>0.79789685482066386</v>
      </c>
      <c r="AG17" s="16" t="n">
        <f t="shared" si="25"/>
        <v>0.80657534555016341</v>
      </c>
      <c r="AH17" s="16" t="n">
        <f t="shared" si="25"/>
        <v>0.81148210820619215</v>
      </c>
      <c r="AI17" s="16" t="n">
        <f t="shared" si="25"/>
        <v>0.80326587464964716</v>
      </c>
      <c r="AJ17" s="16" t="n">
        <f t="shared" si="25"/>
        <v>0.81554525790900001</v>
      </c>
      <c r="AK17" s="16" t="n">
        <f t="shared" si="25"/>
        <v>0.81196737224796423</v>
      </c>
      <c r="AL17" s="16" t="n">
        <f t="shared" si="25"/>
        <v>0.81542891299398068</v>
      </c>
      <c r="AM17" s="16" t="n">
        <f t="shared" si="25"/>
        <v>0.83793331709080865</v>
      </c>
      <c r="AN17" s="16" t="n">
        <f t="shared" si="25"/>
        <v>0.83379610822574646</v>
      </c>
      <c r="AO17" s="16" t="n">
        <f t="shared" si="25"/>
        <v>0.82451186194283421</v>
      </c>
      <c r="AP17" s="16" t="n">
        <f t="shared" si="25"/>
        <v>0.82739104460313739</v>
      </c>
      <c r="AQ17" s="16" t="n">
        <f t="shared" si="25"/>
        <v>0.82781100641704031</v>
      </c>
      <c r="AR17" s="16" t="n">
        <f t="shared" si="25"/>
        <v>0.73925358369235927</v>
      </c>
      <c r="AS17" s="16" t="n">
        <f t="shared" si="25"/>
        <v>0.7367573222468986</v>
      </c>
      <c r="AT17" s="16" t="n">
        <f t="shared" ref="AT17" si="26">IF(AT9="","",AT9/AT$13)</f>
        <v>0.81980701014568436</v>
      </c>
    </row>
    <row r="18">
      <c r="L18" s="1" t="str">
        <f>L10</f>
        <v>Non-Development
or Commercial Similar</v>
      </c>
      <c r="M18" s="16" t="str">
        <f t="shared" ref="M18:AS18" si="27">IF(M10="","",M10/M$13)</f>
      </c>
      <c r="N18" s="16" t="str">
        <f t="shared" si="27"/>
      </c>
      <c r="O18" s="16" t="str">
        <f t="shared" si="27"/>
      </c>
      <c r="P18" s="16" t="str">
        <f t="shared" si="27"/>
      </c>
      <c r="Q18" s="16" t="str">
        <f t="shared" si="27"/>
      </c>
      <c r="R18" s="16" t="str">
        <f t="shared" si="27"/>
      </c>
      <c r="S18" s="16" t="str">
        <f t="shared" si="27"/>
      </c>
      <c r="T18" s="16" t="str">
        <f t="shared" si="27"/>
      </c>
      <c r="U18" s="16" t="str">
        <f t="shared" si="27"/>
      </c>
      <c r="V18" s="16" t="str">
        <f t="shared" si="27"/>
      </c>
      <c r="W18" s="16" t="n">
        <f t="shared" si="27"/>
        <v>1.9867195255508541E-4</v>
      </c>
      <c r="X18" s="16" t="n">
        <f t="shared" si="27"/>
        <v>-2.237862750456854E-6</v>
      </c>
      <c r="Y18" s="16" t="n">
        <f t="shared" si="27"/>
        <v>1.3600074738152634E-3</v>
      </c>
      <c r="Z18" s="16" t="n">
        <f t="shared" si="27"/>
        <v>3.8253088485861852E-3</v>
      </c>
      <c r="AA18" s="16" t="n">
        <f t="shared" si="27"/>
        <v>4.8372845914787192E-3</v>
      </c>
      <c r="AB18" s="16" t="n">
        <f t="shared" si="27"/>
        <v>3.5921398529780708E-3</v>
      </c>
      <c r="AC18" s="16" t="n">
        <f t="shared" si="27"/>
        <v>1.7513290507176968E-3</v>
      </c>
      <c r="AD18" s="16" t="n">
        <f t="shared" si="27"/>
        <v>2.2085268025319959E-3</v>
      </c>
      <c r="AE18" s="16" t="n">
        <f t="shared" si="27"/>
        <v>2.2823908696644746E-3</v>
      </c>
      <c r="AF18" s="16" t="n">
        <f t="shared" si="27"/>
        <v>1.7434294002756489E-3</v>
      </c>
      <c r="AG18" s="16" t="n">
        <f t="shared" si="27"/>
        <v>1.0710930663849936E-3</v>
      </c>
      <c r="AH18" s="16" t="n">
        <f t="shared" si="27"/>
        <v>2.8914003971625959E-3</v>
      </c>
      <c r="AI18" s="16" t="n">
        <f t="shared" si="27"/>
        <v>2.0175019696663785E-3</v>
      </c>
      <c r="AJ18" s="16" t="n">
        <f t="shared" si="27"/>
        <v>1.906059427900744E-3</v>
      </c>
      <c r="AK18" s="16" t="n">
        <f t="shared" si="27"/>
        <v>9.8080967396182951E-4</v>
      </c>
      <c r="AL18" s="16" t="n">
        <f t="shared" si="27"/>
        <v>4.3201501260681203E-4</v>
      </c>
      <c r="AM18" s="16" t="n">
        <f t="shared" si="27"/>
        <v>3.5218781076366102E-4</v>
      </c>
      <c r="AN18" s="16" t="n">
        <f t="shared" si="27"/>
        <v>1.347215168997094E-4</v>
      </c>
      <c r="AO18" s="16" t="n">
        <f t="shared" si="27"/>
        <v>4.2332145677355951E-4</v>
      </c>
      <c r="AP18" s="16" t="n">
        <f t="shared" si="27"/>
        <v>3.3183876300010281E-4</v>
      </c>
      <c r="AQ18" s="16" t="n">
        <f t="shared" si="27"/>
        <v>7.4738191061783312E-5</v>
      </c>
      <c r="AR18" s="16" t="n">
        <f t="shared" si="27"/>
        <v>2.7799410274655968E-4</v>
      </c>
      <c r="AS18" s="16" t="n">
        <f t="shared" si="27"/>
        <v>1.2415435301428582E-4</v>
      </c>
      <c r="AT18" s="16" t="n">
        <f t="shared" ref="AT18" si="28">IF(AT10="","",AT10/AT$13)</f>
        <v>1.3776223961085713E-4</v>
      </c>
    </row>
    <row r="19">
      <c r="L19" s="1" t="str">
        <f>L11</f>
        <v>Any Commercial
Classification</v>
      </c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 t="n">
        <f t="shared" ref="W19:AS19" si="29">IF(W11="","",W11/W$13)</f>
        <v>0.12219150087070269</v>
      </c>
      <c r="X19" s="16" t="n">
        <f t="shared" si="29"/>
        <v>0.14118505760866817</v>
      </c>
      <c r="Y19" s="16" t="n">
        <f t="shared" si="29"/>
        <v>0.19305850769118951</v>
      </c>
      <c r="Z19" s="16" t="n">
        <f t="shared" si="29"/>
        <v>0.19852719727438334</v>
      </c>
      <c r="AA19" s="16" t="n">
        <f t="shared" si="29"/>
        <v>0.23163806101549322</v>
      </c>
      <c r="AB19" s="16" t="n">
        <f t="shared" si="29"/>
        <v>0.14709708720769321</v>
      </c>
      <c r="AC19" s="16" t="n">
        <f t="shared" si="29"/>
        <v>0.16706079676689442</v>
      </c>
      <c r="AD19" s="16" t="n">
        <f t="shared" si="29"/>
        <v>0.21490916130775192</v>
      </c>
      <c r="AE19" s="16" t="n">
        <f t="shared" si="29"/>
        <v>0.2237339367321568</v>
      </c>
      <c r="AF19" s="16" t="n">
        <f t="shared" si="29"/>
        <v>0.20035501784358886</v>
      </c>
      <c r="AG19" s="16" t="n">
        <f t="shared" si="29"/>
        <v>0.19237597736500683</v>
      </c>
      <c r="AH19" s="16" t="n">
        <f t="shared" si="29"/>
        <v>0.18562535953815817</v>
      </c>
      <c r="AI19" s="16" t="n">
        <f t="shared" si="29"/>
        <v>0.19471573453611424</v>
      </c>
      <c r="AJ19" s="16" t="n">
        <f t="shared" si="29"/>
        <v>0.18254816472176266</v>
      </c>
      <c r="AK19" s="16" t="n">
        <f t="shared" si="29"/>
        <v>0.18705378799631731</v>
      </c>
      <c r="AL19" s="16" t="n">
        <f t="shared" si="29"/>
        <v>0.18413370581593905</v>
      </c>
      <c r="AM19" s="16" t="n">
        <f t="shared" si="29"/>
        <v>0.16171182576452389</v>
      </c>
      <c r="AN19" s="16" t="n">
        <f t="shared" si="29"/>
        <v>0.16606008963320823</v>
      </c>
      <c r="AO19" s="16" t="n">
        <f t="shared" si="29"/>
        <v>0.17490801375781956</v>
      </c>
      <c r="AP19" s="16" t="n">
        <f t="shared" si="29"/>
        <v>0.17216033337272302</v>
      </c>
      <c r="AQ19" s="16" t="n">
        <f t="shared" si="29"/>
        <v>0.17199927387215011</v>
      </c>
      <c r="AR19" s="18" t="n">
        <f t="shared" si="29"/>
        <v>0.26031739686774524</v>
      </c>
      <c r="AS19" s="18" t="n">
        <f t="shared" si="29"/>
        <v>0.26304974765424716</v>
      </c>
      <c r="AT19" s="7" t="n">
        <f t="shared" ref="AT19" si="30">IF(AT11="","",AT11/AT$13)</f>
        <v>0.17996597416950535</v>
      </c>
    </row>
    <row r="20">
      <c r="L20" s="1" t="n">
        <f>L12</f>
        <v>0</v>
      </c>
      <c r="M20" s="16" t="e">
        <f t="shared" ref="M20:V20" si="31">IF(M12="","",M12/M$13)</f>
        <v>#N/A</v>
      </c>
      <c r="N20" s="16" t="e">
        <f t="shared" si="31"/>
        <v>#N/A</v>
      </c>
      <c r="O20" s="16" t="e">
        <f t="shared" si="31"/>
        <v>#N/A</v>
      </c>
      <c r="P20" s="16" t="e">
        <f t="shared" si="31"/>
        <v>#N/A</v>
      </c>
      <c r="Q20" s="16" t="e">
        <f t="shared" si="31"/>
        <v>#N/A</v>
      </c>
      <c r="R20" s="16" t="e">
        <f t="shared" si="31"/>
        <v>#N/A</v>
      </c>
      <c r="S20" s="16" t="e">
        <f t="shared" si="31"/>
        <v>#N/A</v>
      </c>
      <c r="T20" s="16" t="e">
        <f t="shared" si="31"/>
        <v>#N/A</v>
      </c>
      <c r="U20" s="16" t="e">
        <f t="shared" si="31"/>
        <v>#N/A</v>
      </c>
      <c r="V20" s="16" t="e">
        <f t="shared" si="31"/>
        <v>#N/A</v>
      </c>
      <c r="W20" s="16" t="n">
        <f t="shared" ref="W20:AS20" si="32">IF(W12="","",W12/W$13)</f>
        <v>0</v>
      </c>
      <c r="X20" s="16" t="n">
        <f t="shared" si="32"/>
        <v>5.0277130817803635E-6</v>
      </c>
      <c r="Y20" s="16" t="n">
        <f t="shared" si="32"/>
        <v>1.9940904188679782E-4</v>
      </c>
      <c r="Z20" s="16" t="n">
        <f t="shared" si="32"/>
        <v>5.2733643477167151E-5</v>
      </c>
      <c r="AA20" s="16" t="n">
        <f t="shared" si="32"/>
        <v>3.3320572728122866E-7</v>
      </c>
      <c r="AB20" s="16" t="n">
        <f t="shared" si="32"/>
        <v>2.3127617603246498E-6</v>
      </c>
      <c r="AC20" s="16" t="n">
        <f t="shared" si="32"/>
        <v>4.8536076957626859E-8</v>
      </c>
      <c r="AD20" s="16" t="n">
        <f t="shared" si="32"/>
        <v>1.2189418173834568E-8</v>
      </c>
      <c r="AE20" s="16" t="n">
        <f t="shared" si="32"/>
        <v>1.2809183022522523E-6</v>
      </c>
      <c r="AF20" s="16" t="n">
        <f t="shared" si="32"/>
        <v>4.6979354716549826E-6</v>
      </c>
      <c r="AG20" s="16" t="n">
        <f t="shared" si="32"/>
        <v>-2.2415981555550026E-5</v>
      </c>
      <c r="AH20" s="16" t="n">
        <f t="shared" si="32"/>
        <v>1.1318584870011668E-6</v>
      </c>
      <c r="AI20" s="16" t="n">
        <f t="shared" si="32"/>
        <v>8.888445721742751E-7</v>
      </c>
      <c r="AJ20" s="16" t="n">
        <f t="shared" si="32"/>
        <v>5.1794133651322644E-7</v>
      </c>
      <c r="AK20" s="16" t="n">
        <f t="shared" si="32"/>
        <v>-1.969918243173708E-6</v>
      </c>
      <c r="AL20" s="16" t="n">
        <f t="shared" si="32"/>
        <v>5.3661774735283278E-6</v>
      </c>
      <c r="AM20" s="16" t="n">
        <f t="shared" si="32"/>
        <v>2.6693339038798574E-6</v>
      </c>
      <c r="AN20" s="16" t="n">
        <f t="shared" si="32"/>
        <v>9.0806241457168259E-6</v>
      </c>
      <c r="AO20" s="16" t="n">
        <f t="shared" si="32"/>
        <v>1.5680284257281739E-4</v>
      </c>
      <c r="AP20" s="16" t="n">
        <f t="shared" si="32"/>
        <v>1.1678326113945332E-4</v>
      </c>
      <c r="AQ20" s="16" t="n">
        <f t="shared" si="32"/>
        <v>1.1498151974796782E-4</v>
      </c>
      <c r="AR20" s="16" t="n">
        <f t="shared" si="32"/>
        <v>1.5102533714909269E-4</v>
      </c>
      <c r="AS20" s="16" t="n">
        <f t="shared" si="32"/>
        <v>6.8775745839930186E-5</v>
      </c>
      <c r="AT20" s="16" t="n">
        <f t="shared" ref="AT20" si="33">IF(AT12="","",AT12/AT$13)</f>
        <v>8.9253445199677587E-5</v>
      </c>
    </row>
    <row r="21">
      <c r="L21" s="1" t="str">
        <f>L14</f>
        <v>Checksum</v>
      </c>
      <c r="M21" s="16" t="e">
        <f>IF(#REF!="","",#REF!/M$13)</f>
        <v>#REF!</v>
      </c>
      <c r="N21" s="16" t="e">
        <f>IF(#REF!="","",#REF!/N$13)</f>
        <v>#REF!</v>
      </c>
      <c r="O21" s="16" t="e">
        <f>IF(#REF!="","",#REF!/O$13)</f>
        <v>#REF!</v>
      </c>
      <c r="P21" s="16" t="e">
        <f>IF(#REF!="","",#REF!/P$13)</f>
        <v>#REF!</v>
      </c>
      <c r="Q21" s="16" t="e">
        <f>IF(#REF!="","",#REF!/Q$13)</f>
        <v>#REF!</v>
      </c>
      <c r="R21" s="16" t="e">
        <f>IF(#REF!="","",#REF!/R$13)</f>
        <v>#REF!</v>
      </c>
      <c r="S21" s="16" t="e">
        <f>IF(#REF!="","",#REF!/S$13)</f>
        <v>#REF!</v>
      </c>
      <c r="T21" s="16" t="e">
        <f>IF(#REF!="","",#REF!/T$13)</f>
        <v>#REF!</v>
      </c>
      <c r="U21" s="16" t="e">
        <f>IF(#REF!="","",#REF!/U$13)</f>
        <v>#REF!</v>
      </c>
      <c r="V21" s="16" t="e">
        <f>IF(#REF!="","",#REF!/V$13)</f>
        <v>#REF!</v>
      </c>
      <c r="W21" s="16" t="b">
        <f t="shared" ref="W21:AS21" si="34">SUM(W17:W20)=1</f>
        <v>1</v>
      </c>
      <c r="X21" s="16" t="b">
        <f t="shared" si="34"/>
        <v>1</v>
      </c>
      <c r="Y21" s="16" t="b">
        <f t="shared" si="34"/>
        <v>1</v>
      </c>
      <c r="Z21" s="16" t="b">
        <f t="shared" si="34"/>
        <v>1</v>
      </c>
      <c r="AA21" s="16" t="b">
        <f t="shared" si="34"/>
        <v>1</v>
      </c>
      <c r="AB21" s="16" t="b">
        <f t="shared" si="34"/>
        <v>1</v>
      </c>
      <c r="AC21" s="16" t="b">
        <f t="shared" si="34"/>
        <v>1</v>
      </c>
      <c r="AD21" s="16" t="b">
        <f t="shared" si="34"/>
        <v>1</v>
      </c>
      <c r="AE21" s="16" t="b">
        <f t="shared" si="34"/>
        <v>1</v>
      </c>
      <c r="AF21" s="16" t="b">
        <f t="shared" si="34"/>
        <v>1</v>
      </c>
      <c r="AG21" s="16" t="b">
        <f t="shared" si="34"/>
        <v>1</v>
      </c>
      <c r="AH21" s="16" t="b">
        <f t="shared" si="34"/>
        <v>1</v>
      </c>
      <c r="AI21" s="16" t="b">
        <f t="shared" si="34"/>
        <v>1</v>
      </c>
      <c r="AJ21" s="16" t="b">
        <f t="shared" si="34"/>
        <v>1</v>
      </c>
      <c r="AK21" s="16" t="b">
        <f t="shared" si="34"/>
        <v>1</v>
      </c>
      <c r="AL21" s="16" t="b">
        <f t="shared" si="34"/>
        <v>1</v>
      </c>
      <c r="AM21" s="16" t="b">
        <f t="shared" si="34"/>
        <v>1</v>
      </c>
      <c r="AN21" s="16" t="b">
        <f t="shared" si="34"/>
        <v>1</v>
      </c>
      <c r="AO21" s="16" t="b">
        <f t="shared" si="34"/>
        <v>1</v>
      </c>
      <c r="AP21" s="16" t="b">
        <f t="shared" si="34"/>
        <v>1</v>
      </c>
      <c r="AQ21" s="16" t="b">
        <f t="shared" si="34"/>
        <v>1</v>
      </c>
      <c r="AR21" s="16" t="b">
        <f t="shared" si="34"/>
        <v>1</v>
      </c>
      <c r="AS21" s="16" t="b">
        <f t="shared" si="34"/>
        <v>1</v>
      </c>
      <c r="AT21" s="16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27"/>
      <c r="V29" s="34"/>
    </row>
    <row r="30">
      <c r="A30" s="94"/>
      <c r="V30" s="34"/>
    </row>
    <row r="31">
      <c r="V31" s="34"/>
    </row>
    <row r="32">
      <c r="V32" s="34"/>
    </row>
    <row r="33">
      <c r="V33" s="34"/>
    </row>
    <row r="34">
      <c r="N34" s="93"/>
      <c r="O34" s="93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M1" t="s">
        <v>836</v>
      </c>
      <c r="N1" s="1" t="s">
        <v>771</v>
      </c>
      <c r="O1" s="1" t="s">
        <v>678</v>
      </c>
      <c r="P1" s="1" t="s">
        <v>679</v>
      </c>
      <c r="Q1" s="1" t="s">
        <v>680</v>
      </c>
      <c r="R1" s="1" t="s">
        <v>681</v>
      </c>
      <c r="S1" s="1" t="s">
        <v>682</v>
      </c>
      <c r="T1" s="1" t="s">
        <v>683</v>
      </c>
      <c r="U1" s="1" t="s">
        <v>684</v>
      </c>
      <c r="V1" s="1" t="s">
        <v>685</v>
      </c>
      <c r="W1" s="1" t="s">
        <v>686</v>
      </c>
      <c r="X1" s="1" t="s">
        <v>687</v>
      </c>
      <c r="Y1" s="1" t="s">
        <v>688</v>
      </c>
      <c r="Z1" s="1" t="s">
        <v>689</v>
      </c>
      <c r="AA1" s="1" t="s">
        <v>690</v>
      </c>
      <c r="AB1" s="1" t="s">
        <v>691</v>
      </c>
      <c r="AC1" s="1" t="s">
        <v>692</v>
      </c>
      <c r="AD1" s="1" t="s">
        <v>693</v>
      </c>
      <c r="AE1" s="1" t="s">
        <v>694</v>
      </c>
      <c r="AF1" s="1" t="s">
        <v>695</v>
      </c>
      <c r="AG1" s="1" t="s">
        <v>696</v>
      </c>
      <c r="AH1" s="1" t="s">
        <v>697</v>
      </c>
      <c r="AI1" s="1" t="s">
        <v>698</v>
      </c>
      <c r="AJ1" s="1" t="s">
        <v>699</v>
      </c>
      <c r="AK1" s="1" t="s">
        <v>700</v>
      </c>
      <c r="AL1" s="1" t="s">
        <v>701</v>
      </c>
      <c r="AM1" s="1" t="s">
        <v>702</v>
      </c>
      <c r="AN1" s="1" t="s">
        <v>703</v>
      </c>
      <c r="AO1" s="1" t="s">
        <v>704</v>
      </c>
      <c r="AP1" s="1" t="s">
        <v>705</v>
      </c>
      <c r="AQ1" s="1" t="s">
        <v>706</v>
      </c>
      <c r="AR1" s="1" t="s">
        <v>707</v>
      </c>
      <c r="AS1" s="1" t="s">
        <v>708</v>
      </c>
      <c r="AT1" s="1" t="s">
        <v>709</v>
      </c>
      <c r="AU1" s="1" t="s">
        <v>710</v>
      </c>
      <c r="AV1" s="1" t="s">
        <v>711</v>
      </c>
    </row>
    <row r="2">
      <c r="A2" s="38" t="str">
        <f>M2</f>
      </c>
      <c r="B2" s="38" t="str">
        <f>N2</f>
      </c>
      <c r="M2" t="s">
        <v>818</v>
      </c>
      <c r="N2" s="1" t="s">
        <v>772</v>
      </c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 t="n">
        <v>34167200909</v>
      </c>
      <c r="Z2" s="114" t="n">
        <v>35587628766.4063</v>
      </c>
      <c r="AA2" s="114" t="n">
        <v>39412403815.4638</v>
      </c>
      <c r="AB2" s="114" t="n">
        <v>45679579618.3915</v>
      </c>
      <c r="AC2" s="114" t="n">
        <v>43320062634.4206</v>
      </c>
      <c r="AD2" s="114" t="n">
        <v>45895959300.7192</v>
      </c>
      <c r="AE2" s="114" t="n">
        <v>54527316564.4606</v>
      </c>
      <c r="AF2" s="114" t="n">
        <v>60156713784.5562</v>
      </c>
      <c r="AG2" s="114" t="n">
        <v>54574561250.4694</v>
      </c>
      <c r="AH2" s="114" t="n">
        <v>58294718272.6897</v>
      </c>
      <c r="AI2" s="114" t="n">
        <v>55950303069.4301</v>
      </c>
      <c r="AJ2" s="114" t="n">
        <v>56996007969.6549</v>
      </c>
      <c r="AK2" s="114" t="n">
        <v>64296835173.7534</v>
      </c>
      <c r="AL2" s="114" t="n">
        <v>48953014204.9776</v>
      </c>
      <c r="AM2" s="114" t="n">
        <v>49792530323.1</v>
      </c>
      <c r="AN2" s="114" t="n">
        <v>47191130088.308</v>
      </c>
      <c r="AO2" s="114" t="n">
        <v>58311052464.4936</v>
      </c>
      <c r="AP2" s="114" t="n">
        <v>54103642836.0226</v>
      </c>
      <c r="AQ2" s="114" t="n">
        <v>63624076205.6799</v>
      </c>
      <c r="AR2" s="114" t="n">
        <v>67141095969.2698</v>
      </c>
      <c r="AS2" s="114" t="n">
        <v>67405699173.2677</v>
      </c>
      <c r="AT2" s="114" t="n">
        <v>67116324750.9315</v>
      </c>
      <c r="AU2" s="114" t="n">
        <v>66379326407.2577</v>
      </c>
      <c r="AV2" s="114" t="n">
        <v>40187729431.6441</v>
      </c>
      <c r="AW2" s="114"/>
    </row>
    <row r="3">
      <c r="A3" s="38" t="str">
        <f>M3</f>
      </c>
      <c r="B3" s="38" t="str">
        <f>N3</f>
      </c>
      <c r="M3" t="s">
        <v>818</v>
      </c>
      <c r="N3" s="1" t="s">
        <v>773</v>
      </c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 t="n">
        <v>0</v>
      </c>
      <c r="Z3" s="114" t="n">
        <v>0</v>
      </c>
      <c r="AA3" s="114" t="n">
        <v>96463622</v>
      </c>
      <c r="AB3" s="114" t="n">
        <v>152546003</v>
      </c>
      <c r="AC3" s="114" t="n">
        <v>395301215.2901</v>
      </c>
      <c r="AD3" s="114" t="n">
        <v>133173392.125</v>
      </c>
      <c r="AE3" s="114" t="n">
        <v>27481406</v>
      </c>
      <c r="AF3" s="114" t="n">
        <v>28084285.108</v>
      </c>
      <c r="AG3" s="114" t="n">
        <v>46336957.4173</v>
      </c>
      <c r="AH3" s="114" t="n">
        <v>37948239.1178</v>
      </c>
      <c r="AI3" s="114" t="n">
        <v>46986030.5986</v>
      </c>
      <c r="AJ3" s="114" t="n">
        <v>227243886.9732</v>
      </c>
      <c r="AK3" s="114" t="n">
        <v>235708812.7472</v>
      </c>
      <c r="AL3" s="114" t="n">
        <v>82389110.695</v>
      </c>
      <c r="AM3" s="114" t="n">
        <v>24938242.39</v>
      </c>
      <c r="AN3" s="114" t="n">
        <v>18097153.0054</v>
      </c>
      <c r="AO3" s="114" t="n">
        <v>10529618.8776</v>
      </c>
      <c r="AP3" s="114" t="n">
        <v>914700.1268</v>
      </c>
      <c r="AQ3" s="114" t="n">
        <v>443717.6308</v>
      </c>
      <c r="AR3" s="114" t="n">
        <v>35946.4902</v>
      </c>
      <c r="AS3" s="114" t="n">
        <v>3186519.3403</v>
      </c>
      <c r="AT3" s="114" t="n">
        <v>25084377.6344</v>
      </c>
      <c r="AU3" s="114" t="n">
        <v>36594834.3674</v>
      </c>
      <c r="AV3" s="114" t="n">
        <v>14241114.2032</v>
      </c>
      <c r="AW3" s="114"/>
    </row>
    <row r="4">
      <c r="A4" s="38" t="str">
        <f>M4</f>
      </c>
      <c r="B4" s="38" t="str">
        <f>N4</f>
      </c>
      <c r="M4" t="s">
        <v>818</v>
      </c>
      <c r="N4" s="1" t="s">
        <v>774</v>
      </c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 t="n">
        <v>3791701534.9792</v>
      </c>
      <c r="Z4" s="114" t="n">
        <v>5045417785.2033</v>
      </c>
      <c r="AA4" s="114" t="n">
        <v>7894253341.671</v>
      </c>
      <c r="AB4" s="114" t="n">
        <v>9725009435.5961</v>
      </c>
      <c r="AC4" s="114" t="n">
        <v>11341331902.0535</v>
      </c>
      <c r="AD4" s="114" t="n">
        <v>9550824010.7333</v>
      </c>
      <c r="AE4" s="114" t="n">
        <v>8584645581.4081</v>
      </c>
      <c r="AF4" s="114" t="n">
        <v>9692339035.8169</v>
      </c>
      <c r="AG4" s="114" t="n">
        <v>9029759557.8139</v>
      </c>
      <c r="AH4" s="114" t="n">
        <v>9477552241.6944</v>
      </c>
      <c r="AI4" s="114" t="n">
        <v>8908396644.4646</v>
      </c>
      <c r="AJ4" s="114" t="n">
        <v>8248211041.3128</v>
      </c>
      <c r="AK4" s="114" t="n">
        <v>6960800411.8039</v>
      </c>
      <c r="AL4" s="114" t="n">
        <v>6027087360.5185</v>
      </c>
      <c r="AM4" s="114" t="n">
        <v>5990987135.5482</v>
      </c>
      <c r="AN4" s="114" t="n">
        <v>5751628771.2103</v>
      </c>
      <c r="AO4" s="114" t="n">
        <v>6766531351.8695</v>
      </c>
      <c r="AP4" s="114" t="n">
        <v>6899287061.079</v>
      </c>
      <c r="AQ4" s="114" t="n">
        <v>7717907944.8427</v>
      </c>
      <c r="AR4" s="114" t="n">
        <v>8705096176.1071</v>
      </c>
      <c r="AS4" s="114" t="n">
        <v>10608308048.443</v>
      </c>
      <c r="AT4" s="114" t="n">
        <v>11912300781.1055</v>
      </c>
      <c r="AU4" s="114" t="n">
        <v>12554007902.3319</v>
      </c>
      <c r="AV4" s="114" t="n">
        <v>5502274079.5627</v>
      </c>
      <c r="AW4" s="114"/>
    </row>
    <row r="5">
      <c r="A5" s="38" t="str">
        <f>M5</f>
      </c>
      <c r="B5" s="38" t="str">
        <f>N5</f>
      </c>
      <c r="M5" t="s">
        <v>818</v>
      </c>
      <c r="N5" s="1"/>
      <c r="O5" s="114" t="n">
        <v>41032316000</v>
      </c>
      <c r="P5" s="114" t="n">
        <v>43625084000</v>
      </c>
      <c r="Q5" s="114" t="n">
        <v>38602723036</v>
      </c>
      <c r="R5" s="114" t="n">
        <v>39452449414</v>
      </c>
      <c r="S5" s="114" t="n">
        <v>43554730825</v>
      </c>
      <c r="T5" s="114" t="n">
        <v>37076749369</v>
      </c>
      <c r="U5" s="114" t="n">
        <v>39081089944</v>
      </c>
      <c r="V5" s="114" t="n">
        <v>34943056076</v>
      </c>
      <c r="W5" s="114" t="n">
        <v>33653688998</v>
      </c>
      <c r="X5" s="114" t="n">
        <v>35246060466</v>
      </c>
      <c r="Y5" s="114"/>
      <c r="Z5" s="114"/>
      <c r="AA5" s="114" t="n">
        <v>10763955</v>
      </c>
      <c r="AB5" s="114"/>
      <c r="AC5" s="114"/>
      <c r="AD5" s="114"/>
      <c r="AE5" s="114"/>
      <c r="AF5" s="114"/>
      <c r="AG5" s="114"/>
      <c r="AH5" s="114" t="n">
        <v>0</v>
      </c>
      <c r="AI5" s="114"/>
      <c r="AJ5" s="114"/>
      <c r="AK5" s="114"/>
      <c r="AL5" s="114"/>
      <c r="AM5" s="114"/>
      <c r="AN5" s="114"/>
      <c r="AO5" s="114"/>
      <c r="AP5" s="114"/>
      <c r="AQ5" s="114"/>
      <c r="AR5" s="114" t="n">
        <v>204072.7031</v>
      </c>
      <c r="AS5" s="114" t="n">
        <v>1270102.8433</v>
      </c>
      <c r="AT5" s="114"/>
      <c r="AU5" s="114"/>
      <c r="AV5" s="114" t="n">
        <v>-96821.0594</v>
      </c>
      <c r="AW5" s="114"/>
    </row>
    <row r="6" ht="30" customHeight="1">
      <c r="A6" s="38" t="str">
        <f>M6</f>
      </c>
      <c r="B6" s="38" t="str">
        <f>N6</f>
      </c>
      <c r="M6" t="s">
        <v>819</v>
      </c>
      <c r="N6" s="3" t="s">
        <v>772</v>
      </c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 t="n">
        <v>33175477467.8834</v>
      </c>
      <c r="Z6" s="114" t="n">
        <v>36081259056.3828</v>
      </c>
      <c r="AA6" s="114" t="n">
        <v>39070820548.8458</v>
      </c>
      <c r="AB6" s="114" t="n">
        <v>53046233336.6</v>
      </c>
      <c r="AC6" s="114" t="n">
        <v>59347808010.4542</v>
      </c>
      <c r="AD6" s="114" t="n">
        <v>81315558346.7188</v>
      </c>
      <c r="AE6" s="114" t="n">
        <v>82547865895.3851</v>
      </c>
      <c r="AF6" s="114" t="n">
        <v>91210700553.7705</v>
      </c>
      <c r="AG6" s="114" t="n">
        <v>118287941877.891</v>
      </c>
      <c r="AH6" s="114" t="n">
        <v>122073841529.072</v>
      </c>
      <c r="AI6" s="114" t="n">
        <v>117601584919.855</v>
      </c>
      <c r="AJ6" s="114" t="n">
        <v>104810893921.307</v>
      </c>
      <c r="AK6" s="114" t="n">
        <v>91960941622.0607</v>
      </c>
      <c r="AL6" s="114" t="n">
        <v>73684607240.5115</v>
      </c>
      <c r="AM6" s="114" t="n">
        <v>62842732660.935</v>
      </c>
      <c r="AN6" s="114" t="n">
        <v>59572352637.3929</v>
      </c>
      <c r="AO6" s="114" t="n">
        <v>61522357113.7479</v>
      </c>
      <c r="AP6" s="114" t="n">
        <v>65140682695.4036</v>
      </c>
      <c r="AQ6" s="114" t="n">
        <v>77424173353.319</v>
      </c>
      <c r="AR6" s="114" t="n">
        <v>79599111795.4628</v>
      </c>
      <c r="AS6" s="114" t="n">
        <v>82328507818.4276</v>
      </c>
      <c r="AT6" s="114" t="n">
        <v>65154068929.5851</v>
      </c>
      <c r="AU6" s="114" t="n">
        <v>69127093751.285</v>
      </c>
      <c r="AV6" s="114" t="n">
        <v>36338810782.525</v>
      </c>
      <c r="AW6" s="114"/>
    </row>
    <row r="7">
      <c r="A7" s="38" t="str">
        <f>M7</f>
      </c>
      <c r="B7" s="38" t="str">
        <f>N7</f>
      </c>
      <c r="M7" t="s">
        <v>819</v>
      </c>
      <c r="N7" s="1" t="s">
        <v>773</v>
      </c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 t="n">
        <v>1319748</v>
      </c>
      <c r="Z7" s="114" t="n">
        <v>-326562</v>
      </c>
      <c r="AA7" s="114" t="n">
        <v>66788370</v>
      </c>
      <c r="AB7" s="114" t="n">
        <v>97672809.4297</v>
      </c>
      <c r="AC7" s="114" t="n">
        <v>322399610</v>
      </c>
      <c r="AD7" s="114" t="n">
        <v>560522486.2422</v>
      </c>
      <c r="AE7" s="114" t="n">
        <v>358187275.2813</v>
      </c>
      <c r="AF7" s="114" t="n">
        <v>625933881.9439</v>
      </c>
      <c r="AG7" s="114" t="n">
        <v>736925148.0199</v>
      </c>
      <c r="AH7" s="114" t="n">
        <v>541068780.7401</v>
      </c>
      <c r="AI7" s="114" t="n">
        <v>142683653.7002</v>
      </c>
      <c r="AJ7" s="114" t="n">
        <v>212299272.0439</v>
      </c>
      <c r="AK7" s="114" t="n">
        <v>267919169.5998</v>
      </c>
      <c r="AL7" s="114" t="n">
        <v>227886363.3714</v>
      </c>
      <c r="AM7" s="114" t="n">
        <v>74259354.6449</v>
      </c>
      <c r="AN7" s="114" t="n">
        <v>44031086.6887</v>
      </c>
      <c r="AO7" s="114" t="n">
        <v>54646283.963</v>
      </c>
      <c r="AP7" s="114" t="n">
        <v>20866051.5345</v>
      </c>
      <c r="AQ7" s="114" t="n">
        <v>105175015.7143</v>
      </c>
      <c r="AR7" s="114" t="n">
        <v>101682448.5087</v>
      </c>
      <c r="AS7" s="114" t="n">
        <v>-2040216.336</v>
      </c>
      <c r="AT7" s="114" t="n">
        <v>145468.9089</v>
      </c>
      <c r="AU7" s="114" t="n">
        <v>-3434867.515</v>
      </c>
      <c r="AV7" s="114" t="n">
        <v>111559.6484</v>
      </c>
      <c r="AW7" s="114"/>
    </row>
    <row r="8">
      <c r="A8" s="38" t="str">
        <f>M8</f>
      </c>
      <c r="B8" s="38" t="str">
        <f>N8</f>
      </c>
      <c r="M8" t="s">
        <v>819</v>
      </c>
      <c r="N8" s="1" t="s">
        <v>774</v>
      </c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 t="n">
        <v>3655689612.8933</v>
      </c>
      <c r="Z8" s="114" t="n">
        <v>4474549087.1572</v>
      </c>
      <c r="AA8" s="114" t="n">
        <v>7041221497.1631</v>
      </c>
      <c r="AB8" s="114" t="n">
        <v>11062641628.3075</v>
      </c>
      <c r="AC8" s="114" t="n">
        <v>16387229510.5834</v>
      </c>
      <c r="AD8" s="114" t="n">
        <v>13751348879.8751</v>
      </c>
      <c r="AE8" s="114" t="n">
        <v>18772123050.2201</v>
      </c>
      <c r="AF8" s="114" t="n">
        <v>26526079622.0265</v>
      </c>
      <c r="AG8" s="114" t="n">
        <v>34092641936.6956</v>
      </c>
      <c r="AH8" s="114" t="n">
        <v>24571239516.5591</v>
      </c>
      <c r="AI8" s="114" t="n">
        <v>23433819538.7999</v>
      </c>
      <c r="AJ8" s="114" t="n">
        <v>20487733706.6731</v>
      </c>
      <c r="AK8" s="114" t="n">
        <v>16749418999.6892</v>
      </c>
      <c r="AL8" s="114" t="n">
        <v>13212081084.9988</v>
      </c>
      <c r="AM8" s="114" t="n">
        <v>12526218879.7042</v>
      </c>
      <c r="AN8" s="114" t="n">
        <v>13104355730.1829</v>
      </c>
      <c r="AO8" s="114" t="n">
        <v>12790542600.7946</v>
      </c>
      <c r="AP8" s="114" t="n">
        <v>13445691331.1892</v>
      </c>
      <c r="AQ8" s="114" t="n">
        <v>14018411528.9035</v>
      </c>
      <c r="AR8" s="114" t="n">
        <v>15399297769.0027</v>
      </c>
      <c r="AS8" s="114" t="n">
        <v>18329721384.5324</v>
      </c>
      <c r="AT8" s="114" t="n">
        <v>44714622908.1008</v>
      </c>
      <c r="AU8" s="114" t="n">
        <v>43521228437.283</v>
      </c>
      <c r="AV8" s="114" t="n">
        <v>8092362846.2445</v>
      </c>
      <c r="AW8" s="114"/>
    </row>
    <row r="9">
      <c r="A9" s="38" t="str">
        <f>M9</f>
      </c>
      <c r="B9" s="38" t="str">
        <f>N9</f>
      </c>
      <c r="M9" t="s">
        <v>819</v>
      </c>
      <c r="N9"/>
      <c r="O9" s="114" t="n">
        <v>22813033000</v>
      </c>
      <c r="P9" s="114" t="n">
        <v>34893842000</v>
      </c>
      <c r="Q9" s="114" t="n">
        <v>31113808998</v>
      </c>
      <c r="R9" s="114" t="n">
        <v>30657778464</v>
      </c>
      <c r="S9" s="114" t="n">
        <v>20628301908</v>
      </c>
      <c r="T9" s="114" t="n">
        <v>29493441926</v>
      </c>
      <c r="U9" s="114" t="n">
        <v>31662201213</v>
      </c>
      <c r="V9" s="114" t="n">
        <v>31185929950</v>
      </c>
      <c r="W9" s="114" t="n">
        <v>31088689272</v>
      </c>
      <c r="X9" s="114" t="n">
        <v>33772526734</v>
      </c>
      <c r="Y9" s="114"/>
      <c r="Z9" s="114" t="n">
        <v>723958.7002</v>
      </c>
      <c r="AA9" s="114" t="n">
        <v>33600</v>
      </c>
      <c r="AB9" s="114" t="n">
        <v>43078.5103</v>
      </c>
      <c r="AC9" s="114" t="n">
        <v>0</v>
      </c>
      <c r="AD9" s="114"/>
      <c r="AE9" s="114"/>
      <c r="AF9" s="114"/>
      <c r="AG9" s="114"/>
      <c r="AH9" s="114" t="n">
        <v>-100</v>
      </c>
      <c r="AI9" s="114" t="n">
        <v>-16520.32</v>
      </c>
      <c r="AJ9" s="114" t="n">
        <v>-1.11</v>
      </c>
      <c r="AK9" s="114"/>
      <c r="AL9" s="114" t="n">
        <v>0</v>
      </c>
      <c r="AM9" s="114"/>
      <c r="AN9" s="114" t="n">
        <v>35878.5</v>
      </c>
      <c r="AO9" s="114" t="n">
        <v>32130</v>
      </c>
      <c r="AP9" s="114"/>
      <c r="AQ9" s="114" t="n">
        <v>12882973.8295</v>
      </c>
      <c r="AR9" s="114" t="n">
        <v>42904827.7756</v>
      </c>
      <c r="AS9" s="114" t="n">
        <v>34933135.8281</v>
      </c>
      <c r="AT9" s="114" t="n">
        <v>20626172.4725</v>
      </c>
      <c r="AU9" s="114" t="n">
        <v>12038080.1278</v>
      </c>
      <c r="AV9" s="114" t="n">
        <v>5006799.7713</v>
      </c>
      <c r="AW9" s="114"/>
    </row>
    <row r="10">
      <c r="A10" s="38" t="str">
        <f>M10</f>
      </c>
      <c r="B10" s="38" t="str">
        <f>N10</f>
      </c>
      <c r="M10" t="s">
        <v>823</v>
      </c>
      <c r="N10" t="s">
        <v>772</v>
      </c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 t="n">
        <v>3999495821.298</v>
      </c>
      <c r="Z10" s="114" t="n">
        <v>4428776959.7583</v>
      </c>
      <c r="AA10" s="114" t="n">
        <v>4866490814.8973</v>
      </c>
      <c r="AB10" s="114" t="n">
        <v>6327648200.7879</v>
      </c>
      <c r="AC10" s="114" t="n">
        <v>5952507045.3741</v>
      </c>
      <c r="AD10" s="114" t="n">
        <v>22207613098.8423</v>
      </c>
      <c r="AE10" s="114" t="n">
        <v>23032741387.6714</v>
      </c>
      <c r="AF10" s="114" t="n">
        <v>10926781479.3525</v>
      </c>
      <c r="AG10" s="114" t="n">
        <v>8627182181.5642</v>
      </c>
      <c r="AH10" s="114" t="n">
        <v>11195573440.8588</v>
      </c>
      <c r="AI10" s="114" t="n">
        <v>13163928252.7475</v>
      </c>
      <c r="AJ10" s="114" t="n">
        <v>13183717740.6792</v>
      </c>
      <c r="AK10" s="114" t="n">
        <v>13608508094.8106</v>
      </c>
      <c r="AL10" s="114" t="n">
        <v>11442316638.4126</v>
      </c>
      <c r="AM10" s="114" t="n">
        <v>12077899210.498</v>
      </c>
      <c r="AN10" s="114" t="n">
        <v>13745310050.7402</v>
      </c>
      <c r="AO10" s="114" t="n">
        <v>16438127059.0322</v>
      </c>
      <c r="AP10" s="114" t="n">
        <v>18274016167.9503</v>
      </c>
      <c r="AQ10" s="114" t="n">
        <v>22529039230.1496</v>
      </c>
      <c r="AR10" s="114" t="n">
        <v>22516016982.0153</v>
      </c>
      <c r="AS10" s="114" t="n">
        <v>19578759758.1911</v>
      </c>
      <c r="AT10" s="114" t="n">
        <v>16150180122.4113</v>
      </c>
      <c r="AU10" s="114" t="n">
        <v>17708270941.6084</v>
      </c>
      <c r="AV10" s="114" t="n">
        <v>8426278036.1984</v>
      </c>
      <c r="AW10" s="114"/>
    </row>
    <row r="11">
      <c r="A11" s="38" t="str">
        <f>M11</f>
      </c>
      <c r="B11" s="38" t="str">
        <f>N11</f>
      </c>
      <c r="M11" t="s">
        <v>823</v>
      </c>
      <c r="N11" t="s">
        <v>773</v>
      </c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 t="n">
        <v>24935010</v>
      </c>
      <c r="Z11" s="114"/>
      <c r="AA11" s="114" t="n">
        <v>56160</v>
      </c>
      <c r="AB11" s="114" t="n">
        <v>8006128</v>
      </c>
      <c r="AC11" s="114" t="n">
        <v>2269047</v>
      </c>
      <c r="AD11" s="114" t="n">
        <v>13605860.5</v>
      </c>
      <c r="AE11" s="114" t="n">
        <v>24234661</v>
      </c>
      <c r="AF11" s="114" t="n">
        <v>49730045.8701</v>
      </c>
      <c r="AG11" s="114" t="n">
        <v>45876418.627</v>
      </c>
      <c r="AH11" s="114" t="n">
        <v>21471821.8642</v>
      </c>
      <c r="AI11" s="114" t="n">
        <v>22838707.3105</v>
      </c>
      <c r="AJ11" s="114" t="n">
        <v>52176061.0384</v>
      </c>
      <c r="AK11" s="114" t="n">
        <v>23133492.8503</v>
      </c>
      <c r="AL11" s="114" t="n">
        <v>125045017.83</v>
      </c>
      <c r="AM11" s="114" t="n">
        <v>15332494.56</v>
      </c>
      <c r="AN11" s="114" t="n">
        <v>26228299.3504</v>
      </c>
      <c r="AO11" s="114" t="n">
        <v>10327549.8218</v>
      </c>
      <c r="AP11" s="114" t="n">
        <v>8514832.6742</v>
      </c>
      <c r="AQ11" s="114" t="n">
        <v>24969463.4404</v>
      </c>
      <c r="AR11" s="114" t="n">
        <v>-2042510.3701</v>
      </c>
      <c r="AS11" s="114" t="n">
        <v>12602145.2578</v>
      </c>
      <c r="AT11" s="114" t="n">
        <v>64812798.2242</v>
      </c>
      <c r="AU11" s="114" t="n">
        <v>12679586.3808</v>
      </c>
      <c r="AV11" s="114" t="n">
        <v>14845557.2737</v>
      </c>
      <c r="AW11" s="114"/>
    </row>
    <row r="12">
      <c r="A12" s="38" t="str">
        <f>M12</f>
      </c>
      <c r="B12" s="38" t="str">
        <f>N12</f>
      </c>
      <c r="M12" t="s">
        <v>823</v>
      </c>
      <c r="N12" t="s">
        <v>774</v>
      </c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 t="n">
        <v>5556183332.3198</v>
      </c>
      <c r="Z12" s="114" t="n">
        <v>6997694567.0318</v>
      </c>
      <c r="AA12" s="114" t="n">
        <v>9724749053</v>
      </c>
      <c r="AB12" s="114" t="n">
        <v>11343338363.5215</v>
      </c>
      <c r="AC12" s="114" t="n">
        <v>13664863852.0576</v>
      </c>
      <c r="AD12" s="114" t="n">
        <v>5693585325.6302</v>
      </c>
      <c r="AE12" s="114" t="n">
        <v>9541925887.4064</v>
      </c>
      <c r="AF12" s="114" t="n">
        <v>19663301336.2326</v>
      </c>
      <c r="AG12" s="114" t="n">
        <v>27046226112.811</v>
      </c>
      <c r="AH12" s="114" t="n">
        <v>26808524254.284</v>
      </c>
      <c r="AI12" s="114" t="n">
        <v>21761416153.9426</v>
      </c>
      <c r="AJ12" s="114" t="n">
        <v>22920784582.2209</v>
      </c>
      <c r="AK12" s="114" t="n">
        <v>29558367641.924</v>
      </c>
      <c r="AL12" s="114" t="n">
        <v>22202238959.1893</v>
      </c>
      <c r="AM12" s="114" t="n">
        <v>20189843309.6169</v>
      </c>
      <c r="AN12" s="114" t="n">
        <v>17089318581.3999</v>
      </c>
      <c r="AO12" s="114" t="n">
        <v>13793171591.8253</v>
      </c>
      <c r="AP12" s="114" t="n">
        <v>17054435924.3491</v>
      </c>
      <c r="AQ12" s="114" t="n">
        <v>22920273703.1981</v>
      </c>
      <c r="AR12" s="114" t="n">
        <v>21679390981.645</v>
      </c>
      <c r="AS12" s="114" t="n">
        <v>22359380671.8633</v>
      </c>
      <c r="AT12" s="114" t="n">
        <v>22915154424.4702</v>
      </c>
      <c r="AU12" s="114" t="n">
        <v>30431643816.8822</v>
      </c>
      <c r="AV12" s="114" t="n">
        <v>13055021155.2415</v>
      </c>
      <c r="AW12" s="114"/>
    </row>
    <row r="13">
      <c r="A13" s="38" t="str">
        <f>M13</f>
      </c>
      <c r="B13" s="38" t="str">
        <f>N13</f>
      </c>
      <c r="M13" t="s">
        <v>823</v>
      </c>
      <c r="N13"/>
      <c r="O13" s="114" t="n">
        <v>9188590000</v>
      </c>
      <c r="P13" s="114" t="n">
        <v>11683472000</v>
      </c>
      <c r="Q13" s="114" t="n">
        <v>6901945039</v>
      </c>
      <c r="R13" s="114" t="n">
        <v>7925523004</v>
      </c>
      <c r="S13" s="114" t="n">
        <v>6684428944</v>
      </c>
      <c r="T13" s="114" t="n">
        <v>6635930451</v>
      </c>
      <c r="U13" s="114" t="n">
        <v>7225251729</v>
      </c>
      <c r="V13" s="114" t="n">
        <v>7958666470</v>
      </c>
      <c r="W13" s="114" t="n">
        <v>7294689216</v>
      </c>
      <c r="X13" s="114" t="n">
        <v>7746287061</v>
      </c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 t="n">
        <v>21494</v>
      </c>
      <c r="AR13" s="114" t="n">
        <v>-737745.8633</v>
      </c>
      <c r="AS13" s="114" t="n">
        <v>9778191.0314</v>
      </c>
      <c r="AT13" s="114" t="n">
        <v>16067326.1762</v>
      </c>
      <c r="AU13" s="114" t="n">
        <v>16114643.4848</v>
      </c>
      <c r="AV13" s="114" t="n">
        <v>14316636.9267</v>
      </c>
      <c r="AW13" s="114"/>
    </row>
    <row r="14">
      <c r="A14" s="38" t="str">
        <f>M14</f>
      </c>
      <c r="B14" s="38" t="str">
        <f>N14</f>
      </c>
      <c r="M14" t="s">
        <v>824</v>
      </c>
      <c r="N14" t="s">
        <v>772</v>
      </c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 t="n">
        <v>1372578894</v>
      </c>
      <c r="Z14" s="114" t="n">
        <v>1669843229</v>
      </c>
      <c r="AA14" s="114" t="n">
        <v>2458962103.8281</v>
      </c>
      <c r="AB14" s="114" t="n">
        <v>2619690652.3438</v>
      </c>
      <c r="AC14" s="114" t="n">
        <v>3320365254.0001</v>
      </c>
      <c r="AD14" s="114" t="n">
        <v>3768655020.1563</v>
      </c>
      <c r="AE14" s="114" t="n">
        <v>3413408829.4842</v>
      </c>
      <c r="AF14" s="114" t="n">
        <v>4812450399.3368</v>
      </c>
      <c r="AG14" s="114" t="n">
        <v>5665058032.445</v>
      </c>
      <c r="AH14" s="114" t="n">
        <v>5493856728.4924</v>
      </c>
      <c r="AI14" s="114" t="n">
        <v>5236754362.5944</v>
      </c>
      <c r="AJ14" s="114" t="n">
        <v>5317961275.1458</v>
      </c>
      <c r="AK14" s="114" t="n">
        <v>6850619285.6596</v>
      </c>
      <c r="AL14" s="114" t="n">
        <v>7685922383.4316</v>
      </c>
      <c r="AM14" s="114" t="n">
        <v>6035561981.5689</v>
      </c>
      <c r="AN14" s="114" t="n">
        <v>4672877628.9347</v>
      </c>
      <c r="AO14" s="114" t="n">
        <v>6563960743.3524</v>
      </c>
      <c r="AP14" s="114" t="n">
        <v>5378976320.931</v>
      </c>
      <c r="AQ14" s="114" t="n">
        <v>8243243649.3469</v>
      </c>
      <c r="AR14" s="114" t="n">
        <v>8735712716.3095</v>
      </c>
      <c r="AS14" s="114" t="n">
        <v>12246726495.7826</v>
      </c>
      <c r="AT14" s="114" t="n">
        <v>8738606041.7127</v>
      </c>
      <c r="AU14" s="114" t="n">
        <v>9764718323.827</v>
      </c>
      <c r="AV14" s="114" t="n">
        <v>4738689485.6343</v>
      </c>
      <c r="AW14" s="114"/>
    </row>
    <row r="15">
      <c r="A15" s="38" t="str">
        <f>M15</f>
      </c>
      <c r="B15" s="38" t="str">
        <f>N15</f>
      </c>
      <c r="M15" t="s">
        <v>824</v>
      </c>
      <c r="N15" t="s">
        <v>773</v>
      </c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 t="n">
        <v>51312235.1602</v>
      </c>
      <c r="AI15" s="114" t="n">
        <v>500000</v>
      </c>
      <c r="AJ15" s="114"/>
      <c r="AK15" s="114"/>
      <c r="AL15" s="114"/>
      <c r="AM15" s="114"/>
      <c r="AN15" s="114"/>
      <c r="AO15" s="114"/>
      <c r="AP15" s="114"/>
      <c r="AQ15" s="114"/>
      <c r="AR15" s="114"/>
      <c r="AS15" s="114" t="n">
        <v>-1007.98</v>
      </c>
      <c r="AT15" s="114"/>
      <c r="AU15" s="114"/>
      <c r="AV15" s="114"/>
      <c r="AW15" s="114"/>
    </row>
    <row r="16">
      <c r="A16" s="38" t="str">
        <f>M16</f>
      </c>
      <c r="B16" s="38" t="str">
        <f>N16</f>
      </c>
      <c r="M16" t="s">
        <v>824</v>
      </c>
      <c r="N16" t="s">
        <v>774</v>
      </c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 t="n">
        <v>1301022</v>
      </c>
      <c r="Z16" s="114" t="n">
        <v>3167673</v>
      </c>
      <c r="AA16" s="114" t="n">
        <v>27002767</v>
      </c>
      <c r="AB16" s="114" t="n">
        <v>51804452.75</v>
      </c>
      <c r="AC16" s="114" t="n">
        <v>62557695.5859</v>
      </c>
      <c r="AD16" s="114" t="n">
        <v>73091282</v>
      </c>
      <c r="AE16" s="114" t="n">
        <v>79218294</v>
      </c>
      <c r="AF16" s="114" t="n">
        <v>116579183.3834</v>
      </c>
      <c r="AG16" s="114" t="n">
        <v>95204838.6241</v>
      </c>
      <c r="AH16" s="114" t="n">
        <v>128253786.8852</v>
      </c>
      <c r="AI16" s="114" t="n">
        <v>119697404.4413</v>
      </c>
      <c r="AJ16" s="114" t="n">
        <v>64185257.2336</v>
      </c>
      <c r="AK16" s="114" t="n">
        <v>26383148.1636</v>
      </c>
      <c r="AL16" s="114" t="n">
        <v>17086448.5319</v>
      </c>
      <c r="AM16" s="114" t="n">
        <v>15285505.31</v>
      </c>
      <c r="AN16" s="114" t="n">
        <v>15622163.493</v>
      </c>
      <c r="AO16" s="114" t="n">
        <v>25120862.6686</v>
      </c>
      <c r="AP16" s="114" t="n">
        <v>34287538.6268</v>
      </c>
      <c r="AQ16" s="114" t="n">
        <v>50057987.0879</v>
      </c>
      <c r="AR16" s="114" t="n">
        <v>77026977.9735</v>
      </c>
      <c r="AS16" s="114" t="n">
        <v>80492323.0204</v>
      </c>
      <c r="AT16" s="114" t="n">
        <v>78259983.5549</v>
      </c>
      <c r="AU16" s="114" t="n">
        <v>76349000.0678</v>
      </c>
      <c r="AV16" s="114" t="n">
        <v>38715531.7122</v>
      </c>
      <c r="AW16" s="114"/>
    </row>
    <row r="17">
      <c r="A17" s="38" t="str">
        <f>M17</f>
      </c>
      <c r="B17" s="38" t="str">
        <f>N17</f>
      </c>
      <c r="M17" t="s">
        <v>824</v>
      </c>
      <c r="N17"/>
      <c r="O17" s="114"/>
      <c r="P17" s="114"/>
      <c r="Q17" s="114"/>
      <c r="R17" s="114"/>
      <c r="S17" s="114" t="n">
        <v>343747860</v>
      </c>
      <c r="T17" s="114" t="n">
        <v>251594273</v>
      </c>
      <c r="U17" s="114" t="n">
        <v>300305090</v>
      </c>
      <c r="V17" s="114" t="n">
        <v>388928264</v>
      </c>
      <c r="W17" s="114" t="n">
        <v>552081489</v>
      </c>
      <c r="X17" s="114" t="n">
        <v>925862742</v>
      </c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</row>
    <row r="18">
      <c r="A18" s="38" t="str">
        <f>M18</f>
      </c>
      <c r="B18" s="38" t="str">
        <f>N18</f>
      </c>
      <c r="M18" t="s">
        <v>820</v>
      </c>
      <c r="N18" t="s">
        <v>772</v>
      </c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 t="n">
        <v>38162302273.2196</v>
      </c>
      <c r="Z18" s="114" t="n">
        <v>39620067732.1989</v>
      </c>
      <c r="AA18" s="114" t="n">
        <v>42689066814.3982</v>
      </c>
      <c r="AB18" s="114" t="n">
        <v>50341249249.0217</v>
      </c>
      <c r="AC18" s="114" t="n">
        <v>53265710575.7012</v>
      </c>
      <c r="AD18" s="114" t="n">
        <v>59567618502.9935</v>
      </c>
      <c r="AE18" s="114" t="n">
        <v>67813535461.0086</v>
      </c>
      <c r="AF18" s="114" t="n">
        <v>76313070921.1921</v>
      </c>
      <c r="AG18" s="114" t="n">
        <v>87669448435.9021</v>
      </c>
      <c r="AH18" s="114" t="n">
        <v>86709785719.1468</v>
      </c>
      <c r="AI18" s="114" t="n">
        <v>80241955843.6093</v>
      </c>
      <c r="AJ18" s="114" t="n">
        <v>95943891257.5294</v>
      </c>
      <c r="AK18" s="114" t="n">
        <v>87946941474.5244</v>
      </c>
      <c r="AL18" s="114" t="n">
        <v>87736562134.6864</v>
      </c>
      <c r="AM18" s="114" t="n">
        <v>78119497069.6506</v>
      </c>
      <c r="AN18" s="114" t="n">
        <v>78439781863.5465</v>
      </c>
      <c r="AO18" s="114" t="n">
        <v>86578215001.1936</v>
      </c>
      <c r="AP18" s="114" t="n">
        <v>102877890421.018</v>
      </c>
      <c r="AQ18" s="114" t="n">
        <v>100960315442.081</v>
      </c>
      <c r="AR18" s="114" t="n">
        <v>113891288597.192</v>
      </c>
      <c r="AS18" s="114" t="n">
        <v>141818806336.78</v>
      </c>
      <c r="AT18" s="114" t="n">
        <v>103164356238.909</v>
      </c>
      <c r="AU18" s="114" t="n">
        <v>115244436989.557</v>
      </c>
      <c r="AV18" s="114" t="n">
        <v>70497004179.8024</v>
      </c>
      <c r="AW18" s="114"/>
    </row>
    <row r="19">
      <c r="A19" s="38" t="str">
        <f>M19</f>
      </c>
      <c r="B19" s="38" t="str">
        <f>N19</f>
      </c>
      <c r="M19" t="s">
        <v>820</v>
      </c>
      <c r="N19" t="s">
        <v>773</v>
      </c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 t="n">
        <v>49690772</v>
      </c>
      <c r="AB19" s="114" t="n">
        <v>533648384</v>
      </c>
      <c r="AC19" s="114" t="n">
        <v>287858345.25</v>
      </c>
      <c r="AD19" s="114" t="n">
        <v>237196293.75</v>
      </c>
      <c r="AE19" s="114" t="n">
        <v>96580265.4045</v>
      </c>
      <c r="AF19" s="114" t="n">
        <v>3982736.2851</v>
      </c>
      <c r="AG19" s="114" t="n">
        <v>11657089.6929</v>
      </c>
      <c r="AH19" s="114" t="n">
        <v>2409556.5539</v>
      </c>
      <c r="AI19" s="114" t="n">
        <v>41044379.4955</v>
      </c>
      <c r="AJ19" s="114" t="n">
        <v>398019612.9663</v>
      </c>
      <c r="AK19" s="114" t="n">
        <v>44811839.4983</v>
      </c>
      <c r="AL19" s="114" t="n">
        <v>38029066.2519</v>
      </c>
      <c r="AM19" s="114" t="n">
        <v>39009352.5426</v>
      </c>
      <c r="AN19" s="114" t="n">
        <v>26633111.401</v>
      </c>
      <c r="AO19" s="114" t="n">
        <v>30193047.4454</v>
      </c>
      <c r="AP19" s="114" t="n">
        <v>13561319.8376</v>
      </c>
      <c r="AQ19" s="114" t="n">
        <v>26729499.4712</v>
      </c>
      <c r="AR19" s="114" t="n">
        <v>27810959.0586</v>
      </c>
      <c r="AS19" s="114" t="n">
        <v>12530350.0626</v>
      </c>
      <c r="AT19" s="114" t="n">
        <v>13623111.6488</v>
      </c>
      <c r="AU19" s="114" t="n">
        <v>92693.9786</v>
      </c>
      <c r="AV19" s="114" t="n">
        <v>57012.8599</v>
      </c>
      <c r="AW19" s="114"/>
    </row>
    <row r="20">
      <c r="A20" s="38" t="str">
        <f>M20</f>
      </c>
      <c r="B20" s="38" t="str">
        <f>N20</f>
      </c>
      <c r="M20" t="s">
        <v>820</v>
      </c>
      <c r="N20" t="s">
        <v>774</v>
      </c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 t="n">
        <v>2314272705.7397</v>
      </c>
      <c r="Z20" s="114" t="n">
        <v>2589179236.6423</v>
      </c>
      <c r="AA20" s="114" t="n">
        <v>5032730828.3476</v>
      </c>
      <c r="AB20" s="114" t="n">
        <v>5973518635.5406</v>
      </c>
      <c r="AC20" s="114" t="n">
        <v>7266692375.5804</v>
      </c>
      <c r="AD20" s="114" t="n">
        <v>5777381223.7425</v>
      </c>
      <c r="AE20" s="114" t="n">
        <v>7048738162.6409</v>
      </c>
      <c r="AF20" s="114" t="n">
        <v>9470259353.4209</v>
      </c>
      <c r="AG20" s="114" t="n">
        <v>8746010991.4647</v>
      </c>
      <c r="AH20" s="114" t="n">
        <v>9040548735.0578</v>
      </c>
      <c r="AI20" s="114" t="n">
        <v>7814589965.1818</v>
      </c>
      <c r="AJ20" s="114" t="n">
        <v>7706556669.6649</v>
      </c>
      <c r="AK20" s="114" t="n">
        <v>6620213799.5622</v>
      </c>
      <c r="AL20" s="114" t="n">
        <v>6223635414.1589</v>
      </c>
      <c r="AM20" s="114" t="n">
        <v>5969658968.8887</v>
      </c>
      <c r="AN20" s="114" t="n">
        <v>6417311433.197</v>
      </c>
      <c r="AO20" s="114" t="n">
        <v>6365383890.7008</v>
      </c>
      <c r="AP20" s="114" t="n">
        <v>6571762902.5951</v>
      </c>
      <c r="AQ20" s="114" t="n">
        <v>7218043480.4063</v>
      </c>
      <c r="AR20" s="114" t="n">
        <v>8075766128.9158</v>
      </c>
      <c r="AS20" s="114" t="n">
        <v>8468851904.6269</v>
      </c>
      <c r="AT20" s="114" t="n">
        <v>8456417510.5305</v>
      </c>
      <c r="AU20" s="114" t="n">
        <v>8625403929.7656</v>
      </c>
      <c r="AV20" s="114" t="n">
        <v>4228802912.5105</v>
      </c>
      <c r="AW20" s="114"/>
    </row>
    <row r="21">
      <c r="A21" s="38" t="str">
        <f>M21</f>
      </c>
      <c r="B21" s="38" t="str">
        <f>N21</f>
      </c>
      <c r="M21" t="s">
        <v>820</v>
      </c>
      <c r="N21"/>
      <c r="O21" s="114" t="n">
        <v>43985137405</v>
      </c>
      <c r="P21" s="114" t="n">
        <v>41939949844</v>
      </c>
      <c r="Q21" s="114" t="n">
        <v>40644252613</v>
      </c>
      <c r="R21" s="114" t="n">
        <v>37382740962</v>
      </c>
      <c r="S21" s="114" t="n">
        <v>40131281740</v>
      </c>
      <c r="T21" s="114" t="n">
        <v>38631559907</v>
      </c>
      <c r="U21" s="114" t="n">
        <v>35472291538</v>
      </c>
      <c r="V21" s="114" t="n">
        <v>36315651254</v>
      </c>
      <c r="W21" s="114" t="n">
        <v>37912327660</v>
      </c>
      <c r="X21" s="114" t="n">
        <v>37471174500</v>
      </c>
      <c r="Y21" s="114" t="n">
        <v>0</v>
      </c>
      <c r="Z21" s="114" t="n">
        <v>0</v>
      </c>
      <c r="AA21" s="114" t="n">
        <v>23064198.34</v>
      </c>
      <c r="AB21" s="114" t="n">
        <v>11111831.9102</v>
      </c>
      <c r="AC21" s="114" t="n">
        <v>76558</v>
      </c>
      <c r="AD21" s="114" t="n">
        <v>614416.0625</v>
      </c>
      <c r="AE21" s="114" t="n">
        <v>14326.1598</v>
      </c>
      <c r="AF21" s="114" t="n">
        <v>4000</v>
      </c>
      <c r="AG21" s="114" t="n">
        <v>484171.875</v>
      </c>
      <c r="AH21" s="114" t="n">
        <v>1555865.8</v>
      </c>
      <c r="AI21" s="114" t="n">
        <v>-7935905.9399</v>
      </c>
      <c r="AJ21" s="114" t="n">
        <v>417165.57</v>
      </c>
      <c r="AK21" s="114" t="n">
        <v>317883.2002</v>
      </c>
      <c r="AL21" s="114" t="n">
        <v>158791</v>
      </c>
      <c r="AM21" s="114" t="n">
        <v>0</v>
      </c>
      <c r="AN21" s="114" t="n">
        <v>1435443.875</v>
      </c>
      <c r="AO21" s="114" t="n">
        <v>764297.23</v>
      </c>
      <c r="AP21" s="114" t="n">
        <v>2911392</v>
      </c>
      <c r="AQ21" s="114" t="n">
        <v>41700493.7109</v>
      </c>
      <c r="AR21" s="114" t="n">
        <v>1869421.0104</v>
      </c>
      <c r="AS21" s="114" t="n">
        <v>2119632.5313</v>
      </c>
      <c r="AT21" s="114" t="n">
        <v>21130031</v>
      </c>
      <c r="AU21" s="114" t="n">
        <v>342491</v>
      </c>
      <c r="AV21" s="114" t="n">
        <v>52177.29</v>
      </c>
      <c r="AW21" s="114"/>
    </row>
    <row r="22">
      <c r="A22" s="38" t="str">
        <f>M22</f>
      </c>
      <c r="B22" s="38" t="str">
        <f>N22</f>
      </c>
      <c r="M22" t="s">
        <v>822</v>
      </c>
      <c r="N22" t="s">
        <v>772</v>
      </c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 t="n">
        <v>5124083333.953</v>
      </c>
      <c r="Z22" s="114" t="n">
        <v>6275910926.2965</v>
      </c>
      <c r="AA22" s="114" t="n">
        <v>8264605979.1758</v>
      </c>
      <c r="AB22" s="114" t="n">
        <v>10703281158.7207</v>
      </c>
      <c r="AC22" s="114" t="n">
        <v>10222388770.3923</v>
      </c>
      <c r="AD22" s="114" t="n">
        <v>12874735809.0662</v>
      </c>
      <c r="AE22" s="114" t="n">
        <v>14002834462.4562</v>
      </c>
      <c r="AF22" s="114" t="n">
        <v>13485834393.6308</v>
      </c>
      <c r="AG22" s="114" t="n">
        <v>17731941615.158</v>
      </c>
      <c r="AH22" s="114" t="n">
        <v>20674062579.5771</v>
      </c>
      <c r="AI22" s="114" t="n">
        <v>20111499290.916</v>
      </c>
      <c r="AJ22" s="114" t="n">
        <v>22832174332.7942</v>
      </c>
      <c r="AK22" s="114" t="n">
        <v>22613294626.3291</v>
      </c>
      <c r="AL22" s="114" t="n">
        <v>20528300800.805</v>
      </c>
      <c r="AM22" s="114" t="n">
        <v>21149436649.4666</v>
      </c>
      <c r="AN22" s="114" t="n">
        <v>19956469040.6976</v>
      </c>
      <c r="AO22" s="114" t="n">
        <v>20593568342.9157</v>
      </c>
      <c r="AP22" s="114" t="n">
        <v>21553036860.4674</v>
      </c>
      <c r="AQ22" s="114" t="n">
        <v>23182484244.0706</v>
      </c>
      <c r="AR22" s="114" t="n">
        <v>25715299410.7155</v>
      </c>
      <c r="AS22" s="114" t="n">
        <v>26455672703.8415</v>
      </c>
      <c r="AT22" s="114" t="n">
        <v>25814830680.1692</v>
      </c>
      <c r="AU22" s="114" t="n">
        <v>27029957212.1186</v>
      </c>
      <c r="AV22" s="114" t="n">
        <v>16890250194.2145</v>
      </c>
      <c r="AW22" s="114"/>
    </row>
    <row r="23">
      <c r="A23" s="38" t="str">
        <f>M23</f>
      </c>
      <c r="B23" s="38" t="str">
        <f>N23</f>
      </c>
      <c r="M23" t="s">
        <v>822</v>
      </c>
      <c r="N23" t="s">
        <v>773</v>
      </c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 t="n">
        <v>5400</v>
      </c>
      <c r="Z23" s="114" t="n">
        <v>4324</v>
      </c>
      <c r="AA23" s="114" t="n">
        <v>17944654</v>
      </c>
      <c r="AB23" s="114" t="n">
        <v>17306067</v>
      </c>
      <c r="AC23" s="114" t="n">
        <v>103595757</v>
      </c>
      <c r="AD23" s="114" t="n">
        <v>9801914</v>
      </c>
      <c r="AE23" s="114" t="n">
        <v>10447743.5</v>
      </c>
      <c r="AF23" s="114" t="n">
        <v>17004808</v>
      </c>
      <c r="AG23" s="114" t="n">
        <v>21920973.9482</v>
      </c>
      <c r="AH23" s="114" t="n">
        <v>11004235.2612</v>
      </c>
      <c r="AI23" s="114" t="n">
        <v>134115500.0419</v>
      </c>
      <c r="AJ23" s="114" t="n">
        <v>175932802.7689</v>
      </c>
      <c r="AK23" s="114" t="n">
        <v>149958888.5765</v>
      </c>
      <c r="AL23" s="114" t="n">
        <v>111012147.0852</v>
      </c>
      <c r="AM23" s="114" t="n">
        <v>124308597.2451</v>
      </c>
      <c r="AN23" s="114" t="n">
        <v>3462144.6209</v>
      </c>
      <c r="AO23" s="114" t="n">
        <v>-617116.0118</v>
      </c>
      <c r="AP23" s="114" t="n">
        <v>-663050.9494</v>
      </c>
      <c r="AQ23" s="114" t="n">
        <v>-5363995.298</v>
      </c>
      <c r="AR23" s="114" t="n">
        <v>-108740.5397</v>
      </c>
      <c r="AS23" s="114" t="n">
        <v>5306681.2383</v>
      </c>
      <c r="AT23" s="114" t="n">
        <v>3935722</v>
      </c>
      <c r="AU23" s="114" t="n">
        <v>5507470.25</v>
      </c>
      <c r="AV23" s="114" t="n">
        <v>501475.04</v>
      </c>
      <c r="AW23" s="114"/>
    </row>
    <row r="24">
      <c r="A24" s="38" t="str">
        <f>M24</f>
      </c>
      <c r="B24" s="38" t="str">
        <f>N24</f>
      </c>
      <c r="M24" t="s">
        <v>822</v>
      </c>
      <c r="N24" t="s">
        <v>774</v>
      </c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 t="n">
        <v>831939441.1014</v>
      </c>
      <c r="Z24" s="114" t="n">
        <v>1219741804.0587</v>
      </c>
      <c r="AA24" s="114" t="n">
        <v>3063408330.9977</v>
      </c>
      <c r="AB24" s="114" t="n">
        <v>3838758478.9055</v>
      </c>
      <c r="AC24" s="114" t="n">
        <v>4498938890.0456</v>
      </c>
      <c r="AD24" s="114" t="n">
        <v>4232075862.7331</v>
      </c>
      <c r="AE24" s="114" t="n">
        <v>5283878857.3659</v>
      </c>
      <c r="AF24" s="114" t="n">
        <v>5054630760.9825</v>
      </c>
      <c r="AG24" s="114" t="n">
        <v>5558922156.9846</v>
      </c>
      <c r="AH24" s="114" t="n">
        <v>6420416591.4132</v>
      </c>
      <c r="AI24" s="114" t="n">
        <v>7679878762.3184</v>
      </c>
      <c r="AJ24" s="114" t="n">
        <v>8987709406.696</v>
      </c>
      <c r="AK24" s="114" t="n">
        <v>9722256290.8338</v>
      </c>
      <c r="AL24" s="114" t="n">
        <v>8283679176.2258</v>
      </c>
      <c r="AM24" s="114" t="n">
        <v>8297418935.8593</v>
      </c>
      <c r="AN24" s="114" t="n">
        <v>8108360660.08</v>
      </c>
      <c r="AO24" s="114" t="n">
        <v>8507878794.4719</v>
      </c>
      <c r="AP24" s="114" t="n">
        <v>9236031500.4822</v>
      </c>
      <c r="AQ24" s="114" t="n">
        <v>10859554990.3557</v>
      </c>
      <c r="AR24" s="114" t="n">
        <v>12148096656.0525</v>
      </c>
      <c r="AS24" s="114" t="n">
        <v>12840396650.6132</v>
      </c>
      <c r="AT24" s="114" t="n">
        <v>12682708293.4869</v>
      </c>
      <c r="AU24" s="114" t="n">
        <v>13778320405.1454</v>
      </c>
      <c r="AV24" s="114" t="n">
        <v>7955572223.4817</v>
      </c>
      <c r="AW24" s="114"/>
    </row>
    <row r="25">
      <c r="A25" s="38" t="str">
        <f>M25</f>
      </c>
      <c r="B25" s="38" t="str">
        <f>N25</f>
      </c>
      <c r="M25" t="s">
        <v>822</v>
      </c>
      <c r="N25"/>
      <c r="O25" s="114" t="n">
        <v>3331053000</v>
      </c>
      <c r="P25" s="114" t="n">
        <v>4011846000</v>
      </c>
      <c r="Q25" s="114" t="n">
        <v>6143930864</v>
      </c>
      <c r="R25" s="114" t="n">
        <v>5954890298</v>
      </c>
      <c r="S25" s="114" t="n">
        <v>5819411448</v>
      </c>
      <c r="T25" s="114" t="n">
        <v>4502738942</v>
      </c>
      <c r="U25" s="114" t="n">
        <v>4707639584</v>
      </c>
      <c r="V25" s="114" t="n">
        <v>5189919865</v>
      </c>
      <c r="W25" s="114" t="n">
        <v>6464405532</v>
      </c>
      <c r="X25" s="114" t="n">
        <v>7023124985</v>
      </c>
      <c r="Y25" s="114"/>
      <c r="Z25" s="114" t="n">
        <v>0</v>
      </c>
      <c r="AA25" s="114"/>
      <c r="AB25" s="114" t="n">
        <v>0</v>
      </c>
      <c r="AC25" s="114"/>
      <c r="AD25" s="114"/>
      <c r="AE25" s="114"/>
      <c r="AF25" s="114"/>
      <c r="AG25" s="114"/>
      <c r="AH25" s="114" t="n">
        <v>236756.7578</v>
      </c>
      <c r="AI25" s="114" t="n">
        <v>-171212.1797</v>
      </c>
      <c r="AJ25" s="114"/>
      <c r="AK25" s="114"/>
      <c r="AL25" s="114"/>
      <c r="AM25" s="114" t="n">
        <v>-558047.03</v>
      </c>
      <c r="AN25" s="114"/>
      <c r="AO25" s="114"/>
      <c r="AP25" s="114"/>
      <c r="AQ25" s="114" t="n">
        <v>1680331.5118</v>
      </c>
      <c r="AR25" s="114" t="n">
        <v>587310.5104</v>
      </c>
      <c r="AS25" s="114" t="n">
        <v>490300.3806</v>
      </c>
      <c r="AT25" s="114" t="n">
        <v>632924.625</v>
      </c>
      <c r="AU25" s="114"/>
      <c r="AV25" s="114"/>
      <c r="AW25" s="114"/>
    </row>
    <row r="26">
      <c r="A26" s="38" t="str">
        <f>M26</f>
      </c>
      <c r="B26" s="38" t="str">
        <f>N26</f>
      </c>
      <c r="M26" t="s">
        <v>718</v>
      </c>
      <c r="N26" t="s">
        <v>743</v>
      </c>
      <c r="O26" s="114" t="str">
        <f>Sum(O2:O25)</f>
      </c>
      <c r="P26" s="114" t="str">
        <f>Sum(P2:P25)</f>
      </c>
      <c r="Q26" s="114" t="str">
        <f>Sum(Q2:Q25)</f>
      </c>
      <c r="R26" s="114" t="str">
        <f>Sum(R2:R25)</f>
      </c>
      <c r="S26" s="114" t="str">
        <f>Sum(S2:S25)</f>
      </c>
      <c r="T26" s="114" t="str">
        <f>Sum(T2:T25)</f>
      </c>
      <c r="U26" s="114" t="str">
        <f>Sum(U2:U25)</f>
      </c>
      <c r="V26" s="114" t="str">
        <f>Sum(V2:V25)</f>
      </c>
      <c r="W26" s="114" t="str">
        <f>Sum(W2:W25)</f>
      </c>
      <c r="X26" s="114" t="str">
        <f>Sum(X2:X25)</f>
      </c>
      <c r="Y26" s="114" t="str">
        <f>Sum(Y2:Y25)</f>
      </c>
      <c r="Z26" s="114" t="str">
        <f>Sum(Z2:Z25)</f>
      </c>
      <c r="AA26" s="114" t="str">
        <f>Sum(AA2:AA25)</f>
      </c>
      <c r="AB26" s="114" t="str">
        <f>Sum(AB2:AB25)</f>
      </c>
      <c r="AC26" s="114" t="str">
        <f>Sum(AC2:AC25)</f>
      </c>
      <c r="AD26" s="114" t="str">
        <f>Sum(AD2:AD25)</f>
      </c>
      <c r="AE26" s="114" t="str">
        <f>Sum(AE2:AE25)</f>
      </c>
      <c r="AF26" s="114" t="str">
        <f>Sum(AF2:AF25)</f>
      </c>
      <c r="AG26" s="114" t="str">
        <f>Sum(AG2:AG25)</f>
      </c>
      <c r="AH26" s="114" t="str">
        <f>Sum(AH2:AH25)</f>
      </c>
      <c r="AI26" s="114" t="str">
        <f>Sum(AI2:AI25)</f>
      </c>
      <c r="AJ26" s="114" t="str">
        <f>Sum(AJ2:AJ25)</f>
      </c>
      <c r="AK26" s="114" t="str">
        <f>Sum(AK2:AK25)</f>
      </c>
      <c r="AL26" s="114" t="str">
        <f>Sum(AL2:AL25)</f>
      </c>
      <c r="AM26" s="114" t="str">
        <f>Sum(AM2:AM25)</f>
      </c>
      <c r="AN26" s="114" t="str">
        <f>Sum(AN2:AN25)</f>
      </c>
      <c r="AO26" s="114" t="str">
        <f>Sum(AO2:AO25)</f>
      </c>
      <c r="AP26" s="114" t="str">
        <f>Sum(AP2:AP25)</f>
      </c>
      <c r="AQ26" s="114" t="str">
        <f>Sum(AQ2:AQ25)</f>
      </c>
      <c r="AR26" s="114" t="str">
        <f>Sum(AR2:AR25)</f>
      </c>
      <c r="AS26" s="114" t="str">
        <f>Sum(AS2:AS25)</f>
      </c>
      <c r="AT26" s="114" t="str">
        <f>Sum(AT2:AT25)</f>
      </c>
      <c r="AU26" s="114" t="str">
        <f>Sum(AU2:AU25)</f>
      </c>
      <c r="AV26" s="114" t="n">
        <f t="shared" si="2"/>
        <v>216000546370.72559</v>
      </c>
      <c r="AW26" s="114"/>
    </row>
    <row r="27">
      <c r="A27" s="9"/>
      <c r="B27" s="59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</row>
    <row r="28" ht="28.9" customHeight="1">
      <c r="A28" s="19" t="str">
        <f>M28</f>
        <v>SubCustomer.platform</v>
      </c>
      <c r="B28" s="19" t="str">
        <f t="shared" ref="B28:B53" si="3">N28</f>
        <v>AnyCommercialText</v>
      </c>
      <c r="C28" s="12" t="n">
        <f>AN28</f>
        <v>2015</v>
      </c>
      <c r="D28" s="12" t="n">
        <f t="shared" ref="D28:F37" si="4">AT28</f>
        <v>2021</v>
      </c>
      <c r="E28" s="12" t="n">
        <f t="shared" si="4"/>
        <v>2022</v>
      </c>
      <c r="F28" s="12" t="n">
        <f>AV28</f>
        <v>2023</v>
      </c>
      <c r="G28" s="12" t="str">
        <f>D28&amp;"-"&amp;D28</f>
        <v>2021-2021</v>
      </c>
      <c r="H28" s="12" t="str">
        <f>C28&amp;"-"&amp;D28</f>
        <v>2015-2021</v>
      </c>
      <c r="I28" s="12" t="str">
        <f>F28&amp;"/"&amp;E28</f>
        <v>2023/2022</v>
      </c>
      <c r="J28" s="12" t="str">
        <f>"Share "&amp;AU28</f>
        <v>Share 2022</v>
      </c>
      <c r="K28" s="12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40"/>
    </row>
    <row r="29">
      <c r="A29" s="115" t="str">
        <f t="shared" ref="A29:A53" si="7">M29</f>
        <v>Air Force</v>
      </c>
      <c r="B29" s="96" t="str">
        <f t="shared" si="3"/>
        <v>Not Classified
as Commercial</v>
      </c>
      <c r="C29" s="112" t="n">
        <f>AN29</f>
        <v>56.603286171968179</v>
      </c>
      <c r="D29" s="112" t="n">
        <f t="shared" si="4"/>
        <v>71.76665347308149</v>
      </c>
      <c r="E29" s="112" t="n">
        <f t="shared" si="4"/>
        <v>66.379326407257693</v>
      </c>
      <c r="F29" s="112" t="n">
        <f>AV29</f>
        <v>38.33099120508723</v>
      </c>
      <c r="G29" s="83" t="n">
        <f>(E29/D29)-1</f>
        <v>-7.5067274355275604E-2</v>
      </c>
      <c r="H29" s="73" t="n">
        <f>(E29/C29)-1</f>
        <v>0.17271153136919692</v>
      </c>
      <c r="I29" s="73" t="n">
        <f>F29/E29</f>
        <v>0.57745375374728491</v>
      </c>
      <c r="J29" s="113" t="n">
        <f>AU56</f>
        <v>0.84056459372342274</v>
      </c>
      <c r="K29" s="97" t="n">
        <f t="shared" ref="K29:K52" si="8">AV56</f>
        <v>0.87930158119737689</v>
      </c>
      <c r="M29" s="76" t="str">
        <f>M2</f>
        <v>Air Force</v>
      </c>
      <c r="N29" s="77" t="str">
        <f>N2</f>
        <v>Not Classified
as Commercial</v>
      </c>
      <c r="O29" s="78" t="e">
        <f t="shared" ref="O29:X29" si="9">IF(O21="","",O21/VLOOKUP(O$8,deflator,2,FALSE)/$A$7)</f>
        <v>#N/A</v>
      </c>
      <c r="P29" s="78" t="e">
        <f t="shared" si="9"/>
        <v>#N/A</v>
      </c>
      <c r="Q29" s="78" t="e">
        <f t="shared" si="9"/>
        <v>#N/A</v>
      </c>
      <c r="R29" s="78" t="e">
        <f t="shared" si="9"/>
        <v>#N/A</v>
      </c>
      <c r="S29" s="78" t="e">
        <f t="shared" si="9"/>
        <v>#N/A</v>
      </c>
      <c r="T29" s="78" t="e">
        <f t="shared" si="9"/>
        <v>#N/A</v>
      </c>
      <c r="U29" s="78" t="e">
        <f t="shared" si="9"/>
        <v>#N/A</v>
      </c>
      <c r="V29" s="78" t="e">
        <f t="shared" si="9"/>
        <v>#N/A</v>
      </c>
      <c r="W29" s="78" t="e">
        <f t="shared" si="9"/>
        <v>#N/A</v>
      </c>
      <c r="X29" s="78" t="e">
        <f t="shared" si="9"/>
        <v>#N/A</v>
      </c>
      <c r="Y29" s="105" t="n">
        <f t="shared" ref="Y29:AV29" si="10">IF(Y2="","",Y2/VLOOKUP(Y$28,deflator,2,FALSE)/1000000000)</f>
        <v>55.204973225171834</v>
      </c>
      <c r="Z29" s="105" t="n">
        <f t="shared" si="10"/>
        <v>56.138670838720842</v>
      </c>
      <c r="AA29" s="105" t="n">
        <f t="shared" si="10"/>
        <v>61.206116814186487</v>
      </c>
      <c r="AB29" s="105" t="n">
        <f t="shared" si="10"/>
        <v>69.608294579978136</v>
      </c>
      <c r="AC29" s="105" t="n">
        <f t="shared" si="10"/>
        <v>64.437697686070621</v>
      </c>
      <c r="AD29" s="105" t="n">
        <f t="shared" si="10"/>
        <v>66.257917636850195</v>
      </c>
      <c r="AE29" s="105" t="n">
        <f t="shared" si="10"/>
        <v>76.23653793090466</v>
      </c>
      <c r="AF29" s="105" t="n">
        <f t="shared" si="10"/>
        <v>81.862275408398574</v>
      </c>
      <c r="AG29" s="105" t="n">
        <f t="shared" si="10"/>
        <v>72.748750877868389</v>
      </c>
      <c r="AH29" s="105" t="n">
        <f t="shared" si="10"/>
        <v>76.926059693976129</v>
      </c>
      <c r="AI29" s="105" t="n">
        <f t="shared" si="10"/>
        <v>73.195737198896765</v>
      </c>
      <c r="AJ29" s="105" t="n">
        <f t="shared" si="10"/>
        <v>73.090705502389767</v>
      </c>
      <c r="AK29" s="105" t="n">
        <f t="shared" si="10"/>
        <v>80.969004518858767</v>
      </c>
      <c r="AL29" s="105" t="n">
        <f t="shared" si="10"/>
        <v>60.538673044213333</v>
      </c>
      <c r="AM29" s="105" t="n">
        <f t="shared" si="10"/>
        <v>60.408221049005384</v>
      </c>
      <c r="AN29" s="105" t="n">
        <f t="shared" si="10"/>
        <v>56.603286171968179</v>
      </c>
      <c r="AO29" s="105" t="n">
        <f t="shared" si="10"/>
        <v>69.366246371457308</v>
      </c>
      <c r="AP29" s="105" t="n">
        <f t="shared" si="10"/>
        <v>63.232220378082829</v>
      </c>
      <c r="AQ29" s="105" t="n">
        <f t="shared" si="10"/>
        <v>72.653064161726547</v>
      </c>
      <c r="AR29" s="105" t="n">
        <f t="shared" si="10"/>
        <v>75.196355539734554</v>
      </c>
      <c r="AS29" s="105" t="n">
        <f t="shared" si="10"/>
        <v>74.498856429014737</v>
      </c>
      <c r="AT29" s="105" t="n">
        <f t="shared" si="10"/>
        <v>71.76665347308149</v>
      </c>
      <c r="AU29" s="105" t="n">
        <f t="shared" si="10"/>
        <v>66.379326407257693</v>
      </c>
      <c r="AV29" s="106" t="n">
        <f t="shared" si="10"/>
        <v>38.33099120508723</v>
      </c>
      <c r="AW29" s="40"/>
    </row>
    <row r="30">
      <c r="A30" s="98" t="str">
        <f t="shared" si="7"/>
        <v>Air Force</v>
      </c>
      <c r="B30" s="38" t="str">
        <f t="shared" si="3"/>
        <v>Non-Development
or Commercial Similar</v>
      </c>
      <c r="C30" s="31" t="n">
        <f t="shared" ref="C30:C37" si="11">AN30</f>
        <v>2.1706586143321528E-2</v>
      </c>
      <c r="D30" s="31" t="n">
        <f t="shared" si="4"/>
        <v>2.6822413830860363E-2</v>
      </c>
      <c r="E30" s="31" t="n">
        <f t="shared" si="4"/>
        <v>3.6594834367399999E-2</v>
      </c>
      <c r="F30" s="31" t="n">
        <f t="shared" si="4"/>
        <v>1.3583151648365469E-2</v>
      </c>
      <c r="G30" s="7" t="n">
        <f t="shared" ref="G30:G37" si="12">(E30/D30)-1</f>
        <v>0.36433784812073999</v>
      </c>
      <c r="H30" s="16" t="n">
        <f t="shared" ref="H30:H37" si="13">(E30/C30)-1</f>
        <v>0.68588621562949648</v>
      </c>
      <c r="I30" s="16" t="n">
        <f t="shared" ref="I30:I37" si="14">F30/E30</f>
        <v>0.37117674893661579</v>
      </c>
      <c r="J30" s="29" t="n">
        <f t="shared" ref="J30:J52" si="15">AU57</f>
        <v>4.6340214261418437E-4</v>
      </c>
      <c r="K30" s="103" t="n">
        <f t="shared" si="8"/>
        <v>3.1159347427640654E-4</v>
      </c>
      <c r="M30" s="79" t="str">
        <f t="shared" ref="M30:N30" si="16">M3</f>
        <v>Air Force</v>
      </c>
      <c r="N30" s="1" t="str">
        <f t="shared" si="16"/>
        <v>Non-Development
or Commercial Similar</v>
      </c>
      <c r="O30" s="40" t="str">
        <f t="shared" ref="O30:X30" si="17">IF(O22="","",O22/VLOOKUP(O$8,deflator,2,FALSE)/$A$7)</f>
      </c>
      <c r="P30" s="40" t="str">
        <f t="shared" si="17"/>
      </c>
      <c r="Q30" s="40" t="str">
        <f t="shared" si="17"/>
      </c>
      <c r="R30" s="40" t="str">
        <f t="shared" si="17"/>
      </c>
      <c r="S30" s="40" t="str">
        <f t="shared" si="17"/>
      </c>
      <c r="T30" s="40" t="str">
        <f t="shared" si="17"/>
      </c>
      <c r="U30" s="40" t="str">
        <f t="shared" si="17"/>
      </c>
      <c r="V30" s="40" t="str">
        <f t="shared" si="17"/>
      </c>
      <c r="W30" s="40" t="str">
        <f t="shared" si="17"/>
      </c>
      <c r="X30" s="40" t="str">
        <f t="shared" si="17"/>
      </c>
      <c r="Y30" s="9" t="n">
        <f t="shared" ref="Y30:AV30" si="18">IF(Y3="","",Y3/VLOOKUP(Y$28,deflator,2,FALSE)/1000000000)</f>
        <v>0</v>
      </c>
      <c r="Z30" s="9" t="n">
        <f t="shared" si="18"/>
        <v>0</v>
      </c>
      <c r="AA30" s="9" t="n">
        <f t="shared" si="18"/>
        <v>0.14980470980902158</v>
      </c>
      <c r="AB30" s="9" t="n">
        <f t="shared" si="18"/>
        <v>0.23245544732524254</v>
      </c>
      <c r="AC30" s="9" t="n">
        <f t="shared" si="18"/>
        <v>0.58800238634836099</v>
      </c>
      <c r="AD30" s="9" t="n">
        <f t="shared" si="18"/>
        <v>0.1922563942725985</v>
      </c>
      <c r="AE30" s="9" t="n">
        <f t="shared" si="18"/>
        <v>3.8422709623658811E-2</v>
      </c>
      <c r="AF30" s="9" t="n">
        <f t="shared" si="18"/>
        <v>3.8217571032766545E-2</v>
      </c>
      <c r="AG30" s="9" t="n">
        <f t="shared" si="18"/>
        <v>6.1767895047631929E-2</v>
      </c>
      <c r="AH30" s="9" t="n">
        <f t="shared" si="18"/>
        <v>5.0076723829451518E-2</v>
      </c>
      <c r="AI30" s="9" t="n">
        <f t="shared" si="18"/>
        <v>6.1468427498001001E-2</v>
      </c>
      <c r="AJ30" s="9" t="n">
        <f t="shared" si="18"/>
        <v>0.29141367284564013</v>
      </c>
      <c r="AK30" s="9" t="n">
        <f t="shared" si="18"/>
        <v>0.29682810783591412</v>
      </c>
      <c r="AL30" s="9" t="n">
        <f t="shared" si="18"/>
        <v>0.1018880556339868</v>
      </c>
      <c r="AM30" s="9" t="n">
        <f t="shared" si="18"/>
        <v>3.0255037233364E-2</v>
      </c>
      <c r="AN30" s="9" t="n">
        <f t="shared" si="18"/>
        <v>2.1706586143321528E-2</v>
      </c>
      <c r="AO30" s="9" t="n">
        <f t="shared" si="18"/>
        <v>1.2525929586091762E-2</v>
      </c>
      <c r="AP30" s="9" t="n">
        <f t="shared" si="18"/>
        <v>1.0690318981473204E-3</v>
      </c>
      <c r="AQ30" s="9" t="n">
        <f t="shared" si="18"/>
        <v>5.066862644258521E-4</v>
      </c>
      <c r="AR30" s="9" t="n">
        <f t="shared" si="18"/>
        <v>4.0259173885424162E-5</v>
      </c>
      <c r="AS30" s="9" t="n">
        <f t="shared" si="18"/>
        <v>3.5218393956728713E-3</v>
      </c>
      <c r="AT30" s="9" t="n">
        <f t="shared" si="18"/>
        <v>2.6822413830860363E-2</v>
      </c>
      <c r="AU30" s="9" t="n">
        <f t="shared" si="18"/>
        <v>3.6594834367399999E-2</v>
      </c>
      <c r="AV30" s="107" t="n">
        <f t="shared" si="18"/>
        <v>1.3583151648365469E-2</v>
      </c>
      <c r="AW30" s="40"/>
    </row>
    <row r="31">
      <c r="A31" s="98" t="str">
        <f t="shared" si="7"/>
        <v>Air Force</v>
      </c>
      <c r="B31" s="38" t="str">
        <f t="shared" si="3"/>
        <v>Any Commercial
Classification</v>
      </c>
      <c r="C31" s="31" t="n">
        <f t="shared" si="11"/>
        <v>6.8987771363500956</v>
      </c>
      <c r="D31" s="31" t="n">
        <f t="shared" si="4"/>
        <v>12.737675452243105</v>
      </c>
      <c r="E31" s="31" t="n">
        <f t="shared" si="4"/>
        <v>12.5540079023319</v>
      </c>
      <c r="F31" s="31" t="n">
        <f t="shared" si="4"/>
        <v>5.2480601002958673</v>
      </c>
      <c r="G31" s="7" t="n">
        <f t="shared" si="12"/>
        <v>-1.4419236115712164E-2</v>
      </c>
      <c r="H31" s="16" t="n">
        <f t="shared" si="13"/>
        <v>0.81974394218129376</v>
      </c>
      <c r="I31" s="16" t="n">
        <f t="shared" si="14"/>
        <v>0.41803861692018235</v>
      </c>
      <c r="J31" s="29" t="n">
        <f t="shared" si="15"/>
        <v>0.15897200413396304</v>
      </c>
      <c r="K31" s="103" t="n">
        <f t="shared" si="8"/>
        <v>0.12038894375881869</v>
      </c>
      <c r="M31" s="79" t="str">
        <f t="shared" ref="M31:N31" si="19">M4</f>
        <v>Air Force</v>
      </c>
      <c r="N31" s="1" t="str">
        <f t="shared" si="19"/>
        <v>Any Commercial
Classification</v>
      </c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9" t="n">
        <f t="shared" ref="Y31:AV31" si="20">IF(Y4="","",Y4/VLOOKUP(Y$28,deflator,2,FALSE)/1000000000)</f>
        <v>6.1263661098217845</v>
      </c>
      <c r="Z31" s="9" t="n">
        <f t="shared" si="20"/>
        <v>7.9590312169022424</v>
      </c>
      <c r="AA31" s="9" t="n">
        <f t="shared" si="20"/>
        <v>12.259505775222944</v>
      </c>
      <c r="AB31" s="9" t="n">
        <f t="shared" si="20"/>
        <v>14.819342192752805</v>
      </c>
      <c r="AC31" s="9" t="n">
        <f t="shared" si="20"/>
        <v>16.869996764068301</v>
      </c>
      <c r="AD31" s="9" t="n">
        <f t="shared" si="20"/>
        <v>13.788092030517854</v>
      </c>
      <c r="AE31" s="9" t="n">
        <f t="shared" si="20"/>
        <v>12.002491590003407</v>
      </c>
      <c r="AF31" s="9" t="n">
        <f t="shared" si="20"/>
        <v>13.18949918612927</v>
      </c>
      <c r="AG31" s="9" t="n">
        <f t="shared" si="20"/>
        <v>12.036811904792078</v>
      </c>
      <c r="AH31" s="9" t="n">
        <f t="shared" si="20"/>
        <v>12.506634753545431</v>
      </c>
      <c r="AI31" s="9" t="n">
        <f t="shared" si="20"/>
        <v>11.654211396185136</v>
      </c>
      <c r="AJ31" s="9" t="n">
        <f t="shared" si="20"/>
        <v>10.577364724615885</v>
      </c>
      <c r="AK31" s="9" t="n">
        <f t="shared" si="20"/>
        <v>8.7657359569121471</v>
      </c>
      <c r="AL31" s="9" t="n">
        <f t="shared" si="20"/>
        <v>7.4535118429998457</v>
      </c>
      <c r="AM31" s="9" t="n">
        <f t="shared" si="20"/>
        <v>7.2682563596902918</v>
      </c>
      <c r="AN31" s="9" t="n">
        <f t="shared" si="20"/>
        <v>6.8987771363500956</v>
      </c>
      <c r="AO31" s="9" t="n">
        <f t="shared" si="20"/>
        <v>8.0493982014777554</v>
      </c>
      <c r="AP31" s="9" t="n">
        <f t="shared" si="20"/>
        <v>8.0633616708585016</v>
      </c>
      <c r="AQ31" s="9" t="n">
        <f t="shared" si="20"/>
        <v>8.8131678218519731</v>
      </c>
      <c r="AR31" s="9" t="n">
        <f t="shared" si="20"/>
        <v>9.7494909431585253</v>
      </c>
      <c r="AS31" s="9" t="n">
        <f t="shared" si="20"/>
        <v>11.724629043965811</v>
      </c>
      <c r="AT31" s="9" t="n">
        <f t="shared" si="20"/>
        <v>12.737675452243105</v>
      </c>
      <c r="AU31" s="9" t="n">
        <f t="shared" si="20"/>
        <v>12.5540079023319</v>
      </c>
      <c r="AV31" s="107" t="n">
        <f t="shared" si="20"/>
        <v>5.2480601002958673</v>
      </c>
      <c r="AW31" s="40"/>
    </row>
    <row r="32">
      <c r="A32" s="74" t="str">
        <f t="shared" si="7"/>
        <v>Air Force</v>
      </c>
      <c r="B32" s="75" t="n">
        <f t="shared" si="3"/>
        <v>0</v>
      </c>
      <c r="C32" s="101" t="str">
        <f t="shared" si="11"/>
      </c>
      <c r="D32" s="101" t="str">
        <f t="shared" si="4"/>
      </c>
      <c r="E32" s="101" t="str">
        <f t="shared" si="4"/>
      </c>
      <c r="F32" s="101" t="n">
        <f t="shared" si="4"/>
        <v>-9.2347769550930794E-5</v>
      </c>
      <c r="G32" s="84" t="e">
        <f t="shared" si="12"/>
        <v>#VALUE!</v>
      </c>
      <c r="H32" s="108" t="e">
        <f t="shared" si="13"/>
        <v>#VALUE!</v>
      </c>
      <c r="I32" s="108" t="e">
        <f t="shared" si="14"/>
        <v>#VALUE!</v>
      </c>
      <c r="J32" s="102" t="n">
        <f t="shared" si="15"/>
        <v>0</v>
      </c>
      <c r="K32" s="104" t="n">
        <f t="shared" si="8"/>
        <v>-2.118430471879044E-6</v>
      </c>
      <c r="M32" s="80" t="str">
        <f t="shared" ref="M32:N32" si="21">M5</f>
        <v>Air Force</v>
      </c>
      <c r="N32" s="81" t="n">
        <f t="shared" si="21"/>
        <v>0</v>
      </c>
      <c r="O32" s="82" t="str">
        <f t="shared" ref="O32:X32" si="22">IF(O24="","",O24/VLOOKUP(O$8,deflator,2,FALSE)/$A$7)</f>
      </c>
      <c r="P32" s="82" t="str">
        <f t="shared" si="22"/>
      </c>
      <c r="Q32" s="82" t="str">
        <f t="shared" si="22"/>
      </c>
      <c r="R32" s="82" t="str">
        <f t="shared" si="22"/>
      </c>
      <c r="S32" s="82" t="str">
        <f t="shared" si="22"/>
      </c>
      <c r="T32" s="82" t="str">
        <f t="shared" si="22"/>
      </c>
      <c r="U32" s="82" t="str">
        <f t="shared" si="22"/>
      </c>
      <c r="V32" s="82" t="str">
        <f t="shared" si="22"/>
      </c>
      <c r="W32" s="82" t="str">
        <f t="shared" si="22"/>
      </c>
      <c r="X32" s="82" t="str">
        <f t="shared" si="22"/>
      </c>
      <c r="Y32" s="99" t="str">
        <f t="shared" ref="Y32:AV32" si="23">IF(Y5="","",Y5/VLOOKUP(Y$28,deflator,2,FALSE)/1000000000)</f>
      </c>
      <c r="Z32" s="99" t="str">
        <f t="shared" si="23"/>
      </c>
      <c r="AA32" s="99" t="n">
        <f t="shared" si="23"/>
        <v>1.6716054422799581E-2</v>
      </c>
      <c r="AB32" s="99" t="str">
        <f t="shared" si="23"/>
      </c>
      <c r="AC32" s="99" t="str">
        <f t="shared" si="23"/>
      </c>
      <c r="AD32" s="99" t="str">
        <f t="shared" si="23"/>
      </c>
      <c r="AE32" s="99" t="str">
        <f t="shared" si="23"/>
      </c>
      <c r="AF32" s="99" t="str">
        <f t="shared" si="23"/>
      </c>
      <c r="AG32" s="99" t="str">
        <f t="shared" si="23"/>
      </c>
      <c r="AH32" s="99" t="n">
        <f t="shared" si="23"/>
        <v>0</v>
      </c>
      <c r="AI32" s="99" t="str">
        <f t="shared" si="23"/>
      </c>
      <c r="AJ32" s="99" t="str">
        <f t="shared" si="23"/>
      </c>
      <c r="AK32" s="99" t="str">
        <f t="shared" si="23"/>
      </c>
      <c r="AL32" s="99" t="str">
        <f t="shared" si="23"/>
      </c>
      <c r="AM32" s="99" t="str">
        <f t="shared" si="23"/>
      </c>
      <c r="AN32" s="99" t="str">
        <f t="shared" si="23"/>
      </c>
      <c r="AO32" s="99" t="str">
        <f t="shared" si="23"/>
      </c>
      <c r="AP32" s="99" t="str">
        <f t="shared" si="23"/>
      </c>
      <c r="AQ32" s="99" t="str">
        <f t="shared" si="23"/>
      </c>
      <c r="AR32" s="99" t="n">
        <f t="shared" si="23"/>
        <v>2.2855634565878812E-4</v>
      </c>
      <c r="AS32" s="99" t="n">
        <f t="shared" si="23"/>
        <v>1.4037568118663735E-3</v>
      </c>
      <c r="AT32" s="99" t="str">
        <f t="shared" si="23"/>
      </c>
      <c r="AU32" s="99" t="str">
        <f t="shared" si="23"/>
      </c>
      <c r="AV32" s="100" t="n">
        <f t="shared" si="23"/>
        <v>-9.2347769550930794E-5</v>
      </c>
      <c r="AW32" s="40"/>
    </row>
    <row r="33">
      <c r="A33" s="115" t="str">
        <f t="shared" si="7"/>
        <v>Army</v>
      </c>
      <c r="B33" s="96" t="str">
        <f t="shared" si="3"/>
        <v>Not Classified
as Commercial</v>
      </c>
      <c r="C33" s="112" t="n">
        <f t="shared" si="11"/>
        <v>71.453913435889362</v>
      </c>
      <c r="D33" s="112" t="n">
        <f t="shared" si="4"/>
        <v>69.668437665247808</v>
      </c>
      <c r="E33" s="112" t="n">
        <f t="shared" si="4"/>
        <v>69.127093751285003</v>
      </c>
      <c r="F33" s="112" t="n">
        <f t="shared" si="4"/>
        <v>34.65989883497906</v>
      </c>
      <c r="G33" s="83" t="n">
        <f t="shared" si="12"/>
        <v>-7.770289274519504E-3</v>
      </c>
      <c r="H33" s="73" t="n">
        <f t="shared" si="13"/>
        <v>-3.256392229226257E-2</v>
      </c>
      <c r="I33" s="73" t="n">
        <f t="shared" si="14"/>
        <v>0.50139383784429337</v>
      </c>
      <c r="J33" s="113" t="n">
        <f t="shared" si="15"/>
        <v>0.61360713959765534</v>
      </c>
      <c r="K33" s="97" t="n">
        <f t="shared" si="8"/>
        <v>0.81777324697082188</v>
      </c>
      <c r="M33" s="76" t="str">
        <f t="shared" ref="M33:N33" si="24">M6</f>
        <v>Army</v>
      </c>
      <c r="N33" s="77" t="str">
        <f t="shared" si="24"/>
        <v>Not Classified
as Commercial</v>
      </c>
      <c r="O33" s="78" t="e">
        <f t="shared" ref="O33:X33" si="25">IF(O25="","",O25/VLOOKUP(O$8,deflator,2,FALSE)/$A$7)</f>
        <v>#N/A</v>
      </c>
      <c r="P33" s="78" t="e">
        <f t="shared" si="25"/>
        <v>#N/A</v>
      </c>
      <c r="Q33" s="78" t="e">
        <f t="shared" si="25"/>
        <v>#N/A</v>
      </c>
      <c r="R33" s="78" t="e">
        <f t="shared" si="25"/>
        <v>#N/A</v>
      </c>
      <c r="S33" s="78" t="e">
        <f t="shared" si="25"/>
        <v>#N/A</v>
      </c>
      <c r="T33" s="78" t="e">
        <f t="shared" si="25"/>
        <v>#N/A</v>
      </c>
      <c r="U33" s="78" t="e">
        <f t="shared" si="25"/>
        <v>#N/A</v>
      </c>
      <c r="V33" s="78" t="e">
        <f t="shared" si="25"/>
        <v>#N/A</v>
      </c>
      <c r="W33" s="78" t="e">
        <f t="shared" si="25"/>
        <v>#N/A</v>
      </c>
      <c r="X33" s="78" t="e">
        <f t="shared" si="25"/>
        <v>#N/A</v>
      </c>
      <c r="Y33" s="105" t="n">
        <f t="shared" ref="Y33:AV33" si="26">IF(Y6="","",Y6/VLOOKUP(Y$28,deflator,2,FALSE)/1000000000)</f>
        <v>53.60261586029926</v>
      </c>
      <c r="Z33" s="105" t="n">
        <f t="shared" si="26"/>
        <v>56.917361336671966</v>
      </c>
      <c r="AA33" s="105" t="n">
        <f t="shared" si="26"/>
        <v>60.675649669470246</v>
      </c>
      <c r="AB33" s="105" t="n">
        <f t="shared" si="26"/>
        <v>80.833883921419726</v>
      </c>
      <c r="AC33" s="105" t="n">
        <f t="shared" si="26"/>
        <v>88.278637618358474</v>
      </c>
      <c r="AD33" s="105" t="n">
        <f t="shared" si="26"/>
        <v>117.39158848885749</v>
      </c>
      <c r="AE33" s="105" t="n">
        <f t="shared" si="26"/>
        <v>115.41304259873424</v>
      </c>
      <c r="AF33" s="105" t="n">
        <f t="shared" si="26"/>
        <v>124.12106678012445</v>
      </c>
      <c r="AG33" s="105" t="n">
        <f t="shared" si="26"/>
        <v>157.67969211949378</v>
      </c>
      <c r="AH33" s="105" t="n">
        <f t="shared" si="26"/>
        <v>161.08937308198256</v>
      </c>
      <c r="AI33" s="105" t="n">
        <f t="shared" si="26"/>
        <v>153.84965284791485</v>
      </c>
      <c r="AJ33" s="105" t="n">
        <f t="shared" si="26"/>
        <v>134.40769720439158</v>
      </c>
      <c r="AK33" s="105" t="n">
        <f t="shared" si="26"/>
        <v>115.80641376256517</v>
      </c>
      <c r="AL33" s="105" t="n">
        <f t="shared" si="26"/>
        <v>91.123466421216293</v>
      </c>
      <c r="AM33" s="105" t="n">
        <f t="shared" si="26"/>
        <v>76.240706412627347</v>
      </c>
      <c r="AN33" s="105" t="n">
        <f t="shared" si="26"/>
        <v>71.453913435889362</v>
      </c>
      <c r="AO33" s="105" t="n">
        <f t="shared" si="26"/>
        <v>73.186382350131666</v>
      </c>
      <c r="AP33" s="105" t="n">
        <f t="shared" si="26"/>
        <v>76.13147263038033</v>
      </c>
      <c r="AQ33" s="105" t="n">
        <f t="shared" si="26"/>
        <v>88.41155376657801</v>
      </c>
      <c r="AR33" s="105" t="n">
        <f t="shared" si="26"/>
        <v>89.14902303588056</v>
      </c>
      <c r="AS33" s="105" t="n">
        <f t="shared" si="26"/>
        <v>90.992004521963054</v>
      </c>
      <c r="AT33" s="105" t="n">
        <f t="shared" si="26"/>
        <v>69.668437665247808</v>
      </c>
      <c r="AU33" s="105" t="n">
        <f t="shared" si="26"/>
        <v>69.127093751285003</v>
      </c>
      <c r="AV33" s="106" t="n">
        <f t="shared" si="26"/>
        <v>34.65989883497906</v>
      </c>
      <c r="AW33" s="40"/>
    </row>
    <row r="34">
      <c r="A34" s="98" t="str">
        <f t="shared" si="7"/>
        <v>Army</v>
      </c>
      <c r="B34" s="38" t="str">
        <f t="shared" si="3"/>
        <v>Non-Development
or Commercial Similar</v>
      </c>
      <c r="C34" s="31" t="n">
        <f t="shared" si="11"/>
        <v>5.2812979804455117E-2</v>
      </c>
      <c r="D34" s="31" t="n">
        <f t="shared" si="4"/>
        <v>1.5554809973394241E-4</v>
      </c>
      <c r="E34" s="31" t="n">
        <f t="shared" si="4"/>
        <v>-3.434867515E-3</v>
      </c>
      <c r="F34" s="31" t="n">
        <f t="shared" si="4"/>
        <v>1.0640541185429403E-4</v>
      </c>
      <c r="G34" s="7" t="n">
        <f t="shared" si="12"/>
        <v>-23.082349581095343</v>
      </c>
      <c r="H34" s="16" t="n">
        <f t="shared" si="13"/>
        <v>-1.0650383206499219</v>
      </c>
      <c r="I34" s="16" t="n">
        <f t="shared" si="14"/>
        <v>-3.0978025029968013E-2</v>
      </c>
      <c r="J34" s="29" t="n">
        <f t="shared" si="15"/>
        <v>-3.0489625939711625E-5</v>
      </c>
      <c r="K34" s="103" t="n">
        <f t="shared" si="8"/>
        <v>2.5105526003306403E-6</v>
      </c>
      <c r="M34" s="79" t="str">
        <f t="shared" ref="M34:N34" si="27">M7</f>
        <v>Army</v>
      </c>
      <c r="N34" s="1" t="str">
        <f t="shared" si="27"/>
        <v>Non-Development
or Commercial Similar</v>
      </c>
      <c r="O34" s="40" t="e">
        <f t="shared" ref="O34:X34" si="28">SUM(O29:O32)=O33</f>
        <v>#N/A</v>
      </c>
      <c r="P34" s="40" t="e">
        <f t="shared" si="28"/>
        <v>#N/A</v>
      </c>
      <c r="Q34" s="40" t="e">
        <f t="shared" si="28"/>
        <v>#N/A</v>
      </c>
      <c r="R34" s="40" t="e">
        <f t="shared" si="28"/>
        <v>#N/A</v>
      </c>
      <c r="S34" s="40" t="e">
        <f t="shared" si="28"/>
        <v>#N/A</v>
      </c>
      <c r="T34" s="40" t="e">
        <f t="shared" si="28"/>
        <v>#N/A</v>
      </c>
      <c r="U34" s="40" t="e">
        <f t="shared" si="28"/>
        <v>#N/A</v>
      </c>
      <c r="V34" s="40" t="e">
        <f t="shared" si="28"/>
        <v>#N/A</v>
      </c>
      <c r="W34" s="40" t="e">
        <f t="shared" si="28"/>
        <v>#N/A</v>
      </c>
      <c r="X34" s="40" t="e">
        <f t="shared" si="28"/>
        <v>#N/A</v>
      </c>
      <c r="Y34" s="9" t="n">
        <f t="shared" ref="Y34:AV34" si="29">IF(Y7="","",Y7/VLOOKUP(Y$28,deflator,2,FALSE)/1000000000)</f>
        <v>2.1323565017227642E-3</v>
      </c>
      <c r="Z34" s="9" t="n">
        <f t="shared" si="29"/>
        <v>-5.1514408972760635E-4</v>
      </c>
      <c r="AA34" s="9" t="n">
        <f t="shared" si="29"/>
        <v>0.10372005714721724</v>
      </c>
      <c r="AB34" s="9" t="n">
        <f t="shared" si="29"/>
        <v>0.1488375713619588</v>
      </c>
      <c r="AC34" s="9" t="n">
        <f t="shared" si="29"/>
        <v>0.47956275545133287</v>
      </c>
      <c r="AD34" s="9" t="n">
        <f t="shared" si="29"/>
        <v>0.8092009251554354</v>
      </c>
      <c r="AE34" s="9" t="n">
        <f t="shared" si="29"/>
        <v>0.50079408852017737</v>
      </c>
      <c r="AF34" s="9" t="n">
        <f t="shared" si="29"/>
        <v>0.85178143232109738</v>
      </c>
      <c r="AG34" s="9" t="n">
        <f t="shared" si="29"/>
        <v>0.98233284483757333</v>
      </c>
      <c r="AH34" s="9" t="n">
        <f t="shared" si="29"/>
        <v>0.71399760662810019</v>
      </c>
      <c r="AI34" s="9" t="n">
        <f t="shared" si="29"/>
        <v>0.18666271040316298</v>
      </c>
      <c r="AJ34" s="9" t="n">
        <f t="shared" si="29"/>
        <v>0.27224895434069429</v>
      </c>
      <c r="AK34" s="9" t="n">
        <f t="shared" si="29"/>
        <v>0.33739061021265399</v>
      </c>
      <c r="AL34" s="9" t="n">
        <f t="shared" si="29"/>
        <v>0.28181999142298353</v>
      </c>
      <c r="AM34" s="9" t="n">
        <f t="shared" si="29"/>
        <v>9.0091334608566678E-2</v>
      </c>
      <c r="AN34" s="9" t="n">
        <f t="shared" si="29"/>
        <v>5.2812979804455117E-2</v>
      </c>
      <c r="AO34" s="9" t="n">
        <f t="shared" si="29"/>
        <v>6.5006674317364233E-2</v>
      </c>
      <c r="AP34" s="9" t="n">
        <f t="shared" si="29"/>
        <v>2.4386653095592792E-2</v>
      </c>
      <c r="AQ34" s="9" t="n">
        <f t="shared" si="29"/>
        <v>0.12010055973464141</v>
      </c>
      <c r="AR34" s="9" t="n">
        <f t="shared" si="29"/>
        <v>0.11388181023602249</v>
      </c>
      <c r="AS34" s="9" t="n">
        <f t="shared" si="29"/>
        <v>-2.2549099818561548E-3</v>
      </c>
      <c r="AT34" s="9" t="n">
        <f t="shared" si="29"/>
        <v>1.5554809973394241E-4</v>
      </c>
      <c r="AU34" s="9" t="n">
        <f t="shared" si="29"/>
        <v>-3.434867515E-3</v>
      </c>
      <c r="AV34" s="107" t="n">
        <f t="shared" si="29"/>
        <v>1.0640541185429403E-4</v>
      </c>
      <c r="AW34" s="40"/>
    </row>
    <row r="35">
      <c r="A35" s="98" t="str">
        <f t="shared" si="7"/>
        <v>Army</v>
      </c>
      <c r="B35" s="38" t="str">
        <f t="shared" si="3"/>
        <v>Any Commercial
Classification</v>
      </c>
      <c r="C35" s="31" t="n">
        <f t="shared" si="11"/>
        <v>15.717987598660798</v>
      </c>
      <c r="D35" s="31" t="n">
        <f t="shared" si="4"/>
        <v>47.812791587349906</v>
      </c>
      <c r="E35" s="31" t="n">
        <f t="shared" si="4"/>
        <v>43.521228437283</v>
      </c>
      <c r="F35" s="31" t="n">
        <f t="shared" si="4"/>
        <v>7.7184825685505931</v>
      </c>
      <c r="G35" s="7" t="n">
        <f t="shared" si="12"/>
        <v>-8.975763613857568E-2</v>
      </c>
      <c r="H35" s="16" t="n">
        <f t="shared" si="13"/>
        <v>1.7688804412208015</v>
      </c>
      <c r="I35" s="16" t="n">
        <f t="shared" si="14"/>
        <v>0.1773498323852104</v>
      </c>
      <c r="J35" s="29" t="n">
        <f t="shared" si="15"/>
        <v>0.38631649392436579</v>
      </c>
      <c r="K35" s="103" t="n">
        <f t="shared" si="8"/>
        <v>0.18211156881396368</v>
      </c>
      <c r="M35" s="79" t="str">
        <f t="shared" ref="M35:N35" si="30">M8</f>
        <v>Army</v>
      </c>
      <c r="N35" s="1" t="str">
        <f t="shared" si="30"/>
        <v>Any Commercial
Classification</v>
      </c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9" t="n">
        <f t="shared" ref="Y35:AV35" si="31">IF(Y8="","",Y8/VLOOKUP(Y$28,deflator,2,FALSE)/1000000000)</f>
        <v>5.906607560180734</v>
      </c>
      <c r="Z35" s="9" t="n">
        <f t="shared" si="31"/>
        <v>7.0584988959067125</v>
      </c>
      <c r="AA35" s="9" t="n">
        <f t="shared" si="31"/>
        <v>10.934776459913175</v>
      </c>
      <c r="AB35" s="9" t="n">
        <f t="shared" si="31"/>
        <v>16.857677407038121</v>
      </c>
      <c r="AC35" s="9" t="n">
        <f t="shared" si="31"/>
        <v>24.375665151421156</v>
      </c>
      <c r="AD35" s="9" t="n">
        <f t="shared" si="31"/>
        <v>19.852199526071981</v>
      </c>
      <c r="AE35" s="9" t="n">
        <f t="shared" si="31"/>
        <v>26.245958193630969</v>
      </c>
      <c r="AF35" s="9" t="n">
        <f t="shared" si="31"/>
        <v>36.097138605349144</v>
      </c>
      <c r="AG35" s="9" t="n">
        <f t="shared" si="31"/>
        <v>45.446029398902489</v>
      </c>
      <c r="AH35" s="9" t="n">
        <f t="shared" si="31"/>
        <v>32.424354964098519</v>
      </c>
      <c r="AI35" s="9" t="n">
        <f t="shared" si="31"/>
        <v>30.656772214439421</v>
      </c>
      <c r="AJ35" s="9" t="n">
        <f t="shared" si="31"/>
        <v>26.273119190436784</v>
      </c>
      <c r="AK35" s="9" t="n">
        <f t="shared" si="31"/>
        <v>21.092543342284149</v>
      </c>
      <c r="AL35" s="9" t="n">
        <f t="shared" si="31"/>
        <v>16.338970542023311</v>
      </c>
      <c r="AM35" s="9" t="n">
        <f t="shared" si="31"/>
        <v>15.19678943976764</v>
      </c>
      <c r="AN35" s="9" t="n">
        <f t="shared" si="31"/>
        <v>15.717987598660798</v>
      </c>
      <c r="AO35" s="9" t="n">
        <f t="shared" si="31"/>
        <v>15.215501894972419</v>
      </c>
      <c r="AP35" s="9" t="n">
        <f t="shared" si="31"/>
        <v>15.714300790544245</v>
      </c>
      <c r="AQ35" s="9" t="n">
        <f t="shared" si="31"/>
        <v>16.007785306971428</v>
      </c>
      <c r="AR35" s="9" t="n">
        <f t="shared" si="31"/>
        <v>17.246830028365444</v>
      </c>
      <c r="AS35" s="9" t="n">
        <f t="shared" si="31"/>
        <v>20.258573066647735</v>
      </c>
      <c r="AT35" s="9" t="n">
        <f t="shared" si="31"/>
        <v>47.812791587349906</v>
      </c>
      <c r="AU35" s="9" t="n">
        <f t="shared" si="31"/>
        <v>43.521228437283</v>
      </c>
      <c r="AV35" s="107" t="n">
        <f t="shared" si="31"/>
        <v>7.7184825685505931</v>
      </c>
      <c r="AW35" s="40"/>
    </row>
    <row r="36">
      <c r="A36" s="74" t="str">
        <f t="shared" si="7"/>
        <v>Army</v>
      </c>
      <c r="B36" s="75" t="n">
        <f t="shared" si="3"/>
        <v>0</v>
      </c>
      <c r="C36" s="101" t="n">
        <f t="shared" si="11"/>
        <v>4.3034379535321155E-5</v>
      </c>
      <c r="D36" s="101" t="n">
        <f t="shared" si="4"/>
        <v>2.2055310355613231E-2</v>
      </c>
      <c r="E36" s="101" t="n">
        <f t="shared" si="4"/>
        <v>1.2038080127800001E-2</v>
      </c>
      <c r="F36" s="101" t="n">
        <f t="shared" si="4"/>
        <v>4.7754775080230683E-3</v>
      </c>
      <c r="G36" s="84" t="n">
        <f t="shared" si="12"/>
        <v>-0.45418677254132467</v>
      </c>
      <c r="H36" s="108" t="n">
        <f t="shared" si="13"/>
        <v>278.73169958032167</v>
      </c>
      <c r="I36" s="108" t="n">
        <f t="shared" si="14"/>
        <v>0.39669760105640722</v>
      </c>
      <c r="J36" s="102" t="n">
        <f t="shared" si="15"/>
        <v>1.0685610391843539E-4</v>
      </c>
      <c r="K36" s="104" t="n">
        <f t="shared" si="8"/>
        <v>1.1267366261412555E-4</v>
      </c>
      <c r="M36" s="80" t="str">
        <f t="shared" ref="M36:N36" si="32">M9</f>
        <v>Army</v>
      </c>
      <c r="N36" s="81" t="n">
        <f t="shared" si="32"/>
        <v>0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99" t="str">
        <f t="shared" ref="Y36:AV36" si="33">IF(Y9="","",Y9/VLOOKUP(Y$28,deflator,2,FALSE)/1000000000)</f>
      </c>
      <c r="Z36" s="99" t="n">
        <f t="shared" si="33"/>
        <v>1.1420282997253509E-3</v>
      </c>
      <c r="AA36" s="99" t="n">
        <f t="shared" si="33"/>
        <v>5.2179652238054307E-5</v>
      </c>
      <c r="AB36" s="99" t="n">
        <f t="shared" si="33"/>
        <v>6.5644685438867703E-5</v>
      </c>
      <c r="AC36" s="99" t="n">
        <f t="shared" si="33"/>
        <v>0</v>
      </c>
      <c r="AD36" s="99" t="str">
        <f t="shared" si="33"/>
      </c>
      <c r="AE36" s="99" t="str">
        <f t="shared" si="33"/>
      </c>
      <c r="AF36" s="99" t="str">
        <f t="shared" si="33"/>
      </c>
      <c r="AG36" s="99" t="str">
        <f t="shared" si="33"/>
      </c>
      <c r="AH36" s="99" t="n">
        <f t="shared" si="33"/>
        <v>-1.3196059947340886E-7</v>
      </c>
      <c r="AI36" s="99" t="n">
        <f t="shared" si="33"/>
        <v>-2.1612340502626609E-5</v>
      </c>
      <c r="AJ36" s="99" t="n">
        <f t="shared" si="33"/>
        <v>-1.4234450095320226E-9</v>
      </c>
      <c r="AK36" s="99" t="str">
        <f t="shared" si="33"/>
      </c>
      <c r="AL36" s="99" t="n">
        <f t="shared" si="33"/>
        <v>0</v>
      </c>
      <c r="AM36" s="99" t="str">
        <f t="shared" si="33"/>
      </c>
      <c r="AN36" s="99" t="n">
        <f t="shared" si="33"/>
        <v>4.3034379535321155E-5</v>
      </c>
      <c r="AO36" s="99" t="n">
        <f t="shared" si="33"/>
        <v>3.8221527510106802E-5</v>
      </c>
      <c r="AP36" s="99" t="str">
        <f t="shared" si="33"/>
      </c>
      <c r="AQ36" s="99" t="n">
        <f t="shared" si="33"/>
        <v>1.4711215942887816E-2</v>
      </c>
      <c r="AR36" s="99" t="n">
        <f t="shared" si="33"/>
        <v>4.8052338693752548E-2</v>
      </c>
      <c r="AS36" s="99" t="n">
        <f t="shared" si="33"/>
        <v>3.860917849072628E-2</v>
      </c>
      <c r="AT36" s="99" t="n">
        <f t="shared" si="33"/>
        <v>2.2055310355613231E-2</v>
      </c>
      <c r="AU36" s="99" t="n">
        <f t="shared" si="33"/>
        <v>1.2038080127800001E-2</v>
      </c>
      <c r="AV36" s="100" t="n">
        <f t="shared" si="33"/>
        <v>4.7754775080230683E-3</v>
      </c>
      <c r="AW36" s="40"/>
    </row>
    <row r="37">
      <c r="A37" s="115" t="str">
        <f t="shared" si="7"/>
        <v>DLA</v>
      </c>
      <c r="B37" s="96" t="str">
        <f t="shared" si="3"/>
        <v>Not Classified
as Commercial</v>
      </c>
      <c r="C37" s="112" t="n">
        <f t="shared" si="11"/>
        <v>16.486778699059833</v>
      </c>
      <c r="D37" s="112" t="n">
        <f t="shared" si="4"/>
        <v>17.269187260687339</v>
      </c>
      <c r="E37" s="112" t="n">
        <f t="shared" si="4"/>
        <v>17.708270941608397</v>
      </c>
      <c r="F37" s="112" t="n">
        <f t="shared" si="4"/>
        <v>8.0369703355974593</v>
      </c>
      <c r="G37" s="83" t="n">
        <f t="shared" si="12"/>
        <v>2.5425845136361147E-2</v>
      </c>
      <c r="H37" s="73" t="n">
        <f t="shared" si="13"/>
        <v>7.4089199888285107E-2</v>
      </c>
      <c r="I37" s="73" t="n">
        <f t="shared" si="14"/>
        <v>0.45385404154356596</v>
      </c>
      <c r="J37" s="113" t="n">
        <f t="shared" si="15"/>
        <v>0.36763017555419664</v>
      </c>
      <c r="K37" s="97" t="n">
        <f t="shared" si="8"/>
        <v>0.39172930255338523</v>
      </c>
      <c r="M37" s="76" t="str">
        <f t="shared" ref="M37:N37" si="34">M10</f>
        <v>DLA</v>
      </c>
      <c r="N37" s="77" t="str">
        <f t="shared" si="34"/>
        <v>Not Classified
as Commercial</v>
      </c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105" t="n">
        <f t="shared" ref="Y37:AV37" si="35">IF(Y10="","",Y10/VLOOKUP(Y$28,deflator,2,FALSE)/1000000000)</f>
        <v>6.4621055823974096</v>
      </c>
      <c r="Z37" s="105" t="n">
        <f t="shared" si="35"/>
        <v>6.9862944112949013</v>
      </c>
      <c r="AA37" s="105" t="n">
        <f t="shared" si="35"/>
        <v>7.5574939982448406</v>
      </c>
      <c r="AB37" s="105" t="n">
        <f t="shared" si="35"/>
        <v>9.6423129030192776</v>
      </c>
      <c r="AC37" s="105" t="n">
        <f t="shared" si="35"/>
        <v>8.8542311838499916</v>
      </c>
      <c r="AD37" s="105" t="n">
        <f t="shared" si="35"/>
        <v>32.060125162065653</v>
      </c>
      <c r="AE37" s="105" t="n">
        <f t="shared" si="35"/>
        <v>32.202876889753256</v>
      </c>
      <c r="AF37" s="105" t="n">
        <f t="shared" si="35"/>
        <v>14.869349379583008</v>
      </c>
      <c r="AG37" s="105" t="n">
        <f t="shared" si="35"/>
        <v>11.500169912940912</v>
      </c>
      <c r="AH37" s="105" t="n">
        <f t="shared" si="35"/>
        <v>14.773745827043021</v>
      </c>
      <c r="AI37" s="105" t="n">
        <f t="shared" si="35"/>
        <v>17.221415792825169</v>
      </c>
      <c r="AJ37" s="105" t="n">
        <f t="shared" si="35"/>
        <v>16.906574076620359</v>
      </c>
      <c r="AK37" s="105" t="n">
        <f t="shared" si="35"/>
        <v>17.137194240525211</v>
      </c>
      <c r="AL37" s="105" t="n">
        <f t="shared" si="35"/>
        <v>14.150357788811863</v>
      </c>
      <c r="AM37" s="105" t="n">
        <f t="shared" si="35"/>
        <v>14.652888708025532</v>
      </c>
      <c r="AN37" s="105" t="n">
        <f t="shared" si="35"/>
        <v>16.486778699059833</v>
      </c>
      <c r="AO37" s="105" t="n">
        <f t="shared" si="35"/>
        <v>19.554631982615323</v>
      </c>
      <c r="AP37" s="105" t="n">
        <f t="shared" si="35"/>
        <v>21.357279416962609</v>
      </c>
      <c r="AQ37" s="105" t="n">
        <f t="shared" si="35"/>
        <v>25.726168933262901</v>
      </c>
      <c r="AR37" s="105" t="n">
        <f t="shared" si="35"/>
        <v>25.217378326580477</v>
      </c>
      <c r="AS37" s="105" t="n">
        <f t="shared" si="35"/>
        <v>21.639048777378633</v>
      </c>
      <c r="AT37" s="105" t="n">
        <f t="shared" si="35"/>
        <v>17.269187260687339</v>
      </c>
      <c r="AU37" s="105" t="n">
        <f t="shared" si="35"/>
        <v>17.708270941608397</v>
      </c>
      <c r="AV37" s="106" t="n">
        <f t="shared" si="35"/>
        <v>8.0369703355974593</v>
      </c>
      <c r="AW37" s="40"/>
    </row>
    <row r="38">
      <c r="A38" s="98" t="str">
        <f t="shared" si="7"/>
        <v>DLA</v>
      </c>
      <c r="B38" s="38" t="str">
        <f t="shared" si="3"/>
        <v>Non-Development
or Commercial Similar</v>
      </c>
      <c r="C38" s="31" t="n">
        <f t="shared" ref="C38:C53" si="36">AN38</f>
        <v>3.1459469844367267E-2</v>
      </c>
      <c r="D38" s="31" t="n">
        <f t="shared" ref="D38:D53" si="37">AT38</f>
        <v>6.9303521133468465E-2</v>
      </c>
      <c r="E38" s="31" t="n">
        <f t="shared" ref="E38:E53" si="38">AU38</f>
        <v>1.2679586380799999E-2</v>
      </c>
      <c r="F38" s="31" t="n">
        <f t="shared" ref="F38:F53" si="39">AV38</f>
        <v>1.415966846946928E-2</v>
      </c>
      <c r="G38" s="7" t="n">
        <f t="shared" ref="G38:G53" si="40">(E38/D38)-1</f>
        <v>-0.81704268162102522</v>
      </c>
      <c r="H38" s="16" t="n">
        <f t="shared" ref="H38:H53" si="41">(E38/C38)-1</f>
        <v>-0.59695486149235777</v>
      </c>
      <c r="I38" s="16" t="n">
        <f t="shared" ref="I38:I53" si="42">F38/E38</f>
        <v>1.1167295244670195</v>
      </c>
      <c r="J38" s="29" t="n">
        <f t="shared" si="15"/>
        <v>2.6323284653248708E-4</v>
      </c>
      <c r="K38" s="103" t="n">
        <f t="shared" si="8"/>
        <v>6.9015522296562277E-4</v>
      </c>
      <c r="M38" s="79" t="str">
        <f t="shared" ref="M38:N38" si="43">M11</f>
        <v>DLA</v>
      </c>
      <c r="N38" s="1" t="str">
        <f t="shared" si="43"/>
        <v>Non-Development
or Commercial Similar</v>
      </c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9" t="n">
        <f t="shared" ref="Y38:AV38" si="44">IF(Y11="","",Y11/VLOOKUP(Y$28,deflator,2,FALSE)/1000000000)</f>
        <v>4.0288244948294784E-2</v>
      </c>
      <c r="Z38" s="9" t="str">
        <f t="shared" si="44"/>
      </c>
      <c r="AA38" s="9" t="n">
        <f t="shared" si="44"/>
        <v>8.7214561597890772E-5</v>
      </c>
      <c r="AB38" s="9" t="n">
        <f t="shared" si="44"/>
        <v>1.2200044766713091E-2</v>
      </c>
      <c r="AC38" s="9" t="n">
        <f t="shared" si="44"/>
        <v>3.3751605083163112E-3</v>
      </c>
      <c r="AD38" s="9" t="n">
        <f t="shared" si="44"/>
        <v>1.9642164541778011E-2</v>
      </c>
      <c r="AE38" s="9" t="n">
        <f t="shared" si="44"/>
        <v>3.3883322506527105E-2</v>
      </c>
      <c r="AF38" s="9" t="n">
        <f t="shared" si="44"/>
        <v>6.7673489041809268E-2</v>
      </c>
      <c r="AG38" s="9" t="n">
        <f t="shared" si="44"/>
        <v>6.1153989576704447E-2</v>
      </c>
      <c r="AH38" s="9" t="n">
        <f t="shared" si="44"/>
        <v>2.833434484986079E-2</v>
      </c>
      <c r="AI38" s="9" t="n">
        <f t="shared" si="44"/>
        <v>2.9878229903195191E-2</v>
      </c>
      <c r="AJ38" s="9" t="n">
        <f t="shared" si="44"/>
        <v>6.690968801995377E-2</v>
      </c>
      <c r="AK38" s="9" t="n">
        <f t="shared" si="44"/>
        <v>2.9132007540824401E-2</v>
      </c>
      <c r="AL38" s="9" t="n">
        <f t="shared" si="44"/>
        <v>0.15463929184259431</v>
      </c>
      <c r="AM38" s="9" t="n">
        <f t="shared" si="44"/>
        <v>1.86013587701419E-2</v>
      </c>
      <c r="AN38" s="9" t="n">
        <f t="shared" si="44"/>
        <v>3.1459469844367267E-2</v>
      </c>
      <c r="AO38" s="9" t="n">
        <f t="shared" si="44"/>
        <v>1.2285550252907789E-2</v>
      </c>
      <c r="AP38" s="9" t="n">
        <f t="shared" si="44"/>
        <v>9.9514884380213359E-3</v>
      </c>
      <c r="AQ38" s="9" t="n">
        <f t="shared" si="44"/>
        <v>2.8512917398670477E-2</v>
      </c>
      <c r="AR38" s="9" t="n">
        <f t="shared" si="44"/>
        <v>-2.2875607519712163E-3</v>
      </c>
      <c r="AS38" s="9" t="n">
        <f t="shared" si="44"/>
        <v>1.3928279385473183E-2</v>
      </c>
      <c r="AT38" s="9" t="n">
        <f t="shared" si="44"/>
        <v>6.9303521133468465E-2</v>
      </c>
      <c r="AU38" s="9" t="n">
        <f t="shared" si="44"/>
        <v>1.2679586380799999E-2</v>
      </c>
      <c r="AV38" s="107" t="n">
        <f t="shared" si="44"/>
        <v>1.415966846946928E-2</v>
      </c>
      <c r="AW38" s="40"/>
    </row>
    <row r="39">
      <c r="A39" s="98" t="str">
        <f t="shared" si="7"/>
        <v>DLA</v>
      </c>
      <c r="B39" s="38" t="str">
        <f t="shared" si="3"/>
        <v>Any Commercial
Classification</v>
      </c>
      <c r="C39" s="31" t="n">
        <f t="shared" si="36"/>
        <v>20.497741595439596</v>
      </c>
      <c r="D39" s="31" t="n">
        <f t="shared" si="37"/>
        <v>24.502890361860565</v>
      </c>
      <c r="E39" s="31" t="n">
        <f t="shared" si="38"/>
        <v>30.431643816882197</v>
      </c>
      <c r="F39" s="31" t="n">
        <f t="shared" si="39"/>
        <v>12.451858021363156</v>
      </c>
      <c r="G39" s="7" t="n">
        <f t="shared" si="40"/>
        <v>0.24196139179767551</v>
      </c>
      <c r="H39" s="16" t="n">
        <f t="shared" si="41"/>
        <v>0.48463398639256572</v>
      </c>
      <c r="I39" s="16" t="n">
        <f t="shared" si="42"/>
        <v>0.40917467673748825</v>
      </c>
      <c r="J39" s="29" t="n">
        <f t="shared" si="15"/>
        <v>0.63177204571204981</v>
      </c>
      <c r="K39" s="103" t="n">
        <f t="shared" si="8"/>
        <v>0.60691497598264521</v>
      </c>
      <c r="M39" s="79" t="str">
        <f t="shared" ref="M39:N39" si="45">M12</f>
        <v>DLA</v>
      </c>
      <c r="N39" s="1" t="str">
        <f t="shared" si="45"/>
        <v>Any Commercial
Classification</v>
      </c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9" t="n">
        <f t="shared" ref="Y39:AV39" si="46">IF(Y12="","",Y12/VLOOKUP(Y$28,deflator,2,FALSE)/1000000000)</f>
        <v>8.9772923720557092</v>
      </c>
      <c r="Z39" s="9" t="n">
        <f t="shared" si="46"/>
        <v>11.03870321080044</v>
      </c>
      <c r="AA39" s="9" t="n">
        <f t="shared" si="46"/>
        <v>15.102203085949046</v>
      </c>
      <c r="AB39" s="9" t="n">
        <f t="shared" si="46"/>
        <v>17.285413852855751</v>
      </c>
      <c r="AC39" s="9" t="n">
        <f t="shared" si="46"/>
        <v>20.326202509240186</v>
      </c>
      <c r="AD39" s="9" t="n">
        <f t="shared" si="46"/>
        <v>8.2195712501007296</v>
      </c>
      <c r="AE39" s="9" t="n">
        <f t="shared" si="46"/>
        <v>13.340898483224953</v>
      </c>
      <c r="AF39" s="9" t="n">
        <f t="shared" si="46"/>
        <v>26.7581536316941</v>
      </c>
      <c r="AG39" s="9" t="n">
        <f t="shared" si="46"/>
        <v>36.053045972045503</v>
      </c>
      <c r="AH39" s="9" t="n">
        <f t="shared" si="46"/>
        <v>35.376689315927379</v>
      </c>
      <c r="AI39" s="9" t="n">
        <f t="shared" si="46"/>
        <v>28.468887753891369</v>
      </c>
      <c r="AJ39" s="9" t="n">
        <f t="shared" si="46"/>
        <v>29.393222007316094</v>
      </c>
      <c r="AK39" s="9" t="n">
        <f t="shared" si="46"/>
        <v>37.22285236437277</v>
      </c>
      <c r="AL39" s="9" t="n">
        <f t="shared" si="46"/>
        <v>27.456819708217012</v>
      </c>
      <c r="AM39" s="9" t="n">
        <f t="shared" si="46"/>
        <v>24.494286787154945</v>
      </c>
      <c r="AN39" s="9" t="n">
        <f t="shared" si="46"/>
        <v>20.497741595439596</v>
      </c>
      <c r="AO39" s="9" t="n">
        <f t="shared" si="46"/>
        <v>16.408219341692323</v>
      </c>
      <c r="AP39" s="9" t="n">
        <f t="shared" si="46"/>
        <v>19.931926840133865</v>
      </c>
      <c r="AQ39" s="9" t="n">
        <f t="shared" si="46"/>
        <v>26.172924076406879</v>
      </c>
      <c r="AR39" s="9" t="n">
        <f t="shared" si="46"/>
        <v>24.280378039804912</v>
      </c>
      <c r="AS39" s="9" t="n">
        <f t="shared" si="46"/>
        <v>24.7122767205929</v>
      </c>
      <c r="AT39" s="9" t="n">
        <f t="shared" si="46"/>
        <v>24.502890361860565</v>
      </c>
      <c r="AU39" s="9" t="n">
        <f t="shared" si="46"/>
        <v>30.431643816882197</v>
      </c>
      <c r="AV39" s="107" t="n">
        <f t="shared" si="46"/>
        <v>12.451858021363156</v>
      </c>
      <c r="AW39" s="40"/>
    </row>
    <row r="40">
      <c r="A40" s="74" t="str">
        <f t="shared" si="7"/>
        <v>DLA</v>
      </c>
      <c r="B40" s="75" t="n">
        <f t="shared" si="3"/>
        <v>0</v>
      </c>
      <c r="C40" s="101" t="str">
        <f t="shared" si="36"/>
      </c>
      <c r="D40" s="101" t="n">
        <f t="shared" si="37"/>
        <v>1.7180592563813071E-2</v>
      </c>
      <c r="E40" s="101" t="n">
        <f t="shared" si="38"/>
        <v>1.61146434848E-2</v>
      </c>
      <c r="F40" s="101" t="n">
        <f t="shared" si="39"/>
        <v>1.3655185099650311E-2</v>
      </c>
      <c r="G40" s="84" t="n">
        <f t="shared" si="40"/>
        <v>-6.2043790111072417E-2</v>
      </c>
      <c r="H40" s="108" t="e">
        <f t="shared" si="41"/>
        <v>#VALUE!</v>
      </c>
      <c r="I40" s="108" t="n">
        <f t="shared" si="42"/>
        <v>0.84737742491979096</v>
      </c>
      <c r="J40" s="102" t="n">
        <f t="shared" si="15"/>
        <v>3.3454588722100451E-4</v>
      </c>
      <c r="K40" s="104" t="n">
        <f t="shared" si="8"/>
        <v>6.6556624100389265E-4</v>
      </c>
      <c r="M40" s="80" t="str">
        <f t="shared" ref="M40:N40" si="47">M13</f>
        <v>DLA</v>
      </c>
      <c r="N40" s="81" t="n">
        <f t="shared" si="47"/>
        <v>0</v>
      </c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99" t="str">
        <f t="shared" ref="Y40:AV40" si="48">IF(Y13="","",Y13/VLOOKUP(Y$28,deflator,2,FALSE)/1000000000)</f>
      </c>
      <c r="Z40" s="99" t="str">
        <f t="shared" si="48"/>
      </c>
      <c r="AA40" s="99" t="str">
        <f t="shared" si="48"/>
      </c>
      <c r="AB40" s="99" t="str">
        <f t="shared" si="48"/>
      </c>
      <c r="AC40" s="99" t="str">
        <f t="shared" si="48"/>
      </c>
      <c r="AD40" s="99" t="str">
        <f t="shared" si="48"/>
      </c>
      <c r="AE40" s="99" t="str">
        <f t="shared" si="48"/>
      </c>
      <c r="AF40" s="99" t="str">
        <f t="shared" si="48"/>
      </c>
      <c r="AG40" s="99" t="str">
        <f t="shared" si="48"/>
      </c>
      <c r="AH40" s="99" t="str">
        <f t="shared" si="48"/>
      </c>
      <c r="AI40" s="99" t="str">
        <f t="shared" si="48"/>
      </c>
      <c r="AJ40" s="99" t="str">
        <f t="shared" si="48"/>
      </c>
      <c r="AK40" s="99" t="str">
        <f t="shared" si="48"/>
      </c>
      <c r="AL40" s="99" t="str">
        <f t="shared" si="48"/>
      </c>
      <c r="AM40" s="99" t="str">
        <f t="shared" si="48"/>
      </c>
      <c r="AN40" s="99" t="str">
        <f t="shared" si="48"/>
      </c>
      <c r="AO40" s="99" t="str">
        <f t="shared" si="48"/>
      </c>
      <c r="AP40" s="99" t="str">
        <f t="shared" si="48"/>
      </c>
      <c r="AQ40" s="99" t="n">
        <f t="shared" si="48"/>
        <v>2.4544245735590606E-5</v>
      </c>
      <c r="AR40" s="99" t="n">
        <f t="shared" si="48"/>
        <v>-8.2625699556745772E-4</v>
      </c>
      <c r="AS40" s="99" t="n">
        <f t="shared" si="48"/>
        <v>1.0807158129332906E-2</v>
      </c>
      <c r="AT40" s="99" t="n">
        <f t="shared" si="48"/>
        <v>1.7180592563813071E-2</v>
      </c>
      <c r="AU40" s="99" t="n">
        <f t="shared" si="48"/>
        <v>1.61146434848E-2</v>
      </c>
      <c r="AV40" s="100" t="n">
        <f t="shared" si="48"/>
        <v>1.3655185099650311E-2</v>
      </c>
      <c r="AW40" s="40"/>
    </row>
    <row r="41">
      <c r="A41" s="115" t="str">
        <f t="shared" si="7"/>
        <v>MDA</v>
      </c>
      <c r="B41" s="96" t="str">
        <f t="shared" si="3"/>
        <v>Not Classified
as Commercial</v>
      </c>
      <c r="C41" s="112" t="n">
        <f t="shared" si="36"/>
        <v>5.6048717032676256</v>
      </c>
      <c r="D41" s="112" t="n">
        <f t="shared" si="37"/>
        <v>9.3440830373338883</v>
      </c>
      <c r="E41" s="112" t="n">
        <f t="shared" si="38"/>
        <v>9.7647183238269992</v>
      </c>
      <c r="F41" s="112" t="n">
        <f t="shared" si="39"/>
        <v>4.5197543520451831</v>
      </c>
      <c r="G41" s="83" t="n">
        <f t="shared" si="40"/>
        <v>4.5016218799905916E-2</v>
      </c>
      <c r="H41" s="73" t="n">
        <f t="shared" si="41"/>
        <v>0.74218409283734244</v>
      </c>
      <c r="I41" s="73" t="n">
        <f t="shared" si="42"/>
        <v>0.46286581979702163</v>
      </c>
      <c r="J41" s="113" t="n">
        <f t="shared" si="15"/>
        <v>0.99224179679348201</v>
      </c>
      <c r="K41" s="97" t="n">
        <f t="shared" si="8"/>
        <v>0.99189611691459567</v>
      </c>
      <c r="M41" s="76" t="str">
        <f t="shared" ref="M41:N41" si="49">M14</f>
        <v>MDA</v>
      </c>
      <c r="N41" s="77" t="str">
        <f t="shared" si="49"/>
        <v>Not Classified
as Commercial</v>
      </c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105" t="n">
        <f t="shared" ref="Y41:AV41" si="50">IF(Y14="","",Y14/VLOOKUP(Y$28,deflator,2,FALSE)/1000000000)</f>
        <v>2.2177169647147337</v>
      </c>
      <c r="Z41" s="105" t="n">
        <f t="shared" si="50"/>
        <v>2.6341395207985374</v>
      </c>
      <c r="AA41" s="105" t="n">
        <f t="shared" si="50"/>
        <v>3.818684150128115</v>
      </c>
      <c r="AB41" s="105" t="n">
        <f t="shared" si="50"/>
        <v>3.9919850436483379</v>
      </c>
      <c r="AC41" s="105" t="n">
        <f t="shared" si="50"/>
        <v>4.9389746790114071</v>
      </c>
      <c r="AD41" s="105" t="n">
        <f t="shared" si="50"/>
        <v>5.4406365556304044</v>
      </c>
      <c r="AE41" s="105" t="n">
        <f t="shared" si="50"/>
        <v>4.7724056142580382</v>
      </c>
      <c r="AF41" s="105" t="n">
        <f t="shared" si="50"/>
        <v>6.5488640451783819</v>
      </c>
      <c r="AG41" s="105" t="n">
        <f t="shared" si="50"/>
        <v>7.5516117045735092</v>
      </c>
      <c r="AH41" s="105" t="n">
        <f t="shared" si="50"/>
        <v>7.249726273128779</v>
      </c>
      <c r="AI41" s="105" t="n">
        <f t="shared" si="50"/>
        <v>6.8508671994855757</v>
      </c>
      <c r="AJ41" s="105" t="n">
        <f t="shared" si="50"/>
        <v>6.8196625567485034</v>
      </c>
      <c r="AK41" s="105" t="n">
        <f t="shared" si="50"/>
        <v>8.6269848647851042</v>
      </c>
      <c r="AL41" s="105" t="n">
        <f t="shared" si="50"/>
        <v>9.5049416214794515</v>
      </c>
      <c r="AM41" s="105" t="n">
        <f t="shared" si="50"/>
        <v>7.3223344941849877</v>
      </c>
      <c r="AN41" s="105" t="n">
        <f t="shared" si="50"/>
        <v>5.6048717032676256</v>
      </c>
      <c r="AO41" s="105" t="n">
        <f t="shared" si="50"/>
        <v>7.8084222261844021</v>
      </c>
      <c r="AP41" s="105" t="n">
        <f t="shared" si="50"/>
        <v>6.2865381757093211</v>
      </c>
      <c r="AQ41" s="105" t="n">
        <f t="shared" si="50"/>
        <v>9.4130547030760674</v>
      </c>
      <c r="AR41" s="105" t="n">
        <f t="shared" si="50"/>
        <v>9.783780705772914</v>
      </c>
      <c r="AS41" s="105" t="n">
        <f t="shared" si="50"/>
        <v>13.53545961431927</v>
      </c>
      <c r="AT41" s="105" t="n">
        <f t="shared" si="50"/>
        <v>9.3440830373338883</v>
      </c>
      <c r="AU41" s="105" t="n">
        <f t="shared" si="50"/>
        <v>9.7647183238269992</v>
      </c>
      <c r="AV41" s="106" t="n">
        <f t="shared" si="50"/>
        <v>4.5197543520451831</v>
      </c>
      <c r="AW41" s="40"/>
    </row>
    <row r="42">
      <c r="A42" s="98" t="str">
        <f t="shared" si="7"/>
        <v>MDA</v>
      </c>
      <c r="B42" s="38" t="str">
        <f t="shared" si="3"/>
        <v>Non-Development
or Commercial Similar</v>
      </c>
      <c r="C42" s="31" t="str">
        <f t="shared" si="36"/>
      </c>
      <c r="D42" s="31" t="str">
        <f t="shared" si="37"/>
      </c>
      <c r="E42" s="31" t="str">
        <f t="shared" si="38"/>
      </c>
      <c r="F42" s="31" t="str">
        <f t="shared" si="39"/>
      </c>
      <c r="G42" s="7" t="e">
        <f t="shared" si="40"/>
        <v>#VALUE!</v>
      </c>
      <c r="H42" s="16" t="e">
        <f t="shared" si="41"/>
        <v>#VALUE!</v>
      </c>
      <c r="I42" s="16" t="e">
        <f t="shared" si="42"/>
        <v>#VALUE!</v>
      </c>
      <c r="J42" s="29" t="n">
        <f t="shared" si="15"/>
        <v>0</v>
      </c>
      <c r="K42" s="103" t="n">
        <f t="shared" si="8"/>
        <v>0</v>
      </c>
      <c r="M42" s="79" t="str">
        <f t="shared" ref="M42:N42" si="51">M15</f>
        <v>MDA</v>
      </c>
      <c r="N42" s="1" t="str">
        <f t="shared" si="51"/>
        <v>Non-Development
or Commercial Similar</v>
      </c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9" t="str">
        <f t="shared" ref="Y42:AV42" si="52">IF(Y15="","",Y15/VLOOKUP(Y$28,deflator,2,FALSE)/1000000000)</f>
      </c>
      <c r="Z42" s="9" t="str">
        <f t="shared" si="52"/>
      </c>
      <c r="AA42" s="9" t="str">
        <f t="shared" si="52"/>
      </c>
      <c r="AB42" s="9" t="str">
        <f t="shared" si="52"/>
      </c>
      <c r="AC42" s="9" t="str">
        <f t="shared" si="52"/>
      </c>
      <c r="AD42" s="9" t="str">
        <f t="shared" si="52"/>
      </c>
      <c r="AE42" s="9" t="str">
        <f t="shared" si="52"/>
      </c>
      <c r="AF42" s="9" t="str">
        <f t="shared" si="52"/>
      </c>
      <c r="AG42" s="9" t="str">
        <f t="shared" si="52"/>
      </c>
      <c r="AH42" s="9" t="n">
        <f t="shared" si="52"/>
        <v>6.7711933120605194E-2</v>
      </c>
      <c r="AI42" s="9" t="n">
        <f t="shared" si="52"/>
        <v>6.5411385804350669E-4</v>
      </c>
      <c r="AJ42" s="9" t="str">
        <f t="shared" si="52"/>
      </c>
      <c r="AK42" s="9" t="str">
        <f t="shared" si="52"/>
      </c>
      <c r="AL42" s="9" t="str">
        <f t="shared" si="52"/>
      </c>
      <c r="AM42" s="9" t="str">
        <f t="shared" si="52"/>
      </c>
      <c r="AN42" s="9" t="str">
        <f t="shared" si="52"/>
      </c>
      <c r="AO42" s="9" t="str">
        <f t="shared" si="52"/>
      </c>
      <c r="AP42" s="9" t="str">
        <f t="shared" si="52"/>
      </c>
      <c r="AQ42" s="9" t="str">
        <f t="shared" si="52"/>
      </c>
      <c r="AR42" s="9" t="str">
        <f t="shared" si="52"/>
      </c>
      <c r="AS42" s="9" t="n">
        <f t="shared" si="52"/>
        <v>-1.1140505658177258E-6</v>
      </c>
      <c r="AT42" s="9" t="str">
        <f t="shared" si="52"/>
      </c>
      <c r="AU42" s="9" t="str">
        <f t="shared" si="52"/>
      </c>
      <c r="AV42" s="107" t="str">
        <f t="shared" si="52"/>
      </c>
      <c r="AW42" s="40"/>
    </row>
    <row r="43">
      <c r="A43" s="98" t="str">
        <f t="shared" si="7"/>
        <v>MDA</v>
      </c>
      <c r="B43" s="38" t="str">
        <f t="shared" si="3"/>
        <v>Any Commercial
Classification</v>
      </c>
      <c r="C43" s="31" t="n">
        <f t="shared" si="36"/>
        <v>1.8737965994135779E-2</v>
      </c>
      <c r="D43" s="31" t="n">
        <f t="shared" si="37"/>
        <v>8.3682429594233929E-2</v>
      </c>
      <c r="E43" s="31" t="n">
        <f t="shared" si="38"/>
        <v>7.6349000067800002E-2</v>
      </c>
      <c r="F43" s="31" t="n">
        <f t="shared" si="39"/>
        <v>3.6926811406073082E-2</v>
      </c>
      <c r="G43" s="7" t="n">
        <f t="shared" si="40"/>
        <v>-8.763404172169531E-2</v>
      </c>
      <c r="H43" s="16" t="n">
        <f t="shared" si="41"/>
        <v>3.0745617796346805</v>
      </c>
      <c r="I43" s="16" t="n">
        <f t="shared" si="42"/>
        <v>0.48365808816462641</v>
      </c>
      <c r="J43" s="29" t="n">
        <f t="shared" si="15"/>
        <v>7.758203206517985E-3</v>
      </c>
      <c r="K43" s="103" t="n">
        <f t="shared" si="8"/>
        <v>8.1038830854043131E-3</v>
      </c>
      <c r="M43" s="79" t="str">
        <f t="shared" ref="M43:N43" si="53">M16</f>
        <v>MDA</v>
      </c>
      <c r="N43" s="1" t="str">
        <f t="shared" si="53"/>
        <v>Any Commercial
Classification</v>
      </c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9" t="n">
        <f t="shared" ref="Y43:AV43" si="54">IF(Y16="","",Y16/VLOOKUP(Y$28,deflator,2,FALSE)/1000000000)</f>
        <v>2.1021003408107863E-3</v>
      </c>
      <c r="Z43" s="9" t="n">
        <f t="shared" si="54"/>
        <v>4.9969317438640021E-3</v>
      </c>
      <c r="AA43" s="9" t="n">
        <f t="shared" si="54"/>
        <v>4.1934374747774082E-2</v>
      </c>
      <c r="AB43" s="9" t="n">
        <f t="shared" si="54"/>
        <v>7.8941611059062902E-2</v>
      </c>
      <c r="AC43" s="9" t="n">
        <f t="shared" si="54"/>
        <v>9.305327903423917E-2</v>
      </c>
      <c r="AD43" s="9" t="n">
        <f t="shared" si="54"/>
        <v>0.1055185732364004</v>
      </c>
      <c r="AE43" s="9" t="n">
        <f t="shared" si="54"/>
        <v>0.11075785231816863</v>
      </c>
      <c r="AF43" s="9" t="n">
        <f t="shared" si="54"/>
        <v>0.15864292805615562</v>
      </c>
      <c r="AG43" s="9" t="n">
        <f t="shared" si="54"/>
        <v>0.12690955142351681</v>
      </c>
      <c r="AH43" s="9" t="n">
        <f t="shared" si="54"/>
        <v>0.16924446602105814</v>
      </c>
      <c r="AI43" s="9" t="n">
        <f t="shared" si="54"/>
        <v>0.15659146203378543</v>
      </c>
      <c r="AJ43" s="9" t="n">
        <f t="shared" si="54"/>
        <v>8.2310075760988352E-2</v>
      </c>
      <c r="AK43" s="9" t="n">
        <f t="shared" si="54"/>
        <v>3.3224298476082284E-2</v>
      </c>
      <c r="AL43" s="9" t="n">
        <f t="shared" si="54"/>
        <v>2.11302804936227E-2</v>
      </c>
      <c r="AM43" s="9" t="n">
        <f t="shared" si="54"/>
        <v>1.8544351484460535E-2</v>
      </c>
      <c r="AN43" s="9" t="n">
        <f t="shared" si="54"/>
        <v>1.8737965994135779E-2</v>
      </c>
      <c r="AO43" s="9" t="n">
        <f t="shared" si="54"/>
        <v>2.9883527655322439E-2</v>
      </c>
      <c r="AP43" s="9" t="n">
        <f t="shared" si="54"/>
        <v>4.0072665813702363E-2</v>
      </c>
      <c r="AQ43" s="9" t="n">
        <f t="shared" si="54"/>
        <v>5.7161791016769284E-2</v>
      </c>
      <c r="AR43" s="9" t="n">
        <f t="shared" si="54"/>
        <v>8.6268297206492595E-2</v>
      </c>
      <c r="AS43" s="9" t="n">
        <f t="shared" si="54"/>
        <v>8.8962596484910186E-2</v>
      </c>
      <c r="AT43" s="9" t="n">
        <f t="shared" si="54"/>
        <v>8.3682429594233929E-2</v>
      </c>
      <c r="AU43" s="9" t="n">
        <f t="shared" si="54"/>
        <v>7.6349000067800002E-2</v>
      </c>
      <c r="AV43" s="107" t="n">
        <f t="shared" si="54"/>
        <v>3.6926811406073082E-2</v>
      </c>
      <c r="AW43" s="40"/>
    </row>
    <row r="44">
      <c r="A44" s="74" t="str">
        <f t="shared" si="7"/>
        <v>MDA</v>
      </c>
      <c r="B44" s="75" t="n">
        <f t="shared" si="3"/>
        <v>0</v>
      </c>
      <c r="C44" s="101" t="str">
        <f t="shared" si="36"/>
      </c>
      <c r="D44" s="101" t="str">
        <f t="shared" si="37"/>
      </c>
      <c r="E44" s="101" t="str">
        <f t="shared" si="38"/>
      </c>
      <c r="F44" s="101" t="str">
        <f t="shared" si="39"/>
      </c>
      <c r="G44" s="84" t="e">
        <f t="shared" si="40"/>
        <v>#VALUE!</v>
      </c>
      <c r="H44" s="108" t="e">
        <f t="shared" si="41"/>
        <v>#VALUE!</v>
      </c>
      <c r="I44" s="108" t="e">
        <f t="shared" si="42"/>
        <v>#VALUE!</v>
      </c>
      <c r="J44" s="102" t="n">
        <f t="shared" si="15"/>
        <v>0</v>
      </c>
      <c r="K44" s="104" t="n">
        <f t="shared" si="8"/>
        <v>0</v>
      </c>
      <c r="M44" s="80" t="str">
        <f t="shared" ref="M44:N44" si="55">M17</f>
        <v>MDA</v>
      </c>
      <c r="N44" s="81" t="n">
        <f t="shared" si="55"/>
        <v>0</v>
      </c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99" t="str">
        <f t="shared" ref="Y44:AV44" si="56">IF(Y17="","",Y17/VLOOKUP(Y$28,deflator,2,FALSE)/1000000000)</f>
      </c>
      <c r="Z44" s="99" t="str">
        <f t="shared" si="56"/>
      </c>
      <c r="AA44" s="99" t="str">
        <f t="shared" si="56"/>
      </c>
      <c r="AB44" s="99" t="str">
        <f t="shared" si="56"/>
      </c>
      <c r="AC44" s="99" t="str">
        <f t="shared" si="56"/>
      </c>
      <c r="AD44" s="99" t="str">
        <f t="shared" si="56"/>
      </c>
      <c r="AE44" s="99" t="str">
        <f t="shared" si="56"/>
      </c>
      <c r="AF44" s="99" t="str">
        <f t="shared" si="56"/>
      </c>
      <c r="AG44" s="99" t="str">
        <f t="shared" si="56"/>
      </c>
      <c r="AH44" s="99" t="str">
        <f t="shared" si="56"/>
      </c>
      <c r="AI44" s="99" t="str">
        <f t="shared" si="56"/>
      </c>
      <c r="AJ44" s="99" t="str">
        <f t="shared" si="56"/>
      </c>
      <c r="AK44" s="99" t="str">
        <f t="shared" si="56"/>
      </c>
      <c r="AL44" s="99" t="str">
        <f t="shared" si="56"/>
      </c>
      <c r="AM44" s="99" t="str">
        <f t="shared" si="56"/>
      </c>
      <c r="AN44" s="99" t="str">
        <f t="shared" si="56"/>
      </c>
      <c r="AO44" s="99" t="str">
        <f t="shared" si="56"/>
      </c>
      <c r="AP44" s="99" t="str">
        <f t="shared" si="56"/>
      </c>
      <c r="AQ44" s="99" t="str">
        <f t="shared" si="56"/>
      </c>
      <c r="AR44" s="99" t="str">
        <f t="shared" si="56"/>
      </c>
      <c r="AS44" s="99" t="str">
        <f t="shared" si="56"/>
      </c>
      <c r="AT44" s="99" t="str">
        <f t="shared" si="56"/>
      </c>
      <c r="AU44" s="99" t="str">
        <f t="shared" si="56"/>
      </c>
      <c r="AV44" s="100" t="str">
        <f t="shared" si="56"/>
      </c>
      <c r="AW44" s="40"/>
    </row>
    <row r="45">
      <c r="A45" s="115" t="str">
        <f t="shared" si="7"/>
        <v>Navy</v>
      </c>
      <c r="B45" s="96" t="str">
        <f t="shared" si="3"/>
        <v>Not Classified
as Commercial</v>
      </c>
      <c r="C45" s="112" t="n">
        <f t="shared" si="36"/>
        <v>94.084405518169959</v>
      </c>
      <c r="D45" s="112" t="n">
        <f t="shared" si="37"/>
        <v>110.31236636461622</v>
      </c>
      <c r="E45" s="112" t="n">
        <f t="shared" si="38"/>
        <v>115.244436989557</v>
      </c>
      <c r="F45" s="112" t="n">
        <f t="shared" si="39"/>
        <v>67.239928341740466</v>
      </c>
      <c r="G45" s="83" t="n">
        <f t="shared" si="40"/>
        <v>4.4710042830907737E-2</v>
      </c>
      <c r="H45" s="73" t="n">
        <f t="shared" si="41"/>
        <v>0.22490476880677668</v>
      </c>
      <c r="I45" s="73" t="n">
        <f t="shared" si="42"/>
        <v>0.58345487294830101</v>
      </c>
      <c r="J45" s="113" t="n">
        <f t="shared" si="15"/>
        <v>0.93036393083130708</v>
      </c>
      <c r="K45" s="97" t="n">
        <f t="shared" si="8"/>
        <v>0.94340769156078108</v>
      </c>
      <c r="M45" s="76" t="str">
        <f t="shared" ref="M45:N45" si="57">M18</f>
        <v>Navy</v>
      </c>
      <c r="N45" s="77" t="str">
        <f t="shared" si="57"/>
        <v>Not Classified
as Commercial</v>
      </c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105" t="n">
        <f t="shared" ref="Y45:AV45" si="58">IF(Y18="","",Y18/VLOOKUP(Y$28,deflator,2,FALSE)/1000000000)</f>
        <v>61.659978551215247</v>
      </c>
      <c r="Z45" s="105" t="n">
        <f t="shared" si="58"/>
        <v>62.499751124900357</v>
      </c>
      <c r="AA45" s="105" t="n">
        <f t="shared" si="58"/>
        <v>66.294662522094143</v>
      </c>
      <c r="AB45" s="105" t="n">
        <f t="shared" si="58"/>
        <v>76.711925471379729</v>
      </c>
      <c r="AC45" s="105" t="n">
        <f t="shared" si="58"/>
        <v>79.231643409111044</v>
      </c>
      <c r="AD45" s="105" t="n">
        <f t="shared" si="58"/>
        <v>85.995072784823776</v>
      </c>
      <c r="AE45" s="105" t="n">
        <f t="shared" si="58"/>
        <v>94.81246270922324</v>
      </c>
      <c r="AF45" s="105" t="n">
        <f t="shared" si="58"/>
        <v>103.8481199519095</v>
      </c>
      <c r="AG45" s="105" t="n">
        <f t="shared" si="58"/>
        <v>116.86475745709663</v>
      </c>
      <c r="AH45" s="105" t="n">
        <f t="shared" si="58"/>
        <v>114.4227530370944</v>
      </c>
      <c r="AI45" s="105" t="n">
        <f t="shared" si="58"/>
        <v>104.97475062763996</v>
      </c>
      <c r="AJ45" s="105" t="n">
        <f t="shared" si="58"/>
        <v>123.03680468974169</v>
      </c>
      <c r="AK45" s="105" t="n">
        <f t="shared" si="58"/>
        <v>110.75158337773716</v>
      </c>
      <c r="AL45" s="105" t="n">
        <f t="shared" si="58"/>
        <v>108.50108283127972</v>
      </c>
      <c r="AM45" s="105" t="n">
        <f t="shared" si="58"/>
        <v>94.774453449120912</v>
      </c>
      <c r="AN45" s="105" t="n">
        <f t="shared" si="58"/>
        <v>94.084405518169959</v>
      </c>
      <c r="AO45" s="105" t="n">
        <f t="shared" si="58"/>
        <v>102.99258096620177</v>
      </c>
      <c r="AP45" s="105" t="n">
        <f t="shared" si="58"/>
        <v>120.23584916176587</v>
      </c>
      <c r="AQ45" s="105" t="n">
        <f t="shared" si="58"/>
        <v>115.28774503364561</v>
      </c>
      <c r="AR45" s="105" t="n">
        <f t="shared" si="58"/>
        <v>127.55540711091118</v>
      </c>
      <c r="AS45" s="105" t="n">
        <f t="shared" si="58"/>
        <v>156.74251616409472</v>
      </c>
      <c r="AT45" s="105" t="n">
        <f t="shared" si="58"/>
        <v>110.31236636461622</v>
      </c>
      <c r="AU45" s="105" t="n">
        <f t="shared" si="58"/>
        <v>115.244436989557</v>
      </c>
      <c r="AV45" s="106" t="n">
        <f t="shared" si="58"/>
        <v>67.239928341740466</v>
      </c>
      <c r="AW45" s="40"/>
    </row>
    <row r="46">
      <c r="A46" s="98" t="str">
        <f t="shared" si="7"/>
        <v>Navy</v>
      </c>
      <c r="B46" s="38" t="str">
        <f t="shared" si="3"/>
        <v>Non-Development
or Commercial Similar</v>
      </c>
      <c r="C46" s="31" t="n">
        <f t="shared" si="36"/>
        <v>3.1945020673582313E-2</v>
      </c>
      <c r="D46" s="31" t="n">
        <f t="shared" si="37"/>
        <v>1.4567024290330506E-2</v>
      </c>
      <c r="E46" s="31" t="n">
        <f t="shared" si="38"/>
        <v>9.26939786E-5</v>
      </c>
      <c r="F46" s="31" t="n">
        <f t="shared" si="39"/>
        <v>5.4378773379592911E-5</v>
      </c>
      <c r="G46" s="7" t="n">
        <f t="shared" si="40"/>
        <v>-0.99363672519846558</v>
      </c>
      <c r="H46" s="16" t="n">
        <f t="shared" si="41"/>
        <v>-0.9970983277942701</v>
      </c>
      <c r="I46" s="16" t="n">
        <f t="shared" si="42"/>
        <v>0.58664839076821018</v>
      </c>
      <c r="J46" s="29" t="n">
        <f t="shared" si="15"/>
        <v>7.4831494298075064E-7</v>
      </c>
      <c r="K46" s="103" t="n">
        <f t="shared" si="8"/>
        <v>7.6295966294333936E-7</v>
      </c>
      <c r="M46" s="79" t="str">
        <f t="shared" ref="M46:N46" si="59">M19</f>
        <v>Navy</v>
      </c>
      <c r="N46" s="1" t="str">
        <f t="shared" si="59"/>
        <v>Non-Development
or Commercial Similar</v>
      </c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9" t="str">
        <f t="shared" ref="Y46:AV46" si="60">IF(Y19="","",Y19/VLOOKUP(Y$28,deflator,2,FALSE)/1000000000)</f>
      </c>
      <c r="Z46" s="9" t="str">
        <f t="shared" si="60"/>
      </c>
      <c r="AA46" s="9" t="n">
        <f t="shared" si="60"/>
        <v>7.7168071500013286E-2</v>
      </c>
      <c r="AB46" s="9" t="n">
        <f t="shared" si="60"/>
        <v>0.81319386530968496</v>
      </c>
      <c r="AC46" s="9" t="n">
        <f t="shared" si="60"/>
        <v>0.42818333814904769</v>
      </c>
      <c r="AD46" s="9" t="n">
        <f t="shared" si="60"/>
        <v>0.34242954574886397</v>
      </c>
      <c r="AE46" s="9" t="n">
        <f t="shared" si="60"/>
        <v>0.13503222844613569</v>
      </c>
      <c r="AF46" s="9" t="n">
        <f t="shared" si="60"/>
        <v>5.4197750199177332E-3</v>
      </c>
      <c r="AG46" s="9" t="n">
        <f t="shared" si="60"/>
        <v>1.553908441219865E-2</v>
      </c>
      <c r="AH46" s="9" t="n">
        <f t="shared" si="60"/>
        <v>3.179665273177252E-3</v>
      </c>
      <c r="AI46" s="9" t="n">
        <f t="shared" si="60"/>
        <v>5.3695394845606606E-2</v>
      </c>
      <c r="AJ46" s="9" t="n">
        <f t="shared" si="60"/>
        <v>0.51041354213760981</v>
      </c>
      <c r="AK46" s="9" t="n">
        <f t="shared" si="60"/>
        <v>5.6431549469442045E-2</v>
      </c>
      <c r="AL46" s="9" t="n">
        <f t="shared" si="60"/>
        <v>4.7029365717104463E-2</v>
      </c>
      <c r="AM46" s="9" t="n">
        <f t="shared" si="60"/>
        <v>4.7326086384461737E-2</v>
      </c>
      <c r="AN46" s="9" t="n">
        <f t="shared" si="60"/>
        <v>3.1945020673582313E-2</v>
      </c>
      <c r="AO46" s="9" t="n">
        <f t="shared" si="60"/>
        <v>3.5917348071843012E-2</v>
      </c>
      <c r="AP46" s="9" t="n">
        <f t="shared" si="60"/>
        <v>1.5849438589333797E-2</v>
      </c>
      <c r="AQ46" s="9" t="n">
        <f t="shared" si="60"/>
        <v>3.0522722778937E-2</v>
      </c>
      <c r="AR46" s="9" t="n">
        <f t="shared" si="60"/>
        <v>3.1147581597843726E-2</v>
      </c>
      <c r="AS46" s="9" t="n">
        <f t="shared" si="60"/>
        <v>1.3848929122734284E-2</v>
      </c>
      <c r="AT46" s="9" t="n">
        <f t="shared" si="60"/>
        <v>1.4567024290330506E-2</v>
      </c>
      <c r="AU46" s="9" t="n">
        <f t="shared" si="60"/>
        <v>9.26939786E-5</v>
      </c>
      <c r="AV46" s="107" t="n">
        <f t="shared" si="60"/>
        <v>5.4378773379592911E-5</v>
      </c>
      <c r="AW46" s="40"/>
    </row>
    <row r="47">
      <c r="A47" s="98" t="str">
        <f t="shared" si="7"/>
        <v>Navy</v>
      </c>
      <c r="B47" s="38" t="str">
        <f t="shared" si="3"/>
        <v>Any Commercial
Classification</v>
      </c>
      <c r="C47" s="31" t="n">
        <f t="shared" si="36"/>
        <v>7.6972285857144378</v>
      </c>
      <c r="D47" s="31" t="n">
        <f t="shared" si="37"/>
        <v>9.0423423415108566</v>
      </c>
      <c r="E47" s="31" t="n">
        <f t="shared" si="38"/>
        <v>8.6254039297656</v>
      </c>
      <c r="F47" s="31" t="n">
        <f t="shared" si="39"/>
        <v>4.0334253649038736</v>
      </c>
      <c r="G47" s="7" t="n">
        <f t="shared" si="40"/>
        <v>-4.6109558342113388E-2</v>
      </c>
      <c r="H47" s="16" t="n">
        <f t="shared" si="41"/>
        <v>0.12058565413710021</v>
      </c>
      <c r="I47" s="16" t="n">
        <f t="shared" si="42"/>
        <v>0.46762162070866448</v>
      </c>
      <c r="J47" s="29" t="n">
        <f t="shared" si="15"/>
        <v>6.9632555937009788E-2</v>
      </c>
      <c r="K47" s="103" t="n">
        <f t="shared" si="8"/>
        <v>5.6590847230640728E-2</v>
      </c>
      <c r="M47" s="79" t="str">
        <f t="shared" ref="M47:N47" si="61">M20</f>
        <v>Navy</v>
      </c>
      <c r="N47" s="1" t="str">
        <f t="shared" si="61"/>
        <v>Any Commercial
Classification</v>
      </c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9" t="n">
        <f t="shared" ref="Y47:AV47" si="62">IF(Y20="","",Y20/VLOOKUP(Y$28,deflator,2,FALSE)/1000000000)</f>
        <v>3.7392399540242396</v>
      </c>
      <c r="Z47" s="9" t="n">
        <f t="shared" si="62"/>
        <v>4.0843710566499363</v>
      </c>
      <c r="AA47" s="9" t="n">
        <f t="shared" si="62"/>
        <v>7.8156590604438323</v>
      </c>
      <c r="AB47" s="9" t="n">
        <f t="shared" si="62"/>
        <v>9.1026766956998717</v>
      </c>
      <c r="AC47" s="9" t="n">
        <f t="shared" si="62"/>
        <v>10.809054696593858</v>
      </c>
      <c r="AD47" s="9" t="n">
        <f t="shared" si="62"/>
        <v>8.3405435927649716</v>
      </c>
      <c r="AE47" s="9" t="n">
        <f t="shared" si="62"/>
        <v>9.855086003836691</v>
      </c>
      <c r="AF47" s="9" t="n">
        <f t="shared" si="62"/>
        <v>12.887289391425055</v>
      </c>
      <c r="AG47" s="9" t="n">
        <f t="shared" si="62"/>
        <v>11.658570590664928</v>
      </c>
      <c r="AH47" s="9" t="n">
        <f t="shared" si="62"/>
        <v>11.929962306467955</v>
      </c>
      <c r="AI47" s="9" t="n">
        <f t="shared" si="62"/>
        <v>10.22326318230628</v>
      </c>
      <c r="AJ47" s="9" t="n">
        <f t="shared" si="62"/>
        <v>9.8827564253245281</v>
      </c>
      <c r="AK47" s="9" t="n">
        <f t="shared" si="62"/>
        <v>8.3368352361980094</v>
      </c>
      <c r="AL47" s="9" t="n">
        <f t="shared" si="62"/>
        <v>7.6965767195974291</v>
      </c>
      <c r="AM47" s="9" t="n">
        <f t="shared" si="62"/>
        <v>7.2423810607694126</v>
      </c>
      <c r="AN47" s="9" t="n">
        <f t="shared" si="62"/>
        <v>7.6972285857144378</v>
      </c>
      <c r="AO47" s="9" t="n">
        <f t="shared" si="62"/>
        <v>7.5721971830317871</v>
      </c>
      <c r="AP47" s="9" t="n">
        <f t="shared" si="62"/>
        <v>7.6805763595039922</v>
      </c>
      <c r="AQ47" s="9" t="n">
        <f t="shared" si="62"/>
        <v>8.2423668425267458</v>
      </c>
      <c r="AR47" s="9" t="n">
        <f t="shared" si="62"/>
        <v>9.0446569618649448</v>
      </c>
      <c r="AS47" s="9" t="n">
        <f t="shared" si="62"/>
        <v>9.3600361675590005</v>
      </c>
      <c r="AT47" s="9" t="n">
        <f t="shared" si="62"/>
        <v>9.0423423415108566</v>
      </c>
      <c r="AU47" s="9" t="n">
        <f t="shared" si="62"/>
        <v>8.6254039297656</v>
      </c>
      <c r="AV47" s="107" t="n">
        <f t="shared" si="62"/>
        <v>4.0334253649038736</v>
      </c>
      <c r="AW47" s="40"/>
    </row>
    <row r="48">
      <c r="A48" s="74" t="str">
        <f t="shared" si="7"/>
        <v>Navy</v>
      </c>
      <c r="B48" s="75" t="n">
        <f t="shared" si="3"/>
        <v>0</v>
      </c>
      <c r="C48" s="101" t="n">
        <f t="shared" si="36"/>
        <v>1.7217396635422913E-3</v>
      </c>
      <c r="D48" s="101" t="n">
        <f t="shared" si="37"/>
        <v>2.2594080028665805E-2</v>
      </c>
      <c r="E48" s="101" t="n">
        <f t="shared" si="38"/>
        <v>3.42491E-4</v>
      </c>
      <c r="F48" s="101" t="n">
        <f t="shared" si="39"/>
        <v>4.9766614645326698E-5</v>
      </c>
      <c r="G48" s="84" t="n">
        <f t="shared" si="40"/>
        <v>-0.98484156028634617</v>
      </c>
      <c r="H48" s="108" t="n">
        <f t="shared" si="41"/>
        <v>-0.80107852118864353</v>
      </c>
      <c r="I48" s="108" t="n">
        <f t="shared" si="42"/>
        <v>0.14530780267314089</v>
      </c>
      <c r="J48" s="102" t="n">
        <f t="shared" si="15"/>
        <v>2.7649167400871526E-6</v>
      </c>
      <c r="K48" s="104" t="n">
        <f t="shared" si="8"/>
        <v>6.9824891544682664E-7</v>
      </c>
      <c r="M48" s="80" t="str">
        <f t="shared" ref="M48:N48" si="63">M21</f>
        <v>Navy</v>
      </c>
      <c r="N48" s="81" t="n">
        <f t="shared" si="63"/>
        <v>0</v>
      </c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99" t="n">
        <f t="shared" ref="Y48:AV48" si="64">IF(Y21="","",Y21/VLOOKUP(Y$28,deflator,2,FALSE)/1000000000)</f>
        <v>0</v>
      </c>
      <c r="Z48" s="99" t="n">
        <f t="shared" si="64"/>
        <v>0</v>
      </c>
      <c r="AA48" s="99" t="n">
        <f t="shared" si="64"/>
        <v>3.5817912158652064E-2</v>
      </c>
      <c r="AB48" s="99" t="n">
        <f t="shared" si="64"/>
        <v>1.6932635444328523E-2</v>
      </c>
      <c r="AC48" s="99" t="n">
        <f t="shared" si="64"/>
        <v>1.1387844244552015E-4</v>
      </c>
      <c r="AD48" s="99" t="n">
        <f t="shared" si="64"/>
        <v>8.8700464015020318E-4</v>
      </c>
      <c r="AE48" s="99" t="n">
        <f t="shared" si="64"/>
        <v>2.0029902328051701E-5</v>
      </c>
      <c r="AF48" s="99" t="n">
        <f t="shared" si="64"/>
        <v>5.4432677756686077E-6</v>
      </c>
      <c r="AG48" s="99" t="n">
        <f t="shared" si="64"/>
        <v>6.4540874556536149E-4</v>
      </c>
      <c r="AH48" s="99" t="n">
        <f t="shared" si="64"/>
        <v>2.0531298366817485E-3</v>
      </c>
      <c r="AI48" s="99" t="n">
        <f t="shared" si="64"/>
        <v>-1.0381972102836739E-2</v>
      </c>
      <c r="AJ48" s="99" t="n">
        <f t="shared" si="64"/>
        <v>5.3496598987845187E-4</v>
      </c>
      <c r="AK48" s="99" t="n">
        <f t="shared" si="64"/>
        <v>4.0031031393548077E-4</v>
      </c>
      <c r="AL48" s="99" t="n">
        <f t="shared" si="64"/>
        <v>1.9637190043317532E-4</v>
      </c>
      <c r="AM48" s="99" t="n">
        <f t="shared" si="64"/>
        <v>0</v>
      </c>
      <c r="AN48" s="99" t="n">
        <f t="shared" si="64"/>
        <v>1.7217396635422913E-3</v>
      </c>
      <c r="AO48" s="99" t="n">
        <f t="shared" si="64"/>
        <v>9.0920036110623799E-4</v>
      </c>
      <c r="AP48" s="99" t="n">
        <f t="shared" si="64"/>
        <v>3.4026134082863709E-3</v>
      </c>
      <c r="AQ48" s="99" t="n">
        <f t="shared" si="64"/>
        <v>4.761827323605565E-2</v>
      </c>
      <c r="AR48" s="99" t="n">
        <f t="shared" si="64"/>
        <v>2.0937049793740069E-3</v>
      </c>
      <c r="AS48" s="99" t="n">
        <f t="shared" si="64"/>
        <v>2.3426832088140866E-3</v>
      </c>
      <c r="AT48" s="99" t="n">
        <f t="shared" si="64"/>
        <v>2.2594080028665805E-2</v>
      </c>
      <c r="AU48" s="99" t="n">
        <f t="shared" si="64"/>
        <v>3.42491E-4</v>
      </c>
      <c r="AV48" s="100" t="n">
        <f t="shared" si="64"/>
        <v>4.9766614645326698E-5</v>
      </c>
      <c r="AW48" s="40"/>
    </row>
    <row r="49">
      <c r="A49" s="115" t="str">
        <f t="shared" si="7"/>
        <v>Other DoD</v>
      </c>
      <c r="B49" s="96" t="str">
        <f t="shared" si="3"/>
        <v>Not Classified
as Commercial</v>
      </c>
      <c r="C49" s="112" t="n">
        <f t="shared" si="36"/>
        <v>23.936738238283848</v>
      </c>
      <c r="D49" s="112" t="n">
        <f t="shared" si="37"/>
        <v>27.603478211376039</v>
      </c>
      <c r="E49" s="112" t="n">
        <f t="shared" si="38"/>
        <v>27.0299572121186</v>
      </c>
      <c r="F49" s="112" t="n">
        <f t="shared" si="39"/>
        <v>16.109893263498879</v>
      </c>
      <c r="G49" s="83" t="n">
        <f t="shared" si="40"/>
        <v>-2.0777127971542297E-2</v>
      </c>
      <c r="H49" s="73" t="n">
        <f t="shared" si="41"/>
        <v>0.12922474829454966</v>
      </c>
      <c r="I49" s="73" t="n">
        <f t="shared" si="42"/>
        <v>0.59600143415233287</v>
      </c>
      <c r="J49" s="113" t="n">
        <f t="shared" si="15"/>
        <v>0.66227518849722578</v>
      </c>
      <c r="K49" s="97" t="n">
        <f t="shared" si="8"/>
        <v>0.6797886990096087</v>
      </c>
      <c r="M49" s="76" t="str">
        <f t="shared" ref="M49:N49" si="65">M22</f>
        <v>Other DoD</v>
      </c>
      <c r="N49" s="77" t="str">
        <f t="shared" si="65"/>
        <v>Not Classified
as Commercial</v>
      </c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105" t="n">
        <f t="shared" ref="Y49:AV49" si="66">IF(Y22="","",Y22/VLOOKUP(Y$28,deflator,2,FALSE)/1000000000)</f>
        <v>8.2791354201892613</v>
      </c>
      <c r="Z49" s="105" t="n">
        <f t="shared" si="66"/>
        <v>9.9001060176583611</v>
      </c>
      <c r="AA49" s="105" t="n">
        <f t="shared" si="66"/>
        <v>12.834650770176713</v>
      </c>
      <c r="AB49" s="105" t="n">
        <f t="shared" si="66"/>
        <v>16.31007014715594</v>
      </c>
      <c r="AC49" s="105" t="n">
        <f t="shared" si="66"/>
        <v>15.20559198574742</v>
      </c>
      <c r="AD49" s="105" t="n">
        <f t="shared" si="66"/>
        <v>18.586672940943338</v>
      </c>
      <c r="AE49" s="105" t="n">
        <f t="shared" si="66"/>
        <v>19.577849927296921</v>
      </c>
      <c r="AF49" s="105" t="n">
        <f t="shared" si="66"/>
        <v>18.351751945713485</v>
      </c>
      <c r="AG49" s="105" t="n">
        <f t="shared" si="66"/>
        <v>23.636957835019548</v>
      </c>
      <c r="AH49" s="105" t="n">
        <f t="shared" si="66"/>
        <v>27.281616915517635</v>
      </c>
      <c r="AI49" s="105" t="n">
        <f t="shared" si="66"/>
        <v>26.310420784440627</v>
      </c>
      <c r="AJ49" s="105" t="n">
        <f t="shared" si="66"/>
        <v>29.279589739442379</v>
      </c>
      <c r="AK49" s="105" t="n">
        <f t="shared" si="66"/>
        <v>28.476921917502839</v>
      </c>
      <c r="AL49" s="105" t="n">
        <f t="shared" si="66"/>
        <v>25.386712350938989</v>
      </c>
      <c r="AM49" s="105" t="n">
        <f t="shared" si="66"/>
        <v>25.658463948159785</v>
      </c>
      <c r="AN49" s="105" t="n">
        <f t="shared" si="66"/>
        <v>23.936738238283848</v>
      </c>
      <c r="AO49" s="105" t="n">
        <f t="shared" si="66"/>
        <v>24.497903484283132</v>
      </c>
      <c r="AP49" s="105" t="n">
        <f t="shared" si="66"/>
        <v>25.189549263966086</v>
      </c>
      <c r="AQ49" s="105" t="n">
        <f t="shared" si="66"/>
        <v>26.472345307896443</v>
      </c>
      <c r="AR49" s="105" t="n">
        <f t="shared" si="66"/>
        <v>28.800494978275818</v>
      </c>
      <c r="AS49" s="105" t="n">
        <f t="shared" si="66"/>
        <v>29.23962493779954</v>
      </c>
      <c r="AT49" s="105" t="n">
        <f t="shared" si="66"/>
        <v>27.603478211376039</v>
      </c>
      <c r="AU49" s="105" t="n">
        <f t="shared" si="66"/>
        <v>27.0299572121186</v>
      </c>
      <c r="AV49" s="106" t="n">
        <f t="shared" si="66"/>
        <v>16.109893263498879</v>
      </c>
      <c r="AW49" s="40"/>
    </row>
    <row r="50">
      <c r="A50" s="98" t="str">
        <f t="shared" si="7"/>
        <v>Other DoD</v>
      </c>
      <c r="B50" s="38" t="str">
        <f t="shared" si="3"/>
        <v>Non-Development
or Commercial Similar</v>
      </c>
      <c r="C50" s="31" t="n">
        <f t="shared" si="36"/>
        <v>4.1526609424023071E-3</v>
      </c>
      <c r="D50" s="31" t="n">
        <f t="shared" si="37"/>
        <v>4.2084187116706367E-3</v>
      </c>
      <c r="E50" s="31" t="n">
        <f t="shared" si="38"/>
        <v>5.5074702500000003E-3</v>
      </c>
      <c r="F50" s="31" t="n">
        <f t="shared" si="39"/>
        <v>4.7830608047926194E-4</v>
      </c>
      <c r="G50" s="7" t="n">
        <f t="shared" si="40"/>
        <v>0.30867925159796483</v>
      </c>
      <c r="H50" s="16" t="n">
        <f t="shared" si="41"/>
        <v>0.32625088500818911</v>
      </c>
      <c r="I50" s="16" t="n">
        <f t="shared" si="42"/>
        <v>8.684678423442449E-2</v>
      </c>
      <c r="J50" s="29" t="n">
        <f t="shared" si="15"/>
        <v>1.3494142330074842E-4</v>
      </c>
      <c r="K50" s="103" t="n">
        <f t="shared" si="8"/>
        <v>2.018306781175809E-5</v>
      </c>
      <c r="M50" s="79" t="str">
        <f t="shared" ref="M50:N53" si="67">M23</f>
        <v>Other DoD</v>
      </c>
      <c r="N50" s="1" t="str">
        <f t="shared" si="67"/>
        <v>Non-Development
or Commercial Similar</v>
      </c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9" t="n">
        <f t="shared" ref="Y50:AV50" si="68">IF(Y23="","",Y23/VLOOKUP(Y$28,deflator,2,FALSE)/1000000000)</f>
        <v>8.7249422687535236E-6</v>
      </c>
      <c r="Z50" s="9" t="n">
        <f t="shared" si="68"/>
        <v>6.8210111524983622E-6</v>
      </c>
      <c r="AA50" s="9" t="n">
        <f t="shared" si="68"/>
        <v>2.7867434680125303E-2</v>
      </c>
      <c r="AB50" s="9" t="n">
        <f t="shared" si="68"/>
        <v>2.6371648334342909E-2</v>
      </c>
      <c r="AC50" s="9" t="n">
        <f t="shared" si="68"/>
        <v>0.15409654707704734</v>
      </c>
      <c r="AD50" s="9" t="n">
        <f t="shared" si="68"/>
        <v>1.4150579275184946E-2</v>
      </c>
      <c r="AE50" s="9" t="n">
        <f t="shared" si="68"/>
        <v>1.4607353594753078E-2</v>
      </c>
      <c r="AF50" s="9" t="n">
        <f t="shared" si="68"/>
        <v>2.3140430854457938E-2</v>
      </c>
      <c r="AG50" s="9" t="n">
        <f t="shared" si="68"/>
        <v>2.9221004002925058E-2</v>
      </c>
      <c r="AH50" s="9" t="n">
        <f t="shared" si="68"/>
        <v>1.4521254818143758E-2</v>
      </c>
      <c r="AI50" s="9" t="n">
        <f t="shared" si="68"/>
        <v>0.17545361431168258</v>
      </c>
      <c r="AJ50" s="9" t="n">
        <f t="shared" si="68"/>
        <v>0.22561321631925435</v>
      </c>
      <c r="AK50" s="9" t="n">
        <f t="shared" si="68"/>
        <v>0.18884322834835515</v>
      </c>
      <c r="AL50" s="9" t="n">
        <f t="shared" si="68"/>
        <v>0.13728527620764344</v>
      </c>
      <c r="AM50" s="9" t="n">
        <f t="shared" si="68"/>
        <v>0.15081099859651137</v>
      </c>
      <c r="AN50" s="9" t="n">
        <f t="shared" si="68"/>
        <v>4.1526609424023071E-3</v>
      </c>
      <c r="AO50" s="9" t="n">
        <f t="shared" si="68"/>
        <v>-7.3411505203675991E-4</v>
      </c>
      <c r="AP50" s="9" t="n">
        <f t="shared" si="68"/>
        <v>-7.7492349048340038E-4</v>
      </c>
      <c r="AQ50" s="9" t="n">
        <f t="shared" si="68"/>
        <v>-6.125207905399859E-3</v>
      </c>
      <c r="AR50" s="9" t="n">
        <f t="shared" si="68"/>
        <v>-1.217866966098729E-4</v>
      </c>
      <c r="AS50" s="9" t="n">
        <f t="shared" si="68"/>
        <v>5.8651076768809146E-3</v>
      </c>
      <c r="AT50" s="9" t="n">
        <f t="shared" si="68"/>
        <v>4.2084187116706367E-3</v>
      </c>
      <c r="AU50" s="9" t="n">
        <f t="shared" si="68"/>
        <v>5.5074702500000003E-3</v>
      </c>
      <c r="AV50" s="107" t="n">
        <f t="shared" si="68"/>
        <v>4.7830608047926194E-4</v>
      </c>
      <c r="AW50" s="40"/>
    </row>
    <row r="51">
      <c r="A51" s="98" t="str">
        <f t="shared" si="7"/>
        <v>Other DoD</v>
      </c>
      <c r="B51" s="38" t="str">
        <f t="shared" si="3"/>
        <v>Any Commercial
Classification</v>
      </c>
      <c r="C51" s="31" t="n">
        <f t="shared" si="36"/>
        <v>9.7255534667042909</v>
      </c>
      <c r="D51" s="31" t="n">
        <f t="shared" si="37"/>
        <v>13.561462648269021</v>
      </c>
      <c r="E51" s="31" t="n">
        <f t="shared" si="38"/>
        <v>13.778320405145399</v>
      </c>
      <c r="F51" s="31" t="n">
        <f t="shared" si="39"/>
        <v>7.5880118942374857</v>
      </c>
      <c r="G51" s="7" t="n">
        <f t="shared" si="40"/>
        <v>1.5990735107326959E-2</v>
      </c>
      <c r="H51" s="16" t="n">
        <f t="shared" si="41"/>
        <v>0.4167132443737902</v>
      </c>
      <c r="I51" s="16" t="n">
        <f t="shared" si="42"/>
        <v>0.5507211090405334</v>
      </c>
      <c r="J51" s="29" t="n">
        <f t="shared" si="15"/>
        <v>0.33758987007947339</v>
      </c>
      <c r="K51" s="103" t="n">
        <f t="shared" si="8"/>
        <v>0.32019111792257943</v>
      </c>
      <c r="M51" s="79" t="str">
        <f t="shared" si="67"/>
        <v>Other DoD</v>
      </c>
      <c r="N51" s="1" t="str">
        <f t="shared" si="67"/>
        <v>Any Commercial
Classification</v>
      </c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9" t="n">
        <f t="shared" ref="Y51:AV51" si="69">IF(Y24="","",Y24/VLOOKUP(Y$28,deflator,2,FALSE)/1000000000)</f>
        <v>1.3441895545757014</v>
      </c>
      <c r="Z51" s="9" t="n">
        <f t="shared" si="69"/>
        <v>1.9241148123619023</v>
      </c>
      <c r="AA51" s="9" t="n">
        <f t="shared" si="69"/>
        <v>4.7573684932922138</v>
      </c>
      <c r="AB51" s="9" t="n">
        <f t="shared" si="69"/>
        <v>5.8496473315498516</v>
      </c>
      <c r="AC51" s="9" t="n">
        <f t="shared" si="69"/>
        <v>6.6920785999630361</v>
      </c>
      <c r="AD51" s="9" t="n">
        <f t="shared" si="69"/>
        <v>6.1096562359352928</v>
      </c>
      <c r="AE51" s="9" t="n">
        <f t="shared" si="69"/>
        <v>7.3875748214323576</v>
      </c>
      <c r="AF51" s="9" t="n">
        <f t="shared" si="69"/>
        <v>6.8784271847898344</v>
      </c>
      <c r="AG51" s="9" t="n">
        <f t="shared" si="69"/>
        <v>7.4101309086466953</v>
      </c>
      <c r="AH51" s="9" t="n">
        <f t="shared" si="69"/>
        <v>8.4724202227190624</v>
      </c>
      <c r="AI51" s="9" t="n">
        <f t="shared" si="69"/>
        <v>10.047030253052959</v>
      </c>
      <c r="AJ51" s="9" t="n">
        <f t="shared" si="69"/>
        <v>11.525684776653545</v>
      </c>
      <c r="AK51" s="9" t="n">
        <f t="shared" si="69"/>
        <v>12.243237344710993</v>
      </c>
      <c r="AL51" s="9" t="n">
        <f t="shared" si="69"/>
        <v>10.244168891273311</v>
      </c>
      <c r="AM51" s="9" t="n">
        <f t="shared" si="69"/>
        <v>10.066415865213772</v>
      </c>
      <c r="AN51" s="9" t="n">
        <f t="shared" si="69"/>
        <v>9.7255534667042909</v>
      </c>
      <c r="AO51" s="9" t="n">
        <f t="shared" si="69"/>
        <v>10.120887749628448</v>
      </c>
      <c r="AP51" s="9" t="n">
        <f t="shared" si="69"/>
        <v>10.794370741863693</v>
      </c>
      <c r="AQ51" s="9" t="n">
        <f t="shared" si="69"/>
        <v>12.400650705427074</v>
      </c>
      <c r="AR51" s="9" t="n">
        <f t="shared" si="69"/>
        <v>13.605565743187839</v>
      </c>
      <c r="AS51" s="9" t="n">
        <f t="shared" si="69"/>
        <v>14.191602168633965</v>
      </c>
      <c r="AT51" s="9" t="n">
        <f t="shared" si="69"/>
        <v>13.561462648269021</v>
      </c>
      <c r="AU51" s="9" t="n">
        <f t="shared" si="69"/>
        <v>13.778320405145399</v>
      </c>
      <c r="AV51" s="107" t="n">
        <f t="shared" si="69"/>
        <v>7.5880118942374857</v>
      </c>
      <c r="AW51" s="40"/>
    </row>
    <row r="52">
      <c r="A52" s="74" t="str">
        <f t="shared" si="7"/>
        <v>Other DoD</v>
      </c>
      <c r="B52" s="75" t="n">
        <f t="shared" si="3"/>
        <v>0</v>
      </c>
      <c r="C52" s="101" t="str">
        <f t="shared" si="36"/>
      </c>
      <c r="D52" s="101" t="n">
        <f t="shared" si="37"/>
        <v>6.7677845003461152E-4</v>
      </c>
      <c r="E52" s="101" t="str">
        <f t="shared" si="38"/>
      </c>
      <c r="F52" s="101" t="str">
        <f t="shared" si="39"/>
      </c>
      <c r="G52" s="84" t="e">
        <f t="shared" si="40"/>
        <v>#VALUE!</v>
      </c>
      <c r="H52" s="108" t="e">
        <f t="shared" si="41"/>
        <v>#VALUE!</v>
      </c>
      <c r="I52" s="108" t="e">
        <f t="shared" si="42"/>
        <v>#VALUE!</v>
      </c>
      <c r="J52" s="102" t="n">
        <f t="shared" si="15"/>
        <v>0</v>
      </c>
      <c r="K52" s="104" t="n">
        <f t="shared" si="8"/>
        <v>0</v>
      </c>
      <c r="M52" s="80" t="str">
        <f t="shared" si="67"/>
        <v>Other DoD</v>
      </c>
      <c r="N52" s="81" t="n">
        <f t="shared" si="67"/>
        <v>0</v>
      </c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99" t="str">
        <f t="shared" ref="Y52:AV52" si="70">IF(Y25="","",Y25/VLOOKUP(Y$28,deflator,2,FALSE)/1000000000)</f>
      </c>
      <c r="Z52" s="99" t="n">
        <f t="shared" si="70"/>
        <v>0</v>
      </c>
      <c r="AA52" s="99" t="str">
        <f t="shared" si="70"/>
      </c>
      <c r="AB52" s="99" t="n">
        <f t="shared" si="70"/>
        <v>0</v>
      </c>
      <c r="AC52" s="99" t="str">
        <f t="shared" si="70"/>
      </c>
      <c r="AD52" s="99" t="str">
        <f t="shared" si="70"/>
      </c>
      <c r="AE52" s="99" t="str">
        <f t="shared" si="70"/>
      </c>
      <c r="AF52" s="99" t="str">
        <f t="shared" si="70"/>
      </c>
      <c r="AG52" s="99" t="str">
        <f t="shared" si="70"/>
      </c>
      <c r="AH52" s="99" t="n">
        <f t="shared" si="70"/>
        <v>3.1242563688668669E-4</v>
      </c>
      <c r="AI52" s="99" t="n">
        <f t="shared" si="70"/>
        <v>-2.2398451881521032E-4</v>
      </c>
      <c r="AJ52" s="99" t="str">
        <f t="shared" si="70"/>
      </c>
      <c r="AK52" s="99" t="str">
        <f t="shared" si="70"/>
      </c>
      <c r="AL52" s="99" t="str">
        <f t="shared" si="70"/>
      </c>
      <c r="AM52" s="99" t="n">
        <f t="shared" si="70"/>
        <v>-6.7702179674813067E-4</v>
      </c>
      <c r="AN52" s="99" t="str">
        <f t="shared" si="70"/>
      </c>
      <c r="AO52" s="99" t="str">
        <f t="shared" si="70"/>
      </c>
      <c r="AP52" s="99" t="str">
        <f t="shared" si="70"/>
      </c>
      <c r="AQ52" s="99" t="n">
        <f t="shared" si="70"/>
        <v>1.9187898735868458E-3</v>
      </c>
      <c r="AR52" s="99" t="n">
        <f t="shared" si="70"/>
        <v>6.5777314645675238E-4</v>
      </c>
      <c r="AS52" s="99" t="n">
        <f t="shared" si="70"/>
        <v>5.4189509358129747E-4</v>
      </c>
      <c r="AT52" s="99" t="n">
        <f t="shared" si="70"/>
        <v>6.7677845003461152E-4</v>
      </c>
      <c r="AU52" s="99" t="str">
        <f t="shared" si="70"/>
      </c>
      <c r="AV52" s="100" t="str">
        <f t="shared" si="70"/>
      </c>
      <c r="AW52" s="40"/>
    </row>
    <row r="53">
      <c r="A53" s="38" t="str">
        <f t="shared" si="7"/>
        <v>Grand Total</v>
      </c>
      <c r="B53" s="38" t="n">
        <f t="shared" si="3"/>
        <v>0</v>
      </c>
      <c r="C53" s="31" t="n">
        <f t="shared" si="36"/>
        <v>328.86986160695335</v>
      </c>
      <c r="D53" s="31" t="n">
        <f t="shared" si="37"/>
        <v>413.88261452063472</v>
      </c>
      <c r="E53" s="31" t="n">
        <f t="shared" si="38"/>
        <v>414.32069204920396</v>
      </c>
      <c r="F53" s="31" t="n">
        <f t="shared" si="39"/>
        <v>206.02097108554162</v>
      </c>
      <c r="G53" s="7" t="n">
        <f t="shared" si="40"/>
        <v>1.0584583966557481E-3</v>
      </c>
      <c r="H53" s="16" t="n">
        <f t="shared" si="41"/>
        <v>0.25983174628624561</v>
      </c>
      <c r="I53" s="16" t="n">
        <f t="shared" si="42"/>
        <v>0.49725001680841696</v>
      </c>
      <c r="J53" s="29" t="b">
        <f>SUM(J29:J52)=6</f>
        <v>1</v>
      </c>
      <c r="K53" s="29" t="b">
        <f>SUM(K29:K52)=6</f>
        <v>1</v>
      </c>
      <c r="M53" s="1" t="str">
        <f t="shared" si="67"/>
        <v>Grand Total</v>
      </c>
      <c r="N53" s="1" t="n">
        <f t="shared" si="67"/>
        <v>0</v>
      </c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9" t="n">
        <f t="shared" ref="Y53:AV53" si="71">IF(Y26="","",Y26/VLOOKUP(Y$28,deflator,2,FALSE)/1000000000)</f>
        <v>213.564752581379</v>
      </c>
      <c r="Z53" s="9" t="n">
        <f t="shared" si="71"/>
        <v>227.14667307963117</v>
      </c>
      <c r="AA53" s="9" t="n">
        <f t="shared" si="71"/>
        <v>263.70993880780117</v>
      </c>
      <c r="AB53" s="9" t="n">
        <f t="shared" si="71"/>
        <v>322.34222801478433</v>
      </c>
      <c r="AC53" s="9" t="n">
        <f t="shared" si="71"/>
        <v>341.7661616284463</v>
      </c>
      <c r="AD53" s="9" t="n">
        <f t="shared" si="71"/>
        <v>383.52616139143203</v>
      </c>
      <c r="AE53" s="9" t="n">
        <f t="shared" si="71"/>
        <v>412.68070234721046</v>
      </c>
      <c r="AF53" s="9" t="n">
        <f t="shared" si="71"/>
        <v>446.55681657988873</v>
      </c>
      <c r="AG53" s="9" t="n">
        <f t="shared" si="71"/>
        <v>503.86409846009064</v>
      </c>
      <c r="AH53" s="9" t="n">
        <f t="shared" si="71"/>
        <v>503.50276780955426</v>
      </c>
      <c r="AI53" s="9" t="n">
        <f t="shared" si="71"/>
        <v>474.10678563496941</v>
      </c>
      <c r="AJ53" s="9" t="n">
        <f t="shared" si="71"/>
        <v>472.64262500767177</v>
      </c>
      <c r="AK53" s="9" t="n">
        <f t="shared" si="71"/>
        <v>450.37155703864954</v>
      </c>
      <c r="AL53" s="9" t="n">
        <f t="shared" si="71"/>
        <v>379.13927039526891</v>
      </c>
      <c r="AM53" s="9" t="n">
        <f t="shared" si="71"/>
        <v>343.68014971900078</v>
      </c>
      <c r="AN53" s="9" t="n">
        <f t="shared" si="71"/>
        <v>328.86986160695335</v>
      </c>
      <c r="AO53" s="9" t="n">
        <f t="shared" si="71"/>
        <v>354.92820408839651</v>
      </c>
      <c r="AP53" s="9" t="n">
        <f t="shared" si="71"/>
        <v>374.71140239752384</v>
      </c>
      <c r="AQ53" s="9" t="n">
        <f t="shared" si="71"/>
        <v>409.895778951956</v>
      </c>
      <c r="AR53" s="9" t="n">
        <f t="shared" si="71"/>
        <v>429.90849613047243</v>
      </c>
      <c r="AS53" s="9" t="n">
        <f t="shared" si="71"/>
        <v>467.07220301173697</v>
      </c>
      <c r="AT53" s="9" t="n">
        <f t="shared" si="71"/>
        <v>413.88261452063472</v>
      </c>
      <c r="AU53" s="9" t="n">
        <f t="shared" si="71"/>
        <v>414.32069204920396</v>
      </c>
      <c r="AV53" s="9" t="n">
        <f t="shared" si="71"/>
        <v>206.02097108554162</v>
      </c>
      <c r="AW53" s="40"/>
    </row>
    <row r="54">
      <c r="A54" s="9"/>
      <c r="B54" s="59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</row>
    <row r="55">
      <c r="A55" s="9"/>
      <c r="B55" s="59"/>
      <c r="M55" s="1" t="str">
        <f>M28</f>
        <v>SubCustomer.platform</v>
      </c>
      <c r="N55" s="1" t="str">
        <f t="shared" ref="N55:N80" si="72">N28</f>
        <v>AnyCommercialText</v>
      </c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 t="str">
        <f>Y1</f>
        <v>2000</v>
      </c>
      <c r="Z55" s="40" t="str">
        <f t="shared" ref="Z55:AV55" si="73">Z1</f>
        <v>2001</v>
      </c>
      <c r="AA55" s="40" t="str">
        <f t="shared" si="73"/>
        <v>2002</v>
      </c>
      <c r="AB55" s="40" t="str">
        <f t="shared" si="73"/>
        <v>2003</v>
      </c>
      <c r="AC55" s="40" t="str">
        <f t="shared" si="73"/>
        <v>2004</v>
      </c>
      <c r="AD55" s="40" t="str">
        <f t="shared" si="73"/>
        <v>2005</v>
      </c>
      <c r="AE55" s="40" t="str">
        <f t="shared" si="73"/>
        <v>2006</v>
      </c>
      <c r="AF55" s="40" t="str">
        <f t="shared" si="73"/>
        <v>2007</v>
      </c>
      <c r="AG55" s="40" t="str">
        <f t="shared" si="73"/>
        <v>2008</v>
      </c>
      <c r="AH55" s="40" t="str">
        <f t="shared" si="73"/>
        <v>2009</v>
      </c>
      <c r="AI55" s="40" t="str">
        <f t="shared" si="73"/>
        <v>2010</v>
      </c>
      <c r="AJ55" s="40" t="str">
        <f t="shared" si="73"/>
        <v>2011</v>
      </c>
      <c r="AK55" s="40" t="str">
        <f t="shared" si="73"/>
        <v>2012</v>
      </c>
      <c r="AL55" s="40" t="str">
        <f t="shared" si="73"/>
        <v>2013</v>
      </c>
      <c r="AM55" s="40" t="str">
        <f t="shared" si="73"/>
        <v>2014</v>
      </c>
      <c r="AN55" s="40" t="str">
        <f t="shared" si="73"/>
        <v>2015</v>
      </c>
      <c r="AO55" s="40" t="str">
        <f t="shared" si="73"/>
        <v>2016</v>
      </c>
      <c r="AP55" s="40" t="str">
        <f t="shared" si="73"/>
        <v>2017</v>
      </c>
      <c r="AQ55" s="40" t="str">
        <f t="shared" si="73"/>
        <v>2018</v>
      </c>
      <c r="AR55" s="40" t="str">
        <f t="shared" si="73"/>
        <v>2019</v>
      </c>
      <c r="AS55" s="40" t="str">
        <f t="shared" si="73"/>
        <v>2020</v>
      </c>
      <c r="AT55" s="40" t="str">
        <f t="shared" si="73"/>
        <v>2021</v>
      </c>
      <c r="AU55" s="40" t="str">
        <f t="shared" si="73"/>
        <v>2022</v>
      </c>
      <c r="AV55" s="40" t="str">
        <f t="shared" si="73"/>
        <v>2023</v>
      </c>
      <c r="AW55" s="40"/>
    </row>
    <row r="56">
      <c r="A56" s="9"/>
      <c r="B56" s="59"/>
      <c r="M56" s="76" t="str">
        <f t="shared" ref="M56" si="74">M29</f>
        <v>Air Force</v>
      </c>
      <c r="N56" s="77" t="str">
        <f t="shared" si="72"/>
        <v>Not Classified
as Commercial</v>
      </c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3" t="n">
        <f>Y2/SUMIF($M$2:$M$25,$M56,Y$2:Y$25)</f>
        <v>0.9001103485387888</v>
      </c>
      <c r="Z56" s="73" t="n">
        <f t="shared" ref="Z56:AV56" si="75">Z2/SUMIF($M$2:$M$25,$M56,Z$2:Z$25)</f>
        <v>0.87582969495543683</v>
      </c>
      <c r="AA56" s="73" t="n">
        <f t="shared" si="75"/>
        <v>0.83124181948941911</v>
      </c>
      <c r="AB56" s="73" t="n">
        <f t="shared" si="75"/>
        <v>0.8222090568841568</v>
      </c>
      <c r="AC56" s="73" t="n">
        <f t="shared" si="75"/>
        <v>0.78682641671303866</v>
      </c>
      <c r="AD56" s="73" t="n">
        <f t="shared" si="75"/>
        <v>0.82576457454787888</v>
      </c>
      <c r="AE56" s="73" t="n">
        <f t="shared" si="75"/>
        <v>0.86360147472105475</v>
      </c>
      <c r="AF56" s="73" t="n">
        <f t="shared" si="75"/>
        <v>0.86089265067840859</v>
      </c>
      <c r="AG56" s="73" t="n">
        <f t="shared" si="75"/>
        <v>0.85740765557143972</v>
      </c>
      <c r="AH56" s="73" t="n">
        <f t="shared" si="75"/>
        <v>0.85967453496349633</v>
      </c>
      <c r="AI56" s="73" t="n">
        <f t="shared" si="75"/>
        <v>0.86202468131502652</v>
      </c>
      <c r="AJ56" s="73" t="n">
        <f t="shared" si="75"/>
        <v>0.87054734149597635</v>
      </c>
      <c r="AK56" s="73" t="n">
        <f t="shared" si="75"/>
        <v>0.89934015137887757</v>
      </c>
      <c r="AL56" s="73" t="n">
        <f t="shared" si="75"/>
        <v>0.88904467639973239</v>
      </c>
      <c r="AM56" s="73" t="n">
        <f t="shared" si="75"/>
        <v>0.89220405219300325</v>
      </c>
      <c r="AN56" s="73" t="n">
        <f t="shared" si="75"/>
        <v>0.89105678497999874</v>
      </c>
      <c r="AO56" s="73" t="n">
        <f t="shared" si="75"/>
        <v>0.89587866949792727</v>
      </c>
      <c r="AP56" s="73" t="n">
        <f t="shared" si="75"/>
        <v>0.88688906729135397</v>
      </c>
      <c r="AQ56" s="73" t="n">
        <f t="shared" si="75"/>
        <v>0.89181260165777321</v>
      </c>
      <c r="AR56" s="73" t="n">
        <f t="shared" si="75"/>
        <v>0.88522418330223218</v>
      </c>
      <c r="AS56" s="73" t="n">
        <f t="shared" si="75"/>
        <v>0.86397111468560206</v>
      </c>
      <c r="AT56" s="73" t="n">
        <f t="shared" si="75"/>
        <v>0.84899652182826291</v>
      </c>
      <c r="AU56" s="73" t="n">
        <f t="shared" si="75"/>
        <v>0.84056459372342274</v>
      </c>
      <c r="AV56" s="109" t="n">
        <f t="shared" si="75"/>
        <v>0.87930158119737689</v>
      </c>
      <c r="AW56" s="40"/>
    </row>
    <row r="57">
      <c r="A57" s="9"/>
      <c r="B57" s="59"/>
      <c r="M57" s="79" t="str">
        <f t="shared" ref="M57" si="76">M30</f>
        <v>Air Force</v>
      </c>
      <c r="N57" s="1" t="str">
        <f t="shared" si="72"/>
        <v>Non-Development
or Commercial Similar</v>
      </c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16" t="n">
        <f t="shared" ref="Y57:AV57" si="77">Y3/SUMIF($M$2:$M$25,$M57,Y$2:Y$25)</f>
        <v>0</v>
      </c>
      <c r="Z57" s="16" t="n">
        <f t="shared" si="77"/>
        <v>0</v>
      </c>
      <c r="AA57" s="16" t="n">
        <f t="shared" si="77"/>
        <v>2.0345015503560439E-3</v>
      </c>
      <c r="AB57" s="16" t="n">
        <f t="shared" si="77"/>
        <v>2.7457499895112716E-3</v>
      </c>
      <c r="AC57" s="16" t="n">
        <f t="shared" si="77"/>
        <v>7.1798935604927439E-3</v>
      </c>
      <c r="AD57" s="16" t="n">
        <f t="shared" si="77"/>
        <v>2.3960686553832467E-3</v>
      </c>
      <c r="AE57" s="16" t="n">
        <f t="shared" si="77"/>
        <v>4.352494170688118E-4</v>
      </c>
      <c r="AF57" s="16" t="n">
        <f t="shared" si="77"/>
        <v>4.0190949817543536E-4</v>
      </c>
      <c r="AG57" s="16" t="n">
        <f t="shared" si="77"/>
        <v>7.2798866569246334E-4</v>
      </c>
      <c r="AH57" s="16" t="n">
        <f t="shared" si="77"/>
        <v>5.5962419551758562E-4</v>
      </c>
      <c r="AI57" s="16" t="n">
        <f t="shared" si="77"/>
        <v>7.2391239780694207E-4</v>
      </c>
      <c r="AJ57" s="16" t="n">
        <f t="shared" si="77"/>
        <v>3.4708845184570772E-3</v>
      </c>
      <c r="AK57" s="16" t="n">
        <f t="shared" si="77"/>
        <v>3.2969336478933828E-3</v>
      </c>
      <c r="AL57" s="16" t="n">
        <f t="shared" si="77"/>
        <v>1.4962837620170505E-3</v>
      </c>
      <c r="AM57" s="16" t="n">
        <f t="shared" si="77"/>
        <v>4.4685419219611336E-4</v>
      </c>
      <c r="AN57" s="16" t="n">
        <f t="shared" si="77"/>
        <v>3.4170809099310159E-4</v>
      </c>
      <c r="AO57" s="16" t="n">
        <f t="shared" si="77"/>
        <v>1.6177483601635535E-4</v>
      </c>
      <c r="AP57" s="16" t="n">
        <f t="shared" si="77"/>
        <v>1.4994139022535601E-5</v>
      </c>
      <c r="AQ57" s="16" t="n">
        <f t="shared" si="77"/>
        <v>6.2195476669230578E-6</v>
      </c>
      <c r="AR57" s="16" t="n">
        <f t="shared" si="77"/>
        <v>4.7393778684281375E-7</v>
      </c>
      <c r="AS57" s="16" t="n">
        <f t="shared" si="77"/>
        <v>4.0843143831642819E-5</v>
      </c>
      <c r="AT57" s="16" t="n">
        <f t="shared" si="77"/>
        <v>3.173080385861965E-4</v>
      </c>
      <c r="AU57" s="16" t="n">
        <f t="shared" si="77"/>
        <v>4.6340214261418437E-4</v>
      </c>
      <c r="AV57" s="110" t="n">
        <f t="shared" si="77"/>
        <v>3.1159347427640654E-4</v>
      </c>
      <c r="AW57" s="40"/>
    </row>
    <row r="58">
      <c r="A58" s="9"/>
      <c r="B58" s="59"/>
      <c r="M58" s="79" t="str">
        <f t="shared" ref="M58" si="78">M31</f>
        <v>Air Force</v>
      </c>
      <c r="N58" s="1" t="str">
        <f t="shared" si="72"/>
        <v>Any Commercial
Classification</v>
      </c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16" t="n">
        <f t="shared" ref="Y58:AV58" si="79">Y4/SUMIF($M$2:$M$25,$M58,Y$2:Y$25)</f>
        <v>9.988965146121119E-2</v>
      </c>
      <c r="Z58" s="16" t="n">
        <f t="shared" si="79"/>
        <v>0.12417030504456318</v>
      </c>
      <c r="AA58" s="16" t="n">
        <f t="shared" si="79"/>
        <v>0.16649665780259659</v>
      </c>
      <c r="AB58" s="16" t="n">
        <f t="shared" si="79"/>
        <v>0.1750451931263319</v>
      </c>
      <c r="AC58" s="16" t="n">
        <f t="shared" si="79"/>
        <v>0.20599368972646864</v>
      </c>
      <c r="AD58" s="16" t="n">
        <f t="shared" si="79"/>
        <v>0.17183935679673792</v>
      </c>
      <c r="AE58" s="16" t="n">
        <f t="shared" si="79"/>
        <v>0.13596327586187645</v>
      </c>
      <c r="AF58" s="16" t="n">
        <f t="shared" si="79"/>
        <v>0.13870543982341604</v>
      </c>
      <c r="AG58" s="16" t="n">
        <f t="shared" si="79"/>
        <v>0.14186435576286791</v>
      </c>
      <c r="AH58" s="16" t="n">
        <f t="shared" si="79"/>
        <v>0.13976584084098617</v>
      </c>
      <c r="AI58" s="16" t="n">
        <f t="shared" si="79"/>
        <v>0.13725140628716648</v>
      </c>
      <c r="AJ58" s="16" t="n">
        <f t="shared" si="79"/>
        <v>0.12598177398556662</v>
      </c>
      <c r="AK58" s="16" t="n">
        <f t="shared" si="79"/>
        <v>9.7362914973229006E-2</v>
      </c>
      <c r="AL58" s="16" t="n">
        <f t="shared" si="79"/>
        <v>0.10945903983825053</v>
      </c>
      <c r="AM58" s="16" t="n">
        <f t="shared" si="79"/>
        <v>0.10734909361480056</v>
      </c>
      <c r="AN58" s="16" t="n">
        <f t="shared" si="79"/>
        <v>0.10860150692900825</v>
      </c>
      <c r="AO58" s="16" t="n">
        <f t="shared" si="79"/>
        <v>0.10395955566605641</v>
      </c>
      <c r="AP58" s="16" t="n">
        <f t="shared" si="79"/>
        <v>0.11309593856962348</v>
      </c>
      <c r="AQ58" s="16" t="n">
        <f t="shared" si="79"/>
        <v>0.10818117879455996</v>
      </c>
      <c r="AR58" s="16" t="n">
        <f t="shared" si="79"/>
        <v>0.11477265215612176</v>
      </c>
      <c r="AS58" s="16" t="n">
        <f t="shared" si="79"/>
        <v>0.1359717626544015</v>
      </c>
      <c r="AT58" s="16" t="n">
        <f t="shared" si="79"/>
        <v>0.15068617013315086</v>
      </c>
      <c r="AU58" s="16" t="n">
        <f t="shared" si="79"/>
        <v>0.15897200413396304</v>
      </c>
      <c r="AV58" s="110" t="n">
        <f t="shared" si="79"/>
        <v>0.12038894375881869</v>
      </c>
      <c r="AW58" s="40"/>
    </row>
    <row r="59">
      <c r="A59" s="9"/>
      <c r="B59" s="59"/>
      <c r="M59" s="80" t="str">
        <f t="shared" ref="M59" si="80">M32</f>
        <v>Air Force</v>
      </c>
      <c r="N59" s="81" t="n">
        <f t="shared" si="72"/>
        <v>0</v>
      </c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108" t="n">
        <f t="shared" ref="Y59:AV59" si="81">Y5/SUMIF($M$2:$M$25,$M59,Y$2:Y$25)</f>
        <v>0</v>
      </c>
      <c r="Z59" s="108" t="n">
        <f t="shared" si="81"/>
        <v>0</v>
      </c>
      <c r="AA59" s="108" t="n">
        <f t="shared" si="81"/>
        <v>2.2702115762834087E-4</v>
      </c>
      <c r="AB59" s="108" t="n">
        <f t="shared" si="81"/>
        <v>0</v>
      </c>
      <c r="AC59" s="108" t="n">
        <f t="shared" si="81"/>
        <v>0</v>
      </c>
      <c r="AD59" s="108" t="n">
        <f t="shared" si="81"/>
        <v>0</v>
      </c>
      <c r="AE59" s="108" t="n">
        <f t="shared" si="81"/>
        <v>0</v>
      </c>
      <c r="AF59" s="108" t="n">
        <f t="shared" si="81"/>
        <v>0</v>
      </c>
      <c r="AG59" s="108" t="n">
        <f t="shared" si="81"/>
        <v>0</v>
      </c>
      <c r="AH59" s="108" t="n">
        <f t="shared" si="81"/>
        <v>0</v>
      </c>
      <c r="AI59" s="108" t="n">
        <f t="shared" si="81"/>
        <v>0</v>
      </c>
      <c r="AJ59" s="108" t="n">
        <f t="shared" si="81"/>
        <v>0</v>
      </c>
      <c r="AK59" s="108" t="n">
        <f t="shared" si="81"/>
        <v>0</v>
      </c>
      <c r="AL59" s="108" t="n">
        <f t="shared" si="81"/>
        <v>0</v>
      </c>
      <c r="AM59" s="108" t="n">
        <f t="shared" si="81"/>
        <v>0</v>
      </c>
      <c r="AN59" s="108" t="n">
        <f t="shared" si="81"/>
        <v>0</v>
      </c>
      <c r="AO59" s="108" t="n">
        <f t="shared" si="81"/>
        <v>0</v>
      </c>
      <c r="AP59" s="108" t="n">
        <f t="shared" si="81"/>
        <v>0</v>
      </c>
      <c r="AQ59" s="108" t="n">
        <f t="shared" si="81"/>
        <v>0</v>
      </c>
      <c r="AR59" s="108" t="n">
        <f t="shared" si="81"/>
        <v>2.690603859351048E-6</v>
      </c>
      <c r="AS59" s="108" t="n">
        <f t="shared" si="81"/>
        <v>1.6279516164805875E-5</v>
      </c>
      <c r="AT59" s="108" t="n">
        <f t="shared" si="81"/>
        <v>0</v>
      </c>
      <c r="AU59" s="108" t="n">
        <f t="shared" si="81"/>
        <v>0</v>
      </c>
      <c r="AV59" s="111" t="n">
        <f t="shared" si="81"/>
        <v>-2.118430471879044E-6</v>
      </c>
      <c r="AW59" s="40"/>
    </row>
    <row r="60">
      <c r="A60" s="9"/>
      <c r="B60" s="59"/>
      <c r="M60" s="76" t="str">
        <f t="shared" ref="M60" si="82">M33</f>
        <v>Army</v>
      </c>
      <c r="N60" s="77" t="str">
        <f t="shared" si="72"/>
        <v>Not Classified
as Commercial</v>
      </c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3" t="n">
        <f t="shared" ref="Y60:AV60" si="83">Y6/SUMIF($M$2:$M$25,$M60,Y$2:Y$25)</f>
        <v>0.90071239615468668</v>
      </c>
      <c r="Z60" s="73" t="n">
        <f t="shared" si="83"/>
        <v>0.88966062223406672</v>
      </c>
      <c r="AA60" s="73" t="n">
        <f t="shared" si="83"/>
        <v>0.84607582670940229</v>
      </c>
      <c r="AB60" s="73" t="n">
        <f t="shared" si="83"/>
        <v>0.82618050003892152</v>
      </c>
      <c r="AC60" s="73" t="n">
        <f t="shared" si="83"/>
        <v>0.7803024957073591</v>
      </c>
      <c r="AD60" s="73" t="n">
        <f t="shared" si="83"/>
        <v>0.85033717408179788</v>
      </c>
      <c r="AE60" s="73" t="n">
        <f t="shared" si="83"/>
        <v>0.81185431292608401</v>
      </c>
      <c r="AF60" s="73" t="n">
        <f t="shared" si="83"/>
        <v>0.77060332115462615</v>
      </c>
      <c r="AG60" s="73" t="n">
        <f t="shared" si="83"/>
        <v>0.77253047466164448</v>
      </c>
      <c r="AH60" s="73" t="n">
        <f t="shared" si="83"/>
        <v>0.82938402666293909</v>
      </c>
      <c r="AI60" s="73" t="n">
        <f t="shared" si="83"/>
        <v>0.83300177990595092</v>
      </c>
      <c r="AJ60" s="73" t="n">
        <f t="shared" si="83"/>
        <v>0.83507385779822407</v>
      </c>
      <c r="AK60" s="73" t="n">
        <f t="shared" si="83"/>
        <v>0.84384651508658004</v>
      </c>
      <c r="AL60" s="73" t="n">
        <f t="shared" si="83"/>
        <v>0.84573850149210172</v>
      </c>
      <c r="AM60" s="73" t="n">
        <f t="shared" si="83"/>
        <v>0.8329806209886973</v>
      </c>
      <c r="AN60" s="73" t="n">
        <f t="shared" si="83"/>
        <v>0.81919303479362726</v>
      </c>
      <c r="AO60" s="73" t="n">
        <f t="shared" si="83"/>
        <v>0.82727390970617143</v>
      </c>
      <c r="AP60" s="73" t="n">
        <f t="shared" si="83"/>
        <v>0.82868553368189291</v>
      </c>
      <c r="AQ60" s="73" t="n">
        <f t="shared" si="83"/>
        <v>0.84560539250203948</v>
      </c>
      <c r="AR60" s="73" t="n">
        <f t="shared" si="83"/>
        <v>0.8366260727386553</v>
      </c>
      <c r="AS60" s="73" t="n">
        <f t="shared" si="83"/>
        <v>0.81763422715963563</v>
      </c>
      <c r="AT60" s="73" t="n">
        <f t="shared" si="83"/>
        <v>0.59290551493134025</v>
      </c>
      <c r="AU60" s="73" t="n">
        <f t="shared" si="83"/>
        <v>0.61360713959765534</v>
      </c>
      <c r="AV60" s="109" t="n">
        <f t="shared" si="83"/>
        <v>0.81777324697082188</v>
      </c>
      <c r="AW60" s="40"/>
    </row>
    <row r="61">
      <c r="A61" s="9"/>
      <c r="B61" s="59"/>
      <c r="M61" s="79" t="str">
        <f t="shared" ref="M61" si="84">M34</f>
        <v>Army</v>
      </c>
      <c r="N61" s="1" t="str">
        <f t="shared" si="72"/>
        <v>Non-Development
or Commercial Similar</v>
      </c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16" t="n">
        <f t="shared" ref="Y61:AV61" si="85">Y7/SUMIF($M$2:$M$25,$M61,Y$2:Y$25)</f>
        <v>3.5831085914321145E-5</v>
      </c>
      <c r="Z61" s="16" t="n">
        <f t="shared" si="85"/>
        <v>-8.0520846477114952E-6</v>
      </c>
      <c r="AA61" s="16" t="n">
        <f t="shared" si="85"/>
        <v>1.4462973791829605E-3</v>
      </c>
      <c r="AB61" s="16" t="n">
        <f t="shared" si="85"/>
        <v>1.5212271533549006E-3</v>
      </c>
      <c r="AC61" s="16" t="n">
        <f t="shared" si="85"/>
        <v>4.2388965781813706E-3</v>
      </c>
      <c r="AD61" s="16" t="n">
        <f t="shared" si="85"/>
        <v>5.8615241246723687E-3</v>
      </c>
      <c r="AE61" s="16" t="n">
        <f t="shared" si="85"/>
        <v>3.5227547207688998E-3</v>
      </c>
      <c r="AF61" s="16" t="n">
        <f t="shared" si="85"/>
        <v>5.2882690881737521E-3</v>
      </c>
      <c r="AG61" s="16" t="n">
        <f t="shared" si="85"/>
        <v>4.8128078428957962E-3</v>
      </c>
      <c r="AH61" s="16" t="n">
        <f t="shared" si="85"/>
        <v>3.6760848880549066E-3</v>
      </c>
      <c r="AI61" s="16" t="n">
        <f t="shared" si="85"/>
        <v>1.0106644189935927E-3</v>
      </c>
      <c r="AJ61" s="16" t="n">
        <f t="shared" si="85"/>
        <v>1.6914803936942081E-3</v>
      </c>
      <c r="AK61" s="16" t="n">
        <f t="shared" si="85"/>
        <v>2.4584639261397709E-3</v>
      </c>
      <c r="AL61" s="16" t="n">
        <f t="shared" si="85"/>
        <v>2.615638173100677E-3</v>
      </c>
      <c r="AM61" s="16" t="n">
        <f t="shared" si="85"/>
        <v>9.8430798164161784E-4</v>
      </c>
      <c r="AN61" s="16" t="n">
        <f t="shared" si="85"/>
        <v>6.054815351901467E-4</v>
      </c>
      <c r="AO61" s="16" t="n">
        <f t="shared" si="85"/>
        <v>7.3481327936446251E-4</v>
      </c>
      <c r="AP61" s="16" t="n">
        <f t="shared" si="85"/>
        <v>2.6544694246689421E-4</v>
      </c>
      <c r="AQ61" s="16" t="n">
        <f t="shared" si="85"/>
        <v>1.1486924121055057E-3</v>
      </c>
      <c r="AR61" s="16" t="n">
        <f t="shared" si="85"/>
        <v>1.0687328745687496E-3</v>
      </c>
      <c r="AS61" s="16" t="n">
        <f t="shared" si="85"/>
        <v>-2.0262127315642187E-5</v>
      </c>
      <c r="AT61" s="16" t="n">
        <f t="shared" si="85"/>
        <v>1.3237748578844431E-6</v>
      </c>
      <c r="AU61" s="16" t="n">
        <f t="shared" si="85"/>
        <v>-3.0489625939711625E-5</v>
      </c>
      <c r="AV61" s="110" t="n">
        <f t="shared" si="85"/>
        <v>2.5105526003306403E-6</v>
      </c>
      <c r="AW61" s="40"/>
    </row>
    <row r="62">
      <c r="A62" s="9"/>
      <c r="B62" s="59"/>
      <c r="M62" s="79" t="str">
        <f t="shared" ref="M62" si="86">M35</f>
        <v>Army</v>
      </c>
      <c r="N62" s="1" t="str">
        <f t="shared" si="72"/>
        <v>Any Commercial
Classification</v>
      </c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16" t="n">
        <f t="shared" ref="Y62:AV62" si="87">Y8/SUMIF($M$2:$M$25,$M62,Y$2:Y$25)</f>
        <v>9.9251772759398948E-2</v>
      </c>
      <c r="Z62" s="16" t="n">
        <f t="shared" si="87"/>
        <v>0.11032957910023204</v>
      </c>
      <c r="AA62" s="16" t="n">
        <f t="shared" si="87"/>
        <v>0.15247714830581602</v>
      </c>
      <c r="AB62" s="16" t="n">
        <f t="shared" si="87"/>
        <v>0.17229760187176926</v>
      </c>
      <c r="AC62" s="16" t="n">
        <f t="shared" si="87"/>
        <v>0.21545860771445957</v>
      </c>
      <c r="AD62" s="16" t="n">
        <f t="shared" si="87"/>
        <v>0.14380130179352979</v>
      </c>
      <c r="AE62" s="16" t="n">
        <f t="shared" si="87"/>
        <v>0.18462293235314711</v>
      </c>
      <c r="AF62" s="16" t="n">
        <f t="shared" si="87"/>
        <v>0.22410840975720006</v>
      </c>
      <c r="AG62" s="16" t="n">
        <f t="shared" si="87"/>
        <v>0.22265671749545973</v>
      </c>
      <c r="AH62" s="16" t="n">
        <f t="shared" si="87"/>
        <v>0.16693988912841773</v>
      </c>
      <c r="AI62" s="16" t="n">
        <f t="shared" si="87"/>
        <v>0.16598767269266182</v>
      </c>
      <c r="AJ62" s="16" t="n">
        <f t="shared" si="87"/>
        <v>0.16323466181692561</v>
      </c>
      <c r="AK62" s="16" t="n">
        <f t="shared" si="87"/>
        <v>0.15369502098728036</v>
      </c>
      <c r="AL62" s="16" t="n">
        <f t="shared" si="87"/>
        <v>0.15164586033479766</v>
      </c>
      <c r="AM62" s="16" t="n">
        <f t="shared" si="87"/>
        <v>0.16603507102966117</v>
      </c>
      <c r="AN62" s="16" t="n">
        <f t="shared" si="87"/>
        <v>0.18020099029773001</v>
      </c>
      <c r="AO62" s="16" t="n">
        <f t="shared" si="87"/>
        <v>0.1719908449713507</v>
      </c>
      <c r="AP62" s="16" t="n">
        <f t="shared" si="87"/>
        <v>0.17104901937564021</v>
      </c>
      <c r="AQ62" s="16" t="n">
        <f t="shared" si="87"/>
        <v>0.15310521081133896</v>
      </c>
      <c r="AR62" s="16" t="n">
        <f t="shared" si="87"/>
        <v>0.16185424340561841</v>
      </c>
      <c r="AS62" s="16" t="n">
        <f t="shared" si="87"/>
        <v>0.18203910134441972</v>
      </c>
      <c r="AT62" s="16" t="n">
        <f t="shared" si="87"/>
        <v>0.40690546202019118</v>
      </c>
      <c r="AU62" s="16" t="n">
        <f t="shared" si="87"/>
        <v>0.38631649392436579</v>
      </c>
      <c r="AV62" s="110" t="n">
        <f t="shared" si="87"/>
        <v>0.18211156881396368</v>
      </c>
      <c r="AW62" s="40"/>
    </row>
    <row r="63">
      <c r="A63" s="9"/>
      <c r="B63" s="59"/>
      <c r="M63" s="80" t="str">
        <f t="shared" ref="M63" si="88">M36</f>
        <v>Army</v>
      </c>
      <c r="N63" s="81" t="n">
        <f t="shared" si="72"/>
        <v>0</v>
      </c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108" t="n">
        <f t="shared" ref="Y63:AV63" si="89">Y9/SUMIF($M$2:$M$25,$M63,Y$2:Y$25)</f>
        <v>0</v>
      </c>
      <c r="Z63" s="108" t="n">
        <f t="shared" si="89"/>
        <v>1.7850750348961574E-5</v>
      </c>
      <c r="AA63" s="108" t="n">
        <f t="shared" si="89"/>
        <v>7.2760559870749169E-7</v>
      </c>
      <c r="AB63" s="108" t="n">
        <f t="shared" si="89"/>
        <v>6.7093595420336053E-7</v>
      </c>
      <c r="AC63" s="108" t="n">
        <f t="shared" si="89"/>
        <v>0</v>
      </c>
      <c r="AD63" s="108" t="n">
        <f t="shared" si="89"/>
        <v>0</v>
      </c>
      <c r="AE63" s="108" t="n">
        <f t="shared" si="89"/>
        <v>0</v>
      </c>
      <c r="AF63" s="108" t="n">
        <f t="shared" si="89"/>
        <v>0</v>
      </c>
      <c r="AG63" s="108" t="n">
        <f t="shared" si="89"/>
        <v>0</v>
      </c>
      <c r="AH63" s="108" t="n">
        <f t="shared" si="89"/>
        <v>-6.7941175298019968E-10</v>
      </c>
      <c r="AI63" s="108" t="n">
        <f t="shared" si="89"/>
        <v>-1.1701760630177097E-7</v>
      </c>
      <c r="AJ63" s="108" t="n">
        <f t="shared" si="89"/>
        <v>-8.8438515070005787E-12</v>
      </c>
      <c r="AK63" s="108" t="n">
        <f t="shared" si="89"/>
        <v>0</v>
      </c>
      <c r="AL63" s="108" t="n">
        <f t="shared" si="89"/>
        <v>0</v>
      </c>
      <c r="AM63" s="108" t="n">
        <f t="shared" si="89"/>
        <v>0</v>
      </c>
      <c r="AN63" s="108" t="n">
        <f t="shared" si="89"/>
        <v>4.9337345257696756E-7</v>
      </c>
      <c r="AO63" s="108" t="n">
        <f t="shared" si="89"/>
        <v>4.3204311352562922E-7</v>
      </c>
      <c r="AP63" s="108" t="n">
        <f t="shared" si="89"/>
        <v>0</v>
      </c>
      <c r="AQ63" s="108" t="n">
        <f t="shared" si="89"/>
        <v>1.4070427451610439E-4</v>
      </c>
      <c r="AR63" s="108" t="n">
        <f t="shared" si="89"/>
        <v>4.5095098115748901E-4</v>
      </c>
      <c r="AS63" s="108" t="n">
        <f t="shared" si="89"/>
        <v>3.4693362326042266E-4</v>
      </c>
      <c r="AT63" s="108" t="n">
        <f t="shared" si="89"/>
        <v>1.8769927361078666E-4</v>
      </c>
      <c r="AU63" s="108" t="n">
        <f t="shared" si="89"/>
        <v>1.0685610391843539E-4</v>
      </c>
      <c r="AV63" s="111" t="n">
        <f t="shared" si="89"/>
        <v>1.1267366261412555E-4</v>
      </c>
      <c r="AW63" s="40"/>
    </row>
    <row r="64">
      <c r="A64" s="9"/>
      <c r="B64" s="59"/>
      <c r="M64" s="76" t="str">
        <f t="shared" ref="M64" si="90">M37</f>
        <v>DLA</v>
      </c>
      <c r="N64" s="77" t="str">
        <f t="shared" si="72"/>
        <v>Not Classified
as Commercial</v>
      </c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3" t="n">
        <f t="shared" ref="Y64:AV64" si="91">Y10/SUMIF($M$2:$M$25,$M64,Y$2:Y$25)</f>
        <v>0.41745714345600193</v>
      </c>
      <c r="Z64" s="73" t="n">
        <f t="shared" si="91"/>
        <v>0.38758920016338783</v>
      </c>
      <c r="AA64" s="73" t="n">
        <f t="shared" si="91"/>
        <v>0.33352012087157912</v>
      </c>
      <c r="AB64" s="73" t="n">
        <f t="shared" si="91"/>
        <v>0.35791904611966452</v>
      </c>
      <c r="AC64" s="73" t="n">
        <f t="shared" si="91"/>
        <v>0.3033953254103165</v>
      </c>
      <c r="AD64" s="73" t="n">
        <f t="shared" si="91"/>
        <v>0.79554966146753259</v>
      </c>
      <c r="AE64" s="73" t="n">
        <f t="shared" si="91"/>
        <v>0.70654960810752476</v>
      </c>
      <c r="AF64" s="73" t="n">
        <f t="shared" si="91"/>
        <v>0.35662037260998947</v>
      </c>
      <c r="AG64" s="73" t="n">
        <f t="shared" si="91"/>
        <v>0.24152729403407716</v>
      </c>
      <c r="AH64" s="73" t="n">
        <f t="shared" si="91"/>
        <v>0.29442224227178398</v>
      </c>
      <c r="AI64" s="73" t="n">
        <f t="shared" si="91"/>
        <v>0.3766698889555119</v>
      </c>
      <c r="AJ64" s="73" t="n">
        <f t="shared" si="91"/>
        <v>0.3646274583269149</v>
      </c>
      <c r="AK64" s="73" t="n">
        <f t="shared" si="91"/>
        <v>0.31508463039384704</v>
      </c>
      <c r="AL64" s="73" t="n">
        <f t="shared" si="91"/>
        <v>0.33883482273650978</v>
      </c>
      <c r="AM64" s="73" t="n">
        <f t="shared" si="91"/>
        <v>0.37412480703922274</v>
      </c>
      <c r="AN64" s="73" t="n">
        <f t="shared" si="91"/>
        <v>0.44539625329439408</v>
      </c>
      <c r="AO64" s="73" t="n">
        <f t="shared" si="91"/>
        <v>0.54355962705018024</v>
      </c>
      <c r="AP64" s="73" t="n">
        <f t="shared" si="91"/>
        <v>0.51713595586030769</v>
      </c>
      <c r="AQ64" s="73" t="n">
        <f t="shared" si="91"/>
        <v>0.49542350959908577</v>
      </c>
      <c r="AR64" s="73" t="n">
        <f t="shared" si="91"/>
        <v>0.5094971299529969</v>
      </c>
      <c r="AS64" s="73" t="n">
        <f t="shared" si="91"/>
        <v>0.46659954167907181</v>
      </c>
      <c r="AT64" s="73" t="n">
        <f t="shared" si="91"/>
        <v>0.41256045464490987</v>
      </c>
      <c r="AU64" s="73" t="n">
        <f t="shared" si="91"/>
        <v>0.36763017555419664</v>
      </c>
      <c r="AV64" s="109" t="n">
        <f t="shared" si="91"/>
        <v>0.39172930255338523</v>
      </c>
      <c r="AW64" s="40"/>
    </row>
    <row r="65">
      <c r="A65" s="9"/>
      <c r="B65" s="59"/>
      <c r="M65" s="79" t="str">
        <f t="shared" ref="M65" si="92">M38</f>
        <v>DLA</v>
      </c>
      <c r="N65" s="1" t="str">
        <f t="shared" si="72"/>
        <v>Non-Development
or Commercial Similar</v>
      </c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16" t="n">
        <f t="shared" ref="Y65:AV65" si="93">Y11/SUMIF($M$2:$M$25,$M65,Y$2:Y$25)</f>
        <v>2.6026525621593473E-3</v>
      </c>
      <c r="Z65" s="16" t="n">
        <f t="shared" si="93"/>
        <v>0</v>
      </c>
      <c r="AA65" s="16" t="n">
        <f t="shared" si="93"/>
        <v>3.848869894259353E-6</v>
      </c>
      <c r="AB65" s="16" t="n">
        <f t="shared" si="93"/>
        <v>4.5286109561450149E-4</v>
      </c>
      <c r="AC65" s="16" t="n">
        <f t="shared" si="93"/>
        <v>1.1565181656883483E-4</v>
      </c>
      <c r="AD65" s="16" t="n">
        <f t="shared" si="93"/>
        <v>4.8740662342112507E-4</v>
      </c>
      <c r="AE65" s="16" t="n">
        <f t="shared" si="93"/>
        <v>7.4341954976032672E-4</v>
      </c>
      <c r="AF65" s="16" t="n">
        <f t="shared" si="93"/>
        <v>1.6230531855715169E-3</v>
      </c>
      <c r="AG65" s="16" t="n">
        <f t="shared" si="93"/>
        <v>1.2843599471716323E-3</v>
      </c>
      <c r="AH65" s="16" t="n">
        <f t="shared" si="93"/>
        <v>5.6466798885409695E-4</v>
      </c>
      <c r="AI65" s="16" t="n">
        <f t="shared" si="93"/>
        <v>6.5350199282178368E-4</v>
      </c>
      <c r="AJ65" s="16" t="n">
        <f t="shared" si="93"/>
        <v>1.4430545993289478E-3</v>
      </c>
      <c r="AK65" s="16" t="n">
        <f t="shared" si="93"/>
        <v>5.3562139168179877E-4</v>
      </c>
      <c r="AL65" s="16" t="n">
        <f t="shared" si="93"/>
        <v>3.7028870804251507E-3</v>
      </c>
      <c r="AM65" s="16" t="n">
        <f t="shared" si="93"/>
        <v>4.7493909898701771E-4</v>
      </c>
      <c r="AN65" s="16" t="n">
        <f t="shared" si="93"/>
        <v>8.4988888703335305E-4</v>
      </c>
      <c r="AO65" s="16" t="n">
        <f t="shared" si="93"/>
        <v>3.415011399607875E-4</v>
      </c>
      <c r="AP65" s="16" t="n">
        <f t="shared" si="93"/>
        <v>2.4096105057002889E-4</v>
      </c>
      <c r="AQ65" s="16" t="n">
        <f t="shared" si="93"/>
        <v>5.4908951438524729E-4</v>
      </c>
      <c r="AR65" s="16" t="n">
        <f t="shared" si="93"/>
        <v>-4.6218350798740585E-5</v>
      </c>
      <c r="AS65" s="16" t="n">
        <f t="shared" si="93"/>
        <v>3.0033338546904163E-4</v>
      </c>
      <c r="AT65" s="16" t="n">
        <f t="shared" si="93"/>
        <v>1.655659398193292E-3</v>
      </c>
      <c r="AU65" s="16" t="n">
        <f t="shared" si="93"/>
        <v>2.6323284653248708E-4</v>
      </c>
      <c r="AV65" s="110" t="n">
        <f t="shared" si="93"/>
        <v>6.9015522296562277E-4</v>
      </c>
      <c r="AW65" s="40"/>
    </row>
    <row r="66">
      <c r="A66" s="9"/>
      <c r="B66" s="59"/>
      <c r="M66" s="79" t="str">
        <f t="shared" ref="M66" si="94">M39</f>
        <v>DLA</v>
      </c>
      <c r="N66" s="1" t="str">
        <f t="shared" si="72"/>
        <v>Any Commercial
Classification</v>
      </c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16" t="n">
        <f t="shared" ref="Y66:AV66" si="95">Y12/SUMIF($M$2:$M$25,$M66,Y$2:Y$25)</f>
        <v>0.57994020398183876</v>
      </c>
      <c r="Z66" s="16" t="n">
        <f t="shared" si="95"/>
        <v>0.61241079983661217</v>
      </c>
      <c r="AA66" s="16" t="n">
        <f t="shared" si="95"/>
        <v>0.66647603025852653</v>
      </c>
      <c r="AB66" s="16" t="n">
        <f t="shared" si="95"/>
        <v>0.64162809278472099</v>
      </c>
      <c r="AC66" s="16" t="n">
        <f t="shared" si="95"/>
        <v>0.69648902277311453</v>
      </c>
      <c r="AD66" s="16" t="n">
        <f t="shared" si="95"/>
        <v>0.20396293190904632</v>
      </c>
      <c r="AE66" s="16" t="n">
        <f t="shared" si="95"/>
        <v>0.29270697234271498</v>
      </c>
      <c r="AF66" s="16" t="n">
        <f t="shared" si="95"/>
        <v>0.6417565742044391</v>
      </c>
      <c r="AG66" s="16" t="n">
        <f t="shared" si="95"/>
        <v>0.75718834601875129</v>
      </c>
      <c r="AH66" s="16" t="n">
        <f t="shared" si="95"/>
        <v>0.70501308973936183</v>
      </c>
      <c r="AI66" s="16" t="n">
        <f t="shared" si="95"/>
        <v>0.62267660905166644</v>
      </c>
      <c r="AJ66" s="16" t="n">
        <f t="shared" si="95"/>
        <v>0.63392948707375618</v>
      </c>
      <c r="AK66" s="16" t="n">
        <f t="shared" si="95"/>
        <v>0.68437974821447112</v>
      </c>
      <c r="AL66" s="16" t="n">
        <f t="shared" si="95"/>
        <v>0.65746229018306501</v>
      </c>
      <c r="AM66" s="16" t="n">
        <f t="shared" si="95"/>
        <v>0.62540025386179032</v>
      </c>
      <c r="AN66" s="16" t="n">
        <f t="shared" si="95"/>
        <v>0.55375385781857256</v>
      </c>
      <c r="AO66" s="16" t="n">
        <f t="shared" si="95"/>
        <v>0.45609887180985897</v>
      </c>
      <c r="AP66" s="16" t="n">
        <f t="shared" si="95"/>
        <v>0.48262308308912238</v>
      </c>
      <c r="AQ66" s="16" t="n">
        <f t="shared" si="95"/>
        <v>0.50402692822398865</v>
      </c>
      <c r="AR66" s="16" t="n">
        <f t="shared" si="95"/>
        <v>0.49056578226511777</v>
      </c>
      <c r="AS66" s="16" t="n">
        <f t="shared" si="95"/>
        <v>0.5328670918164029</v>
      </c>
      <c r="AT66" s="16" t="n">
        <f t="shared" si="95"/>
        <v>0.58537344202735941</v>
      </c>
      <c r="AU66" s="16" t="n">
        <f t="shared" si="95"/>
        <v>0.63177204571204981</v>
      </c>
      <c r="AV66" s="110" t="n">
        <f t="shared" si="95"/>
        <v>0.60691497598264521</v>
      </c>
      <c r="AW66" s="40"/>
    </row>
    <row r="67">
      <c r="A67" s="9"/>
      <c r="B67" s="59"/>
      <c r="M67" s="80" t="str">
        <f t="shared" ref="M67" si="96">M40</f>
        <v>DLA</v>
      </c>
      <c r="N67" s="81" t="n">
        <f t="shared" si="72"/>
        <v>0</v>
      </c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108" t="n">
        <f t="shared" ref="Y67:AV67" si="97">Y13/SUMIF($M$2:$M$25,$M67,Y$2:Y$25)</f>
        <v>0</v>
      </c>
      <c r="Z67" s="108" t="n">
        <f t="shared" si="97"/>
        <v>0</v>
      </c>
      <c r="AA67" s="108" t="n">
        <f t="shared" si="97"/>
        <v>0</v>
      </c>
      <c r="AB67" s="108" t="n">
        <f t="shared" si="97"/>
        <v>0</v>
      </c>
      <c r="AC67" s="108" t="n">
        <f t="shared" si="97"/>
        <v>0</v>
      </c>
      <c r="AD67" s="108" t="n">
        <f t="shared" si="97"/>
        <v>0</v>
      </c>
      <c r="AE67" s="108" t="n">
        <f t="shared" si="97"/>
        <v>0</v>
      </c>
      <c r="AF67" s="108" t="n">
        <f t="shared" si="97"/>
        <v>0</v>
      </c>
      <c r="AG67" s="108" t="n">
        <f t="shared" si="97"/>
        <v>0</v>
      </c>
      <c r="AH67" s="108" t="n">
        <f t="shared" si="97"/>
        <v>0</v>
      </c>
      <c r="AI67" s="108" t="n">
        <f t="shared" si="97"/>
        <v>0</v>
      </c>
      <c r="AJ67" s="108" t="n">
        <f t="shared" si="97"/>
        <v>0</v>
      </c>
      <c r="AK67" s="108" t="n">
        <f t="shared" si="97"/>
        <v>0</v>
      </c>
      <c r="AL67" s="108" t="n">
        <f t="shared" si="97"/>
        <v>0</v>
      </c>
      <c r="AM67" s="108" t="n">
        <f t="shared" si="97"/>
        <v>0</v>
      </c>
      <c r="AN67" s="108" t="n">
        <f t="shared" si="97"/>
        <v>0</v>
      </c>
      <c r="AO67" s="108" t="n">
        <f t="shared" si="97"/>
        <v>0</v>
      </c>
      <c r="AP67" s="108" t="n">
        <f t="shared" si="97"/>
        <v>0</v>
      </c>
      <c r="AQ67" s="108" t="n">
        <f t="shared" si="97"/>
        <v>4.7266254040128625E-7</v>
      </c>
      <c r="AR67" s="108" t="n">
        <f t="shared" si="97"/>
        <v>-1.6693867316154549E-5</v>
      </c>
      <c r="AS67" s="108" t="n">
        <f t="shared" si="97"/>
        <v>2.3303311905611656E-4</v>
      </c>
      <c r="AT67" s="108" t="n">
        <f t="shared" si="97"/>
        <v>4.1044392953751339E-4</v>
      </c>
      <c r="AU67" s="108" t="n">
        <f t="shared" si="97"/>
        <v>3.3454588722100451E-4</v>
      </c>
      <c r="AV67" s="111" t="n">
        <f t="shared" si="97"/>
        <v>6.6556624100389265E-4</v>
      </c>
      <c r="AW67" s="40"/>
    </row>
    <row r="68">
      <c r="A68" s="9"/>
      <c r="B68" s="59"/>
      <c r="M68" s="76" t="str">
        <f t="shared" ref="M68" si="98">M41</f>
        <v>MDA</v>
      </c>
      <c r="N68" s="77" t="str">
        <f t="shared" si="72"/>
        <v>Not Classified
as Commercial</v>
      </c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3" t="n">
        <f t="shared" ref="Y68:AV68" si="99">Y14/SUMIF($M$2:$M$25,$M68,Y$2:Y$25)</f>
        <v>0.9990530307744887</v>
      </c>
      <c r="Z68" s="73" t="n">
        <f t="shared" si="99"/>
        <v>0.99810660349181635</v>
      </c>
      <c r="AA68" s="73" t="n">
        <f t="shared" si="99"/>
        <v>0.98913791288168718</v>
      </c>
      <c r="AB68" s="73" t="n">
        <f t="shared" si="99"/>
        <v>0.98060844182299889</v>
      </c>
      <c r="AC68" s="73" t="n">
        <f t="shared" si="99"/>
        <v>0.98150779768910923</v>
      </c>
      <c r="AD68" s="73" t="n">
        <f t="shared" si="99"/>
        <v>0.98097446414955214</v>
      </c>
      <c r="AE68" s="73" t="n">
        <f t="shared" si="99"/>
        <v>0.97731842215066667</v>
      </c>
      <c r="AF68" s="73" t="n">
        <f t="shared" si="99"/>
        <v>0.97634845126673742</v>
      </c>
      <c r="AG68" s="73" t="n">
        <f t="shared" si="99"/>
        <v>0.98347213647101672</v>
      </c>
      <c r="AH68" s="73" t="n">
        <f t="shared" si="99"/>
        <v>0.96834961363871952</v>
      </c>
      <c r="AI68" s="73" t="n">
        <f t="shared" si="99"/>
        <v>0.97756235081657039</v>
      </c>
      <c r="AJ68" s="73" t="n">
        <f t="shared" si="99"/>
        <v>0.98807441290432052</v>
      </c>
      <c r="AK68" s="73" t="n">
        <f t="shared" si="99"/>
        <v>0.99616356858711586</v>
      </c>
      <c r="AL68" s="73" t="n">
        <f t="shared" si="99"/>
        <v>0.99778184746965359</v>
      </c>
      <c r="AM68" s="73" t="n">
        <f t="shared" si="99"/>
        <v>0.99747382406462126</v>
      </c>
      <c r="AN68" s="73" t="n">
        <f t="shared" si="99"/>
        <v>0.99666798247101751</v>
      </c>
      <c r="AO68" s="73" t="n">
        <f t="shared" si="99"/>
        <v>0.99618750166250103</v>
      </c>
      <c r="AP68" s="73" t="n">
        <f t="shared" si="99"/>
        <v>0.99366601379198238</v>
      </c>
      <c r="AQ68" s="73" t="n">
        <f t="shared" si="99"/>
        <v>0.99396404601178601</v>
      </c>
      <c r="AR68" s="73" t="n">
        <f t="shared" si="99"/>
        <v>0.99125958775073453</v>
      </c>
      <c r="AS68" s="73" t="n">
        <f t="shared" si="99"/>
        <v>0.99347043945554936</v>
      </c>
      <c r="AT68" s="73" t="n">
        <f t="shared" si="99"/>
        <v>0.99112383205884946</v>
      </c>
      <c r="AU68" s="73" t="n">
        <f t="shared" si="99"/>
        <v>0.99224179679348201</v>
      </c>
      <c r="AV68" s="109" t="n">
        <f t="shared" si="99"/>
        <v>0.99189611691459567</v>
      </c>
      <c r="AW68" s="40"/>
    </row>
    <row r="69">
      <c r="A69" s="9"/>
      <c r="B69" s="59"/>
      <c r="M69" s="79" t="str">
        <f t="shared" ref="M69" si="100">M42</f>
        <v>MDA</v>
      </c>
      <c r="N69" s="1" t="str">
        <f t="shared" si="72"/>
        <v>Non-Development
or Commercial Similar</v>
      </c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16" t="n">
        <f t="shared" ref="Y69:AV69" si="101">Y15/SUMIF($M$2:$M$25,$M69,Y$2:Y$25)</f>
        <v>0</v>
      </c>
      <c r="Z69" s="16" t="n">
        <f t="shared" si="101"/>
        <v>0</v>
      </c>
      <c r="AA69" s="16" t="n">
        <f t="shared" si="101"/>
        <v>0</v>
      </c>
      <c r="AB69" s="16" t="n">
        <f t="shared" si="101"/>
        <v>0</v>
      </c>
      <c r="AC69" s="16" t="n">
        <f t="shared" si="101"/>
        <v>0</v>
      </c>
      <c r="AD69" s="16" t="n">
        <f t="shared" si="101"/>
        <v>0</v>
      </c>
      <c r="AE69" s="16" t="n">
        <f t="shared" si="101"/>
        <v>0</v>
      </c>
      <c r="AF69" s="16" t="n">
        <f t="shared" si="101"/>
        <v>0</v>
      </c>
      <c r="AG69" s="16" t="n">
        <f t="shared" si="101"/>
        <v>0</v>
      </c>
      <c r="AH69" s="16" t="n">
        <f t="shared" si="101"/>
        <v>9.0443172343072746E-3</v>
      </c>
      <c r="AI69" s="16" t="n">
        <f t="shared" si="101"/>
        <v>9.3336662666402507E-5</v>
      </c>
      <c r="AJ69" s="16" t="n">
        <f t="shared" si="101"/>
        <v>0</v>
      </c>
      <c r="AK69" s="16" t="n">
        <f t="shared" si="101"/>
        <v>0</v>
      </c>
      <c r="AL69" s="16" t="n">
        <f t="shared" si="101"/>
        <v>0</v>
      </c>
      <c r="AM69" s="16" t="n">
        <f t="shared" si="101"/>
        <v>0</v>
      </c>
      <c r="AN69" s="16" t="n">
        <f t="shared" si="101"/>
        <v>0</v>
      </c>
      <c r="AO69" s="16" t="n">
        <f t="shared" si="101"/>
        <v>0</v>
      </c>
      <c r="AP69" s="16" t="n">
        <f t="shared" si="101"/>
        <v>0</v>
      </c>
      <c r="AQ69" s="16" t="n">
        <f t="shared" si="101"/>
        <v>0</v>
      </c>
      <c r="AR69" s="16" t="n">
        <f t="shared" si="101"/>
        <v>0</v>
      </c>
      <c r="AS69" s="16" t="n">
        <f t="shared" si="101"/>
        <v>-8.1768653354613223E-8</v>
      </c>
      <c r="AT69" s="16" t="n">
        <f t="shared" si="101"/>
        <v>0</v>
      </c>
      <c r="AU69" s="16" t="n">
        <f t="shared" si="101"/>
        <v>0</v>
      </c>
      <c r="AV69" s="110" t="n">
        <f t="shared" si="101"/>
        <v>0</v>
      </c>
      <c r="AW69" s="40"/>
    </row>
    <row r="70">
      <c r="A70" s="9"/>
      <c r="B70" s="59"/>
      <c r="M70" s="79" t="str">
        <f t="shared" ref="M70" si="102">M43</f>
        <v>MDA</v>
      </c>
      <c r="N70" s="1" t="str">
        <f t="shared" si="72"/>
        <v>Any Commercial
Classification</v>
      </c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16" t="n">
        <f t="shared" ref="Y70:AV70" si="103">Y16/SUMIF($M$2:$M$25,$M70,Y$2:Y$25)</f>
        <v>9.4696922551126372E-4</v>
      </c>
      <c r="Z70" s="16" t="n">
        <f t="shared" si="103"/>
        <v>1.8933965081836628E-3</v>
      </c>
      <c r="AA70" s="16" t="n">
        <f t="shared" si="103"/>
        <v>1.0862087118312779E-2</v>
      </c>
      <c r="AB70" s="16" t="n">
        <f t="shared" si="103"/>
        <v>1.9391558177001066E-2</v>
      </c>
      <c r="AC70" s="16" t="n">
        <f t="shared" si="103"/>
        <v>1.8492202310890875E-2</v>
      </c>
      <c r="AD70" s="16" t="n">
        <f t="shared" si="103"/>
        <v>1.9025535850447813E-2</v>
      </c>
      <c r="AE70" s="16" t="n">
        <f t="shared" si="103"/>
        <v>2.2681577849333324E-2</v>
      </c>
      <c r="AF70" s="16" t="n">
        <f t="shared" si="103"/>
        <v>2.3651548733262636E-2</v>
      </c>
      <c r="AG70" s="16" t="n">
        <f t="shared" si="103"/>
        <v>1.6527863528983368E-2</v>
      </c>
      <c r="AH70" s="16" t="n">
        <f t="shared" si="103"/>
        <v>2.2606069126973213E-2</v>
      </c>
      <c r="AI70" s="16" t="n">
        <f t="shared" si="103"/>
        <v>2.2344312520763136E-2</v>
      </c>
      <c r="AJ70" s="16" t="n">
        <f t="shared" si="103"/>
        <v>1.1925587095679513E-2</v>
      </c>
      <c r="AK70" s="16" t="n">
        <f t="shared" si="103"/>
        <v>3.8364314128841387E-3</v>
      </c>
      <c r="AL70" s="16" t="n">
        <f t="shared" si="103"/>
        <v>2.2181525303463343E-3</v>
      </c>
      <c r="AM70" s="16" t="n">
        <f t="shared" si="103"/>
        <v>2.5261759353786732E-3</v>
      </c>
      <c r="AN70" s="16" t="n">
        <f t="shared" si="103"/>
        <v>3.3320175289825193E-3</v>
      </c>
      <c r="AO70" s="16" t="n">
        <f t="shared" si="103"/>
        <v>3.8124983374989542E-3</v>
      </c>
      <c r="AP70" s="16" t="n">
        <f t="shared" si="103"/>
        <v>6.3339862080177434E-3</v>
      </c>
      <c r="AQ70" s="16" t="n">
        <f t="shared" si="103"/>
        <v>6.0359539882139605E-3</v>
      </c>
      <c r="AR70" s="16" t="n">
        <f t="shared" si="103"/>
        <v>8.740412249265566E-3</v>
      </c>
      <c r="AS70" s="16" t="n">
        <f t="shared" si="103"/>
        <v>6.5296423131040717E-3</v>
      </c>
      <c r="AT70" s="16" t="n">
        <f t="shared" si="103"/>
        <v>8.8761679411505801E-3</v>
      </c>
      <c r="AU70" s="16" t="n">
        <f t="shared" si="103"/>
        <v>7.758203206517985E-3</v>
      </c>
      <c r="AV70" s="110" t="n">
        <f t="shared" si="103"/>
        <v>8.1038830854043131E-3</v>
      </c>
      <c r="AW70" s="40"/>
    </row>
    <row r="71">
      <c r="A71" s="9"/>
      <c r="B71" s="59"/>
      <c r="M71" s="80" t="str">
        <f t="shared" ref="M71" si="104">M44</f>
        <v>MDA</v>
      </c>
      <c r="N71" s="81" t="n">
        <f t="shared" si="72"/>
        <v>0</v>
      </c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108" t="n">
        <f t="shared" ref="Y71:AV71" si="105">Y17/SUMIF($M$2:$M$25,$M71,Y$2:Y$25)</f>
        <v>0</v>
      </c>
      <c r="Z71" s="108" t="n">
        <f t="shared" si="105"/>
        <v>0</v>
      </c>
      <c r="AA71" s="108" t="n">
        <f t="shared" si="105"/>
        <v>0</v>
      </c>
      <c r="AB71" s="108" t="n">
        <f t="shared" si="105"/>
        <v>0</v>
      </c>
      <c r="AC71" s="108" t="n">
        <f t="shared" si="105"/>
        <v>0</v>
      </c>
      <c r="AD71" s="108" t="n">
        <f t="shared" si="105"/>
        <v>0</v>
      </c>
      <c r="AE71" s="108" t="n">
        <f t="shared" si="105"/>
        <v>0</v>
      </c>
      <c r="AF71" s="108" t="n">
        <f t="shared" si="105"/>
        <v>0</v>
      </c>
      <c r="AG71" s="108" t="n">
        <f t="shared" si="105"/>
        <v>0</v>
      </c>
      <c r="AH71" s="108" t="n">
        <f t="shared" si="105"/>
        <v>0</v>
      </c>
      <c r="AI71" s="108" t="n">
        <f t="shared" si="105"/>
        <v>0</v>
      </c>
      <c r="AJ71" s="108" t="n">
        <f t="shared" si="105"/>
        <v>0</v>
      </c>
      <c r="AK71" s="108" t="n">
        <f t="shared" si="105"/>
        <v>0</v>
      </c>
      <c r="AL71" s="108" t="n">
        <f t="shared" si="105"/>
        <v>0</v>
      </c>
      <c r="AM71" s="108" t="n">
        <f t="shared" si="105"/>
        <v>0</v>
      </c>
      <c r="AN71" s="108" t="n">
        <f t="shared" si="105"/>
        <v>0</v>
      </c>
      <c r="AO71" s="108" t="n">
        <f t="shared" si="105"/>
        <v>0</v>
      </c>
      <c r="AP71" s="108" t="n">
        <f t="shared" si="105"/>
        <v>0</v>
      </c>
      <c r="AQ71" s="108" t="n">
        <f t="shared" si="105"/>
        <v>0</v>
      </c>
      <c r="AR71" s="108" t="n">
        <f t="shared" si="105"/>
        <v>0</v>
      </c>
      <c r="AS71" s="108" t="n">
        <f t="shared" si="105"/>
        <v>0</v>
      </c>
      <c r="AT71" s="108" t="n">
        <f t="shared" si="105"/>
        <v>0</v>
      </c>
      <c r="AU71" s="108" t="n">
        <f t="shared" si="105"/>
        <v>0</v>
      </c>
      <c r="AV71" s="111" t="n">
        <f t="shared" si="105"/>
        <v>0</v>
      </c>
      <c r="AW71" s="40"/>
    </row>
    <row r="72">
      <c r="A72" s="9"/>
      <c r="B72" s="59"/>
      <c r="M72" s="76" t="str">
        <f t="shared" ref="M72" si="106">M45</f>
        <v>Navy</v>
      </c>
      <c r="N72" s="77" t="str">
        <f t="shared" si="72"/>
        <v>Not Classified
as Commercial</v>
      </c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3" t="n">
        <f t="shared" ref="Y72:AV72" si="107">Y18/SUMIF($M$2:$M$25,$M72,Y$2:Y$25)</f>
        <v>0.94282439393790818</v>
      </c>
      <c r="Z72" s="73" t="n">
        <f t="shared" si="107"/>
        <v>0.93865848309130862</v>
      </c>
      <c r="AA72" s="73" t="n">
        <f t="shared" si="107"/>
        <v>0.89317850006844179</v>
      </c>
      <c r="AB72" s="73" t="n">
        <f t="shared" si="107"/>
        <v>0.88536171387260176</v>
      </c>
      <c r="AC72" s="73" t="n">
        <f t="shared" si="107"/>
        <v>0.87578781135844153</v>
      </c>
      <c r="AD72" s="73" t="n">
        <f t="shared" si="107"/>
        <v>0.9082809673218456</v>
      </c>
      <c r="AE72" s="73" t="n">
        <f t="shared" si="107"/>
        <v>0.90467661900003216</v>
      </c>
      <c r="AF72" s="73" t="n">
        <f t="shared" si="107"/>
        <v>0.88956122629989209</v>
      </c>
      <c r="AG72" s="73" t="n">
        <f t="shared" si="107"/>
        <v>0.90917380303503059</v>
      </c>
      <c r="AH72" s="73" t="n">
        <f t="shared" si="107"/>
        <v>0.9055445638569608</v>
      </c>
      <c r="AI72" s="73" t="n">
        <f t="shared" si="107"/>
        <v>0.91091237100802103</v>
      </c>
      <c r="AJ72" s="73" t="n">
        <f t="shared" si="107"/>
        <v>0.92210398534185523</v>
      </c>
      <c r="AK72" s="73" t="n">
        <f t="shared" si="107"/>
        <v>0.92955097192201641</v>
      </c>
      <c r="AL72" s="73" t="n">
        <f t="shared" si="107"/>
        <v>0.93338371457809488</v>
      </c>
      <c r="AM72" s="73" t="n">
        <f t="shared" si="107"/>
        <v>0.92857720962415924</v>
      </c>
      <c r="AN72" s="73" t="n">
        <f t="shared" si="107"/>
        <v>0.92406941510332219</v>
      </c>
      <c r="AO72" s="73" t="n">
        <f t="shared" si="107"/>
        <v>0.93120331524787292</v>
      </c>
      <c r="AP72" s="73" t="n">
        <f t="shared" si="107"/>
        <v>0.93981484635439549</v>
      </c>
      <c r="AQ72" s="73" t="n">
        <f t="shared" si="107"/>
        <v>0.93268646999529015</v>
      </c>
      <c r="AR72" s="73" t="n">
        <f t="shared" si="107"/>
        <v>0.93356013583535302</v>
      </c>
      <c r="AS72" s="73" t="n">
        <f t="shared" si="107"/>
        <v>0.94355707515431142</v>
      </c>
      <c r="AT72" s="73" t="n">
        <f t="shared" si="107"/>
        <v>0.92395207931457113</v>
      </c>
      <c r="AU72" s="73" t="n">
        <f t="shared" si="107"/>
        <v>0.93036393083130708</v>
      </c>
      <c r="AV72" s="109" t="n">
        <f t="shared" si="107"/>
        <v>0.94340769156078108</v>
      </c>
      <c r="AW72" s="40"/>
    </row>
    <row r="73">
      <c r="A73" s="9"/>
      <c r="B73" s="59"/>
      <c r="M73" s="79" t="str">
        <f t="shared" ref="M73" si="108">M46</f>
        <v>Navy</v>
      </c>
      <c r="N73" s="1" t="str">
        <f t="shared" si="72"/>
        <v>Non-Development
or Commercial Similar</v>
      </c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16" t="n">
        <f t="shared" ref="Y73:AV73" si="109">Y19/SUMIF($M$2:$M$25,$M73,Y$2:Y$25)</f>
        <v>0</v>
      </c>
      <c r="Z73" s="16" t="n">
        <f t="shared" si="109"/>
        <v>0</v>
      </c>
      <c r="AA73" s="16" t="n">
        <f t="shared" si="109"/>
        <v>1.0396743830257138E-3</v>
      </c>
      <c r="AB73" s="16" t="n">
        <f t="shared" si="109"/>
        <v>9.3853818669938169E-3</v>
      </c>
      <c r="AC73" s="16" t="n">
        <f t="shared" si="109"/>
        <v>4.7329290728126442E-3</v>
      </c>
      <c r="AD73" s="16" t="n">
        <f t="shared" si="109"/>
        <v>3.6167448782861767E-3</v>
      </c>
      <c r="AE73" s="16" t="n">
        <f t="shared" si="109"/>
        <v>1.2884434851285263E-3</v>
      </c>
      <c r="AF73" s="16" t="n">
        <f t="shared" si="109"/>
        <v>4.6425700486635436E-5</v>
      </c>
      <c r="AG73" s="16" t="n">
        <f t="shared" si="109"/>
        <v>1.2088955454263085E-4</v>
      </c>
      <c r="AH73" s="16" t="n">
        <f t="shared" si="109"/>
        <v>2.5163951457075828E-5</v>
      </c>
      <c r="AI73" s="16" t="n">
        <f t="shared" si="109"/>
        <v>4.6593870562760691E-4</v>
      </c>
      <c r="AJ73" s="16" t="n">
        <f t="shared" si="109"/>
        <v>3.8253135926634169E-3</v>
      </c>
      <c r="AK73" s="16" t="n">
        <f t="shared" si="109"/>
        <v>4.7363658429582054E-4</v>
      </c>
      <c r="AL73" s="16" t="n">
        <f t="shared" si="109"/>
        <v>4.045714837292646E-4</v>
      </c>
      <c r="AM73" s="16" t="n">
        <f t="shared" si="109"/>
        <v>4.6368956652340386E-4</v>
      </c>
      <c r="AN73" s="16" t="n">
        <f t="shared" si="109"/>
        <v>3.1375461647148136E-4</v>
      </c>
      <c r="AO73" s="16" t="n">
        <f t="shared" si="109"/>
        <v>3.247452708306031E-4</v>
      </c>
      <c r="AP73" s="16" t="n">
        <f t="shared" si="109"/>
        <v>1.2388599403991105E-4</v>
      </c>
      <c r="AQ73" s="16" t="n">
        <f t="shared" si="109"/>
        <v>2.4693110750863794E-4</v>
      </c>
      <c r="AR73" s="16" t="n">
        <f t="shared" si="109"/>
        <v>2.2796478147054861E-4</v>
      </c>
      <c r="AS73" s="16" t="n">
        <f t="shared" si="109"/>
        <v>8.3367648911456378E-5</v>
      </c>
      <c r="AT73" s="16" t="n">
        <f t="shared" si="109"/>
        <v>1.220101864009502E-4</v>
      </c>
      <c r="AU73" s="16" t="n">
        <f t="shared" si="109"/>
        <v>7.4831494298075064E-7</v>
      </c>
      <c r="AV73" s="110" t="n">
        <f t="shared" si="109"/>
        <v>7.6295966294333936E-7</v>
      </c>
      <c r="AW73" s="40"/>
    </row>
    <row r="74">
      <c r="A74" s="9"/>
      <c r="B74" s="59"/>
      <c r="M74" s="79" t="str">
        <f t="shared" ref="M74" si="110">M47</f>
        <v>Navy</v>
      </c>
      <c r="N74" s="1" t="str">
        <f t="shared" si="72"/>
        <v>Any Commercial
Classification</v>
      </c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16" t="n">
        <f t="shared" ref="Y74:AV74" si="111">Y20/SUMIF($M$2:$M$25,$M74,Y$2:Y$25)</f>
        <v>5.7175606062091835E-2</v>
      </c>
      <c r="Z74" s="16" t="n">
        <f t="shared" si="111"/>
        <v>6.1341516908691315E-2</v>
      </c>
      <c r="AA74" s="16" t="n">
        <f t="shared" si="111"/>
        <v>0.10529925594427836</v>
      </c>
      <c r="AB74" s="16" t="n">
        <f t="shared" si="111"/>
        <v>0.10505747822924615</v>
      </c>
      <c r="AC74" s="16" t="n">
        <f t="shared" si="111"/>
        <v>0.11947800081217362</v>
      </c>
      <c r="AD74" s="16" t="n">
        <f t="shared" si="111"/>
        <v>8.8092919246456028E-2</v>
      </c>
      <c r="AE74" s="16" t="n">
        <f t="shared" si="111"/>
        <v>9.4034746394560331E-2</v>
      </c>
      <c r="AF74" s="16" t="n">
        <f t="shared" si="111"/>
        <v>0.11039230137268234</v>
      </c>
      <c r="AG74" s="16" t="n">
        <f t="shared" si="111"/>
        <v>9.07002863182131E-2</v>
      </c>
      <c r="AH74" s="16" t="n">
        <f t="shared" si="111"/>
        <v>9.4414023670084876E-2</v>
      </c>
      <c r="AI74" s="16" t="n">
        <f t="shared" si="111"/>
        <v>8.8711779253149547E-2</v>
      </c>
      <c r="AJ74" s="16" t="n">
        <f t="shared" si="111"/>
        <v>7.4066691742640592E-2</v>
      </c>
      <c r="AK74" s="16" t="n">
        <f t="shared" si="111"/>
        <v>6.9972031642478061E-2</v>
      </c>
      <c r="AL74" s="16" t="n">
        <f t="shared" si="111"/>
        <v>6.6210024643202053E-2</v>
      </c>
      <c r="AM74" s="16" t="n">
        <f t="shared" si="111"/>
        <v>7.0959100809317291E-2</v>
      </c>
      <c r="AN74" s="16" t="n">
        <f t="shared" si="111"/>
        <v>7.5599919858600415E-2</v>
      </c>
      <c r="AO74" s="16" t="n">
        <f t="shared" si="111"/>
        <v>6.8463718982474636E-2</v>
      </c>
      <c r="AP74" s="16" t="n">
        <f t="shared" si="111"/>
        <v>6.0034671369176146E-2</v>
      </c>
      <c r="AQ74" s="16" t="n">
        <f t="shared" si="111"/>
        <v>6.668136350935619E-2</v>
      </c>
      <c r="AR74" s="16" t="n">
        <f t="shared" si="111"/>
        <v>6.6196575850060738E-2</v>
      </c>
      <c r="AS74" s="16" t="n">
        <f t="shared" si="111"/>
        <v>5.634545473516929E-2</v>
      </c>
      <c r="AT74" s="16" t="n">
        <f t="shared" si="111"/>
        <v>7.5736667462089652E-2</v>
      </c>
      <c r="AU74" s="16" t="n">
        <f t="shared" si="111"/>
        <v>6.9632555937009788E-2</v>
      </c>
      <c r="AV74" s="110" t="n">
        <f t="shared" si="111"/>
        <v>5.6590847230640728E-2</v>
      </c>
      <c r="AW74" s="40"/>
    </row>
    <row r="75">
      <c r="A75" s="9"/>
      <c r="B75" s="59"/>
      <c r="M75" s="80" t="str">
        <f t="shared" ref="M75" si="112">M48</f>
        <v>Navy</v>
      </c>
      <c r="N75" s="81" t="n">
        <f t="shared" si="72"/>
        <v>0</v>
      </c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108" t="n">
        <f t="shared" ref="Y75:AV75" si="113">Y21/SUMIF($M$2:$M$25,$M75,Y$2:Y$25)</f>
        <v>0</v>
      </c>
      <c r="Z75" s="108" t="n">
        <f t="shared" si="113"/>
        <v>0</v>
      </c>
      <c r="AA75" s="108" t="n">
        <f t="shared" si="113"/>
        <v>4.8256960425412977E-4</v>
      </c>
      <c r="AB75" s="108" t="n">
        <f t="shared" si="113"/>
        <v>1.9542603115813866E-4</v>
      </c>
      <c r="AC75" s="108" t="n">
        <f t="shared" si="113"/>
        <v>1.2587565722359073E-6</v>
      </c>
      <c r="AD75" s="108" t="n">
        <f t="shared" si="113"/>
        <v>9.3685534122458619E-6</v>
      </c>
      <c r="AE75" s="108" t="n">
        <f t="shared" si="113"/>
        <v>1.9112027890907153E-7</v>
      </c>
      <c r="AF75" s="108" t="n">
        <f t="shared" si="113"/>
        <v>4.6626939032163179E-8</v>
      </c>
      <c r="AG75" s="108" t="n">
        <f t="shared" si="113"/>
        <v>5.0210922136483255E-6</v>
      </c>
      <c r="AH75" s="108" t="n">
        <f t="shared" si="113"/>
        <v>1.624852149726688E-5</v>
      </c>
      <c r="AI75" s="108" t="n">
        <f t="shared" si="113"/>
        <v>-9.0088966798117714E-5</v>
      </c>
      <c r="AJ75" s="108" t="n">
        <f t="shared" si="113"/>
        <v>4.0093228406995524E-6</v>
      </c>
      <c r="AK75" s="108" t="n">
        <f t="shared" si="113"/>
        <v>3.3598512097113143E-6</v>
      </c>
      <c r="AL75" s="108" t="n">
        <f t="shared" si="113"/>
        <v>1.6892949736740904E-6</v>
      </c>
      <c r="AM75" s="108" t="n">
        <f t="shared" si="113"/>
        <v>0</v>
      </c>
      <c r="AN75" s="108" t="n">
        <f t="shared" si="113"/>
        <v>1.6910421605868085E-5</v>
      </c>
      <c r="AO75" s="108" t="n">
        <f t="shared" si="113"/>
        <v>8.2204988217989242E-6</v>
      </c>
      <c r="AP75" s="108" t="n">
        <f t="shared" si="113"/>
        <v>2.6596282388372296E-5</v>
      </c>
      <c r="AQ75" s="108" t="n">
        <f t="shared" si="113"/>
        <v>3.8523538784496539E-4</v>
      </c>
      <c r="AR75" s="108" t="n">
        <f t="shared" si="113"/>
        <v>1.5323533115644416E-5</v>
      </c>
      <c r="AS75" s="108" t="n">
        <f t="shared" si="113"/>
        <v>1.4102461607848613E-5</v>
      </c>
      <c r="AT75" s="108" t="n">
        <f t="shared" si="113"/>
        <v>1.8924303693825686E-4</v>
      </c>
      <c r="AU75" s="108" t="n">
        <f t="shared" si="113"/>
        <v>2.7649167400871526E-6</v>
      </c>
      <c r="AV75" s="111" t="n">
        <f t="shared" si="113"/>
        <v>6.9824891544682664E-7</v>
      </c>
      <c r="AW75" s="40"/>
    </row>
    <row r="76">
      <c r="A76" s="9"/>
      <c r="B76" s="59"/>
      <c r="M76" s="76" t="str">
        <f t="shared" ref="M76" si="114">M49</f>
        <v>Other DoD</v>
      </c>
      <c r="N76" s="77" t="str">
        <f t="shared" si="72"/>
        <v>Not Classified
as Commercial</v>
      </c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3" t="n">
        <f t="shared" ref="Y76:AV76" si="115">Y22/SUMIF($M$2:$M$25,$M76,Y$2:Y$25)</f>
        <v>0.86031885399974595</v>
      </c>
      <c r="Z76" s="73" t="n">
        <f t="shared" si="115"/>
        <v>0.83727295429691639</v>
      </c>
      <c r="AA76" s="73" t="n">
        <f t="shared" si="115"/>
        <v>0.72841846205089267</v>
      </c>
      <c r="AB76" s="73" t="n">
        <f t="shared" si="115"/>
        <v>0.73514850020490652</v>
      </c>
      <c r="AC76" s="73" t="n">
        <f t="shared" si="115"/>
        <v>0.68954074719658631</v>
      </c>
      <c r="AD76" s="73" t="n">
        <f t="shared" si="115"/>
        <v>0.75217774500369916</v>
      </c>
      <c r="AE76" s="73" t="n">
        <f t="shared" si="115"/>
        <v>0.72564220283527781</v>
      </c>
      <c r="AF76" s="73" t="n">
        <f t="shared" si="115"/>
        <v>0.7267065187657562</v>
      </c>
      <c r="AG76" s="73" t="n">
        <f t="shared" si="115"/>
        <v>0.76061018914230649</v>
      </c>
      <c r="AH76" s="73" t="n">
        <f t="shared" si="115"/>
        <v>0.76271954610490778</v>
      </c>
      <c r="AI76" s="73" t="n">
        <f t="shared" si="115"/>
        <v>0.72018861753007213</v>
      </c>
      <c r="AJ76" s="73" t="n">
        <f t="shared" si="115"/>
        <v>0.71359873884256586</v>
      </c>
      <c r="AK76" s="73" t="n">
        <f t="shared" si="115"/>
        <v>0.6961040402799491</v>
      </c>
      <c r="AL76" s="73" t="n">
        <f t="shared" si="115"/>
        <v>0.70975716180099135</v>
      </c>
      <c r="AM76" s="73" t="n">
        <f t="shared" si="115"/>
        <v>0.71521823233941184</v>
      </c>
      <c r="AN76" s="73" t="n">
        <f t="shared" si="115"/>
        <v>0.71099691960660782</v>
      </c>
      <c r="AO76" s="73" t="n">
        <f t="shared" si="115"/>
        <v>0.70766257621479678</v>
      </c>
      <c r="AP76" s="73" t="n">
        <f t="shared" si="115"/>
        <v>0.70003745382249094</v>
      </c>
      <c r="AQ76" s="73" t="n">
        <f t="shared" si="115"/>
        <v>0.68106945401518559</v>
      </c>
      <c r="AR76" s="73" t="n">
        <f t="shared" si="115"/>
        <v>0.67915129282000009</v>
      </c>
      <c r="AS76" s="73" t="n">
        <f t="shared" si="115"/>
        <v>0.67314036635351593</v>
      </c>
      <c r="AT76" s="73" t="n">
        <f t="shared" si="115"/>
        <v>0.67047837834651847</v>
      </c>
      <c r="AU76" s="73" t="n">
        <f t="shared" si="115"/>
        <v>0.66227518849722578</v>
      </c>
      <c r="AV76" s="109" t="n">
        <f t="shared" si="115"/>
        <v>0.6797886990096087</v>
      </c>
      <c r="AW76" s="40"/>
    </row>
    <row r="77">
      <c r="A77" s="9"/>
      <c r="B77" s="59"/>
      <c r="M77" s="79" t="str">
        <f t="shared" ref="M77" si="116">M50</f>
        <v>Other DoD</v>
      </c>
      <c r="N77" s="1" t="str">
        <f t="shared" si="72"/>
        <v>Non-Development
or Commercial Similar</v>
      </c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16" t="n">
        <f t="shared" ref="Y77:AV77" si="117">Y23/SUMIF($M$2:$M$25,$M77,Y$2:Y$25)</f>
        <v>9.0664446864385058E-7</v>
      </c>
      <c r="Z77" s="16" t="n">
        <f t="shared" si="117"/>
        <v>5.7686737381983446E-7</v>
      </c>
      <c r="AA77" s="16" t="n">
        <f t="shared" si="117"/>
        <v>1.5815898908732907E-3</v>
      </c>
      <c r="AB77" s="16" t="n">
        <f t="shared" si="117"/>
        <v>1.1886569184562351E-3</v>
      </c>
      <c r="AC77" s="16" t="n">
        <f t="shared" si="117"/>
        <v>6.9879455079103411E-3</v>
      </c>
      <c r="AD77" s="16" t="n">
        <f t="shared" si="117"/>
        <v>5.7265497937816984E-4</v>
      </c>
      <c r="AE77" s="16" t="n">
        <f t="shared" si="117"/>
        <v>5.4141349941147097E-4</v>
      </c>
      <c r="AF77" s="16" t="n">
        <f t="shared" si="117"/>
        <v>9.1633223894521383E-4</v>
      </c>
      <c r="AG77" s="16" t="n">
        <f t="shared" si="117"/>
        <v>9.4029838935804581E-4</v>
      </c>
      <c r="AH77" s="16" t="n">
        <f t="shared" si="117"/>
        <v>4.0597465018536147E-4</v>
      </c>
      <c r="AI77" s="16" t="n">
        <f t="shared" si="117"/>
        <v>4.8026482345927112E-3</v>
      </c>
      <c r="AJ77" s="16" t="n">
        <f t="shared" si="117"/>
        <v>5.498618937776859E-3</v>
      </c>
      <c r="AK77" s="16" t="n">
        <f t="shared" si="117"/>
        <v>4.6161777812089595E-3</v>
      </c>
      <c r="AL77" s="16" t="n">
        <f t="shared" si="117"/>
        <v>3.8381971895859982E-3</v>
      </c>
      <c r="AM77" s="16" t="n">
        <f t="shared" si="117"/>
        <v>4.203789285729018E-3</v>
      </c>
      <c r="AN77" s="16" t="n">
        <f t="shared" si="117"/>
        <v>1.2334717908626784E-4</v>
      </c>
      <c r="AO77" s="16" t="n">
        <f t="shared" si="117"/>
        <v>-2.1206130936701873E-5</v>
      </c>
      <c r="AP77" s="16" t="n">
        <f t="shared" si="117"/>
        <v>-2.1535735375831189E-5</v>
      </c>
      <c r="AQ77" s="16" t="n">
        <f t="shared" si="117"/>
        <v>-1.5758679313599786E-4</v>
      </c>
      <c r="AR77" s="16" t="n">
        <f t="shared" si="117"/>
        <v>-2.871880935145787E-6</v>
      </c>
      <c r="AS77" s="16" t="n">
        <f t="shared" si="117"/>
        <v>1.3502364475320632E-4</v>
      </c>
      <c r="AT77" s="16" t="n">
        <f t="shared" si="117"/>
        <v>1.0222094953385998E-4</v>
      </c>
      <c r="AU77" s="16" t="n">
        <f t="shared" si="117"/>
        <v>1.3494142330074842E-4</v>
      </c>
      <c r="AV77" s="110" t="n">
        <f t="shared" si="117"/>
        <v>2.018306781175809E-5</v>
      </c>
      <c r="AW77" s="40"/>
    </row>
    <row r="78">
      <c r="A78" s="9"/>
      <c r="B78" s="59"/>
      <c r="M78" s="79" t="str">
        <f t="shared" ref="M78" si="118">M51</f>
        <v>Other DoD</v>
      </c>
      <c r="N78" s="1" t="str">
        <f t="shared" si="72"/>
        <v>Any Commercial
Classification</v>
      </c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16" t="n">
        <f t="shared" ref="Y78:AV78" si="119">Y24/SUMIF($M$2:$M$25,$M78,Y$2:Y$25)</f>
        <v>0.13968023935578533</v>
      </c>
      <c r="Z78" s="16" t="n">
        <f t="shared" si="119"/>
        <v>0.16272646883570985</v>
      </c>
      <c r="AA78" s="16" t="n">
        <f t="shared" si="119"/>
        <v>0.26999994805823407</v>
      </c>
      <c r="AB78" s="16" t="n">
        <f t="shared" si="119"/>
        <v>0.26366284287663716</v>
      </c>
      <c r="AC78" s="16" t="n">
        <f t="shared" si="119"/>
        <v>0.30347130729550331</v>
      </c>
      <c r="AD78" s="16" t="n">
        <f t="shared" si="119"/>
        <v>0.24724960001692256</v>
      </c>
      <c r="AE78" s="16" t="n">
        <f t="shared" si="119"/>
        <v>0.2738163836653108</v>
      </c>
      <c r="AF78" s="16" t="n">
        <f t="shared" si="119"/>
        <v>0.27237714899529852</v>
      </c>
      <c r="AG78" s="16" t="n">
        <f t="shared" si="119"/>
        <v>0.23844951246833548</v>
      </c>
      <c r="AH78" s="16" t="n">
        <f t="shared" si="119"/>
        <v>0.23686574467683874</v>
      </c>
      <c r="AI78" s="16" t="n">
        <f t="shared" si="119"/>
        <v>0.27501486530797259</v>
      </c>
      <c r="AJ78" s="16" t="n">
        <f t="shared" si="119"/>
        <v>0.28090264221965722</v>
      </c>
      <c r="AK78" s="16" t="n">
        <f t="shared" si="119"/>
        <v>0.29927978193884192</v>
      </c>
      <c r="AL78" s="16" t="n">
        <f t="shared" si="119"/>
        <v>0.28640464100942259</v>
      </c>
      <c r="AM78" s="16" t="n">
        <f t="shared" si="119"/>
        <v>0.2805968500553192</v>
      </c>
      <c r="AN78" s="16" t="n">
        <f t="shared" si="119"/>
        <v>0.28887973321430604</v>
      </c>
      <c r="AO78" s="16" t="n">
        <f t="shared" si="119"/>
        <v>0.29235862991613987</v>
      </c>
      <c r="AP78" s="16" t="n">
        <f t="shared" si="119"/>
        <v>0.29998408191288495</v>
      </c>
      <c r="AQ78" s="16" t="n">
        <f t="shared" si="119"/>
        <v>0.31903876695273281</v>
      </c>
      <c r="AR78" s="16" t="n">
        <f t="shared" si="119"/>
        <v>0.32083606795658992</v>
      </c>
      <c r="AS78" s="16" t="n">
        <f t="shared" si="119"/>
        <v>0.32671213475751698</v>
      </c>
      <c r="AT78" s="16" t="n">
        <f t="shared" si="119"/>
        <v>0.32940296200320857</v>
      </c>
      <c r="AU78" s="16" t="n">
        <f t="shared" si="119"/>
        <v>0.33758987007947339</v>
      </c>
      <c r="AV78" s="110" t="n">
        <f t="shared" si="119"/>
        <v>0.32019111792257943</v>
      </c>
      <c r="AW78" s="40"/>
    </row>
    <row r="79">
      <c r="A79" s="9"/>
      <c r="B79" s="59"/>
      <c r="M79" s="80" t="str">
        <f t="shared" ref="M79" si="120">M52</f>
        <v>Other DoD</v>
      </c>
      <c r="N79" s="81" t="n">
        <f t="shared" si="72"/>
        <v>0</v>
      </c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108" t="n">
        <f t="shared" ref="Y79:AV79" si="121">Y25/SUMIF($M$2:$M$25,$M79,Y$2:Y$25)</f>
        <v>0</v>
      </c>
      <c r="Z79" s="108" t="n">
        <f t="shared" si="121"/>
        <v>0</v>
      </c>
      <c r="AA79" s="108" t="n">
        <f t="shared" si="121"/>
        <v>0</v>
      </c>
      <c r="AB79" s="108" t="n">
        <f t="shared" si="121"/>
        <v>0</v>
      </c>
      <c r="AC79" s="108" t="n">
        <f t="shared" si="121"/>
        <v>0</v>
      </c>
      <c r="AD79" s="108" t="n">
        <f t="shared" si="121"/>
        <v>0</v>
      </c>
      <c r="AE79" s="108" t="n">
        <f t="shared" si="121"/>
        <v>0</v>
      </c>
      <c r="AF79" s="108" t="n">
        <f t="shared" si="121"/>
        <v>0</v>
      </c>
      <c r="AG79" s="108" t="n">
        <f t="shared" si="121"/>
        <v>0</v>
      </c>
      <c r="AH79" s="108" t="n">
        <f t="shared" si="121"/>
        <v>8.7345680681488694E-6</v>
      </c>
      <c r="AI79" s="108" t="n">
        <f t="shared" si="121"/>
        <v>-6.1310726375406503E-6</v>
      </c>
      <c r="AJ79" s="108" t="n">
        <f t="shared" si="121"/>
        <v>0</v>
      </c>
      <c r="AK79" s="108" t="n">
        <f t="shared" si="121"/>
        <v>0</v>
      </c>
      <c r="AL79" s="108" t="n">
        <f t="shared" si="121"/>
        <v>0</v>
      </c>
      <c r="AM79" s="108" t="n">
        <f t="shared" si="121"/>
        <v>-1.8871680460052582E-5</v>
      </c>
      <c r="AN79" s="108" t="n">
        <f t="shared" si="121"/>
        <v>0</v>
      </c>
      <c r="AO79" s="108" t="n">
        <f t="shared" si="121"/>
        <v>0</v>
      </c>
      <c r="AP79" s="108" t="n">
        <f t="shared" si="121"/>
        <v>0</v>
      </c>
      <c r="AQ79" s="108" t="n">
        <f t="shared" si="121"/>
        <v>4.9365825217754521E-5</v>
      </c>
      <c r="AR79" s="108" t="n">
        <f t="shared" si="121"/>
        <v>1.551110434509368E-5</v>
      </c>
      <c r="AS79" s="108" t="n">
        <f t="shared" si="121"/>
        <v>1.2475244213783634E-5</v>
      </c>
      <c r="AT79" s="108" t="n">
        <f t="shared" si="121"/>
        <v>1.643870073924486E-5</v>
      </c>
      <c r="AU79" s="108" t="n">
        <f t="shared" si="121"/>
        <v>0</v>
      </c>
      <c r="AV79" s="111" t="n">
        <f t="shared" si="121"/>
        <v>0</v>
      </c>
      <c r="AW79" s="40"/>
    </row>
    <row r="80">
      <c r="A80" s="9"/>
      <c r="B80" s="59"/>
      <c r="M80" s="1" t="s">
        <v>54</v>
      </c>
      <c r="N80" s="1" t="n">
        <f t="shared" si="72"/>
        <v>0</v>
      </c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 t="b">
        <f>SUM(Y56:Y79)=6</f>
        <v>1</v>
      </c>
      <c r="Z80" s="40" t="b">
        <f t="shared" ref="Z80:AV80" si="122">SUM(Z56:Z79)=6</f>
        <v>1</v>
      </c>
      <c r="AA80" s="40" t="b">
        <f t="shared" si="122"/>
        <v>1</v>
      </c>
      <c r="AB80" s="40" t="b">
        <f t="shared" si="122"/>
        <v>1</v>
      </c>
      <c r="AC80" s="40" t="b">
        <f t="shared" si="122"/>
        <v>1</v>
      </c>
      <c r="AD80" s="40" t="b">
        <f t="shared" si="122"/>
        <v>1</v>
      </c>
      <c r="AE80" s="40" t="b">
        <f t="shared" si="122"/>
        <v>1</v>
      </c>
      <c r="AF80" s="40" t="b">
        <f t="shared" si="122"/>
        <v>1</v>
      </c>
      <c r="AG80" s="40" t="b">
        <f t="shared" si="122"/>
        <v>1</v>
      </c>
      <c r="AH80" s="40" t="b">
        <f t="shared" si="122"/>
        <v>1</v>
      </c>
      <c r="AI80" s="40" t="b">
        <f t="shared" si="122"/>
        <v>1</v>
      </c>
      <c r="AJ80" s="40" t="b">
        <f t="shared" si="122"/>
        <v>1</v>
      </c>
      <c r="AK80" s="40" t="b">
        <f t="shared" si="122"/>
        <v>1</v>
      </c>
      <c r="AL80" s="40" t="b">
        <f t="shared" si="122"/>
        <v>1</v>
      </c>
      <c r="AM80" s="40" t="b">
        <f t="shared" si="122"/>
        <v>1</v>
      </c>
      <c r="AN80" s="40" t="b">
        <f t="shared" si="122"/>
        <v>1</v>
      </c>
      <c r="AO80" s="40" t="b">
        <f t="shared" si="122"/>
        <v>1</v>
      </c>
      <c r="AP80" s="40" t="b">
        <f t="shared" si="122"/>
        <v>1</v>
      </c>
      <c r="AQ80" s="40" t="b">
        <f t="shared" si="122"/>
        <v>1</v>
      </c>
      <c r="AR80" s="40" t="b">
        <f t="shared" si="122"/>
        <v>1</v>
      </c>
      <c r="AS80" s="40" t="b">
        <f t="shared" si="122"/>
        <v>1</v>
      </c>
      <c r="AT80" s="40" t="b">
        <f t="shared" si="122"/>
        <v>1</v>
      </c>
      <c r="AU80" s="40" t="b">
        <f t="shared" si="122"/>
        <v>1</v>
      </c>
      <c r="AV80" s="40" t="b">
        <f t="shared" si="122"/>
        <v>1</v>
      </c>
      <c r="AW80" s="40"/>
    </row>
    <row r="81">
      <c r="A81" s="9"/>
      <c r="B81" s="59"/>
      <c r="M81" s="1"/>
      <c r="N81" s="1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</row>
    <row r="82">
      <c r="A82" s="9"/>
      <c r="B82" s="59"/>
      <c r="M82" s="1"/>
      <c r="N82" s="1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</row>
    <row r="83">
      <c r="A83" s="9"/>
      <c r="B83" s="59"/>
      <c r="M83" s="1"/>
      <c r="N83" s="1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</row>
    <row r="84">
      <c r="A84" s="9"/>
      <c r="B84" s="59"/>
      <c r="M84" s="1"/>
      <c r="N84" s="1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</row>
    <row r="85">
      <c r="A85" s="9"/>
      <c r="B85" s="59"/>
      <c r="M85" s="1"/>
      <c r="N85" s="1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</row>
    <row r="86">
      <c r="A86" s="9"/>
      <c r="B86" s="59"/>
      <c r="M86" s="1"/>
      <c r="N86" s="1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</row>
    <row r="87">
      <c r="A87" s="9"/>
      <c r="B87" s="59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</row>
    <row r="88">
      <c r="A88" s="9"/>
      <c r="B88" s="59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</row>
    <row r="89">
      <c r="A89" s="9"/>
      <c r="B89" s="59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</row>
    <row r="90">
      <c r="A90" s="9"/>
      <c r="B90" s="59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</row>
    <row r="91">
      <c r="A91" s="9"/>
      <c r="B91" s="59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</row>
    <row r="92">
      <c r="A92" s="9"/>
      <c r="B92" s="59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</row>
    <row r="93">
      <c r="A93" s="9"/>
      <c r="B93" s="59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</row>
    <row r="94">
      <c r="A94" s="9"/>
      <c r="B94" s="59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</row>
    <row r="95">
      <c r="A95" s="9"/>
      <c r="B95" s="59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</row>
    <row r="96">
      <c r="A96" s="9"/>
      <c r="B96" s="59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</row>
    <row r="97">
      <c r="A97" s="9"/>
      <c r="B97" s="59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</row>
    <row r="98">
      <c r="A98" s="9"/>
      <c r="B98" s="59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</row>
    <row r="99">
      <c r="A99" s="9"/>
      <c r="B99" s="59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</row>
    <row r="100">
      <c r="A100" s="9"/>
      <c r="B100" s="59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</row>
    <row r="101">
      <c r="A101" s="9"/>
      <c r="B101" s="59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</row>
    <row r="102">
      <c r="A102" s="9"/>
      <c r="B102" s="59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</row>
    <row r="103">
      <c r="A103" s="9"/>
      <c r="B103" s="59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</row>
    <row r="104">
      <c r="A104" s="9"/>
      <c r="B104" s="59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</row>
    <row r="105">
      <c r="A105" s="9"/>
      <c r="B105" s="59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</row>
    <row r="106">
      <c r="A106" s="9"/>
      <c r="B106" s="59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</row>
    <row r="107">
      <c r="A107" s="9"/>
      <c r="B107" s="59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</row>
    <row r="108">
      <c r="A108" s="9"/>
      <c r="B108" s="59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</row>
    <row r="109">
      <c r="A109" s="9"/>
      <c r="B109" s="59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</row>
    <row r="110">
      <c r="A110" s="9"/>
      <c r="B110" s="59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</row>
    <row r="111">
      <c r="A111" s="9"/>
      <c r="B111" s="59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</row>
    <row r="112">
      <c r="A112" s="9"/>
      <c r="B112" s="59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</row>
    <row r="113">
      <c r="A113" s="9"/>
      <c r="B113" s="59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</row>
    <row r="114">
      <c r="A114" s="9"/>
      <c r="B114" s="59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</row>
    <row r="116">
      <c r="C116" s="15" t="n">
        <v>1000000000</v>
      </c>
    </row>
    <row r="117" ht="45" customHeight="1">
      <c r="A117" s="8" t="str">
        <f t="shared" ref="A117:B126" si="123">M117</f>
        <v>SubCustomer.platform</v>
      </c>
      <c r="B117" s="8" t="str">
        <f t="shared" si="123"/>
        <v>AnyCommercialText</v>
      </c>
      <c r="C117" s="26" t="n">
        <f>AN117</f>
        <v>2015</v>
      </c>
      <c r="D117" s="12" t="n">
        <f t="shared" ref="D117:F126" si="124">AT117</f>
        <v>2021</v>
      </c>
      <c r="E117" s="12" t="n">
        <f t="shared" si="124"/>
        <v>2022</v>
      </c>
      <c r="F117" s="12" t="n">
        <f>AV117</f>
        <v>2023</v>
      </c>
      <c r="G117" s="12" t="str">
        <f>D117&amp;"-"&amp;D117</f>
        <v>2021-2021</v>
      </c>
      <c r="H117" s="12" t="str">
        <f>C117&amp;"-"&amp;D117</f>
        <v>2015-2021</v>
      </c>
      <c r="I117" s="12" t="str">
        <f>F117&amp;"/"&amp;E117</f>
        <v>2023/2022</v>
      </c>
      <c r="J117" s="12" t="str">
        <f>"Share "&amp;AU117</f>
        <v>Share 2022</v>
      </c>
      <c r="K117" s="12" t="str">
        <f>"Share "&amp;AV117</f>
        <v>Share 2023</v>
      </c>
      <c r="L117" s="3"/>
      <c r="M117" s="45" t="str">
        <f t="shared" ref="M117:N125" si="125">M1</f>
        <v>SubCustomer.platform</v>
      </c>
      <c r="N117" s="45" t="str">
        <f t="shared" si="125"/>
        <v>AnyCommercialText</v>
      </c>
      <c r="O117" s="3" t="n">
        <f>O1+0</f>
        <v>1990</v>
      </c>
      <c r="P117" s="3" t="n">
        <f t="shared" ref="P117:AV117" si="126">P1+0</f>
        <v>1991</v>
      </c>
      <c r="Q117" s="3" t="n">
        <f t="shared" si="126"/>
        <v>1992</v>
      </c>
      <c r="R117" s="3" t="n">
        <f t="shared" si="126"/>
        <v>1993</v>
      </c>
      <c r="S117" s="3" t="n">
        <f t="shared" si="126"/>
        <v>1994</v>
      </c>
      <c r="T117" s="3" t="n">
        <f t="shared" si="126"/>
        <v>1995</v>
      </c>
      <c r="U117" s="3" t="n">
        <f t="shared" si="126"/>
        <v>1996</v>
      </c>
      <c r="V117" s="3" t="n">
        <f t="shared" si="126"/>
        <v>1997</v>
      </c>
      <c r="W117" s="3" t="n">
        <f t="shared" si="126"/>
        <v>1998</v>
      </c>
      <c r="X117" s="3" t="n">
        <f t="shared" si="126"/>
        <v>1999</v>
      </c>
      <c r="Y117" s="26" t="n">
        <f t="shared" si="126"/>
        <v>2000</v>
      </c>
      <c r="Z117" s="26" t="n">
        <f t="shared" si="126"/>
        <v>2001</v>
      </c>
      <c r="AA117" s="26" t="n">
        <f t="shared" si="126"/>
        <v>2002</v>
      </c>
      <c r="AB117" s="26" t="n">
        <f t="shared" si="126"/>
        <v>2003</v>
      </c>
      <c r="AC117" s="26" t="n">
        <f t="shared" si="126"/>
        <v>2004</v>
      </c>
      <c r="AD117" s="26" t="n">
        <f t="shared" si="126"/>
        <v>2005</v>
      </c>
      <c r="AE117" s="26" t="n">
        <f t="shared" si="126"/>
        <v>2006</v>
      </c>
      <c r="AF117" s="26" t="n">
        <f t="shared" si="126"/>
        <v>2007</v>
      </c>
      <c r="AG117" s="26" t="n">
        <f t="shared" si="126"/>
        <v>2008</v>
      </c>
      <c r="AH117" s="26" t="n">
        <f t="shared" si="126"/>
        <v>2009</v>
      </c>
      <c r="AI117" s="26" t="n">
        <f t="shared" si="126"/>
        <v>2010</v>
      </c>
      <c r="AJ117" s="26" t="n">
        <f t="shared" si="126"/>
        <v>2011</v>
      </c>
      <c r="AK117" s="26" t="n">
        <f t="shared" si="126"/>
        <v>2012</v>
      </c>
      <c r="AL117" s="26" t="n">
        <f t="shared" si="126"/>
        <v>2013</v>
      </c>
      <c r="AM117" s="26" t="n">
        <f t="shared" si="126"/>
        <v>2014</v>
      </c>
      <c r="AN117" s="26" t="n">
        <f t="shared" si="126"/>
        <v>2015</v>
      </c>
      <c r="AO117" s="26" t="n">
        <f t="shared" si="126"/>
        <v>2016</v>
      </c>
      <c r="AP117" s="26" t="n">
        <f t="shared" si="126"/>
        <v>2017</v>
      </c>
      <c r="AQ117" s="26" t="n">
        <f t="shared" si="126"/>
        <v>2018</v>
      </c>
      <c r="AR117" s="26" t="n">
        <f t="shared" si="126"/>
        <v>2019</v>
      </c>
      <c r="AS117" s="26" t="n">
        <f t="shared" si="126"/>
        <v>2020</v>
      </c>
      <c r="AT117" s="26" t="n">
        <f t="shared" si="126"/>
        <v>2021</v>
      </c>
      <c r="AU117" s="26" t="n">
        <f t="shared" si="126"/>
        <v>2022</v>
      </c>
      <c r="AV117" s="26" t="n">
        <f t="shared" si="126"/>
        <v>2023</v>
      </c>
    </row>
    <row r="118">
      <c r="A118" s="5" t="str">
        <f t="shared" si="123"/>
        <v>Air Force</v>
      </c>
      <c r="B118" s="5" t="str">
        <f t="shared" si="123"/>
        <v>Not Classified
as Commercial</v>
      </c>
      <c r="C118" s="31" t="n">
        <f>AN118</f>
        <v>56.603286171968179</v>
      </c>
      <c r="D118" s="31" t="n">
        <f t="shared" si="124"/>
        <v>71.76665347308149</v>
      </c>
      <c r="E118" s="31" t="n">
        <f t="shared" si="124"/>
        <v>66.379326407257693</v>
      </c>
      <c r="F118" s="31" t="n">
        <f>AV118</f>
        <v>38.33099120508723</v>
      </c>
      <c r="G118" s="7" t="n">
        <f>(E118/D118)-1</f>
        <v>-7.5067274355275604E-2</v>
      </c>
      <c r="H118" s="16" t="n">
        <f>(E118/C118)-1</f>
        <v>0.17271153136919692</v>
      </c>
      <c r="I118" s="16" t="n">
        <f>F118/E118</f>
        <v>0.57745375374728491</v>
      </c>
      <c r="J118" s="29" t="n">
        <f>AU130</f>
        <v>3.7484928159354571</v>
      </c>
      <c r="K118" s="29" t="n">
        <f t="shared" ref="K118:K126" si="127">AV130</f>
        <v>4.7693334185036216</v>
      </c>
      <c r="L118" s="29"/>
      <c r="M118" s="1" t="str">
        <f t="shared" si="125"/>
        <v>Air Force</v>
      </c>
      <c r="N118" s="1" t="str">
        <f t="shared" si="125"/>
        <v>Not Classified
as Commercial</v>
      </c>
      <c r="O118" s="17" t="str">
        <f t="shared" ref="O118:AV118" si="128">IF(O2="","",O2/VLOOKUP(O$117,deflator,2,FALSE)/$C$116)</f>
      </c>
      <c r="P118" s="17" t="str">
        <f t="shared" si="128"/>
      </c>
      <c r="Q118" s="17" t="str">
        <f t="shared" si="128"/>
      </c>
      <c r="R118" s="17" t="str">
        <f t="shared" si="128"/>
      </c>
      <c r="S118" s="17" t="str">
        <f t="shared" si="128"/>
      </c>
      <c r="T118" s="17" t="str">
        <f t="shared" si="128"/>
      </c>
      <c r="U118" s="17" t="str">
        <f t="shared" si="128"/>
      </c>
      <c r="V118" s="17" t="str">
        <f t="shared" si="128"/>
      </c>
      <c r="W118" s="17" t="str">
        <f t="shared" si="128"/>
      </c>
      <c r="X118" s="17" t="str">
        <f t="shared" si="128"/>
      </c>
      <c r="Y118" s="17" t="n">
        <f t="shared" si="128"/>
        <v>55.204973225171834</v>
      </c>
      <c r="Z118" s="17" t="n">
        <f t="shared" si="128"/>
        <v>56.138670838720842</v>
      </c>
      <c r="AA118" s="17" t="n">
        <f t="shared" si="128"/>
        <v>61.206116814186487</v>
      </c>
      <c r="AB118" s="17" t="n">
        <f t="shared" si="128"/>
        <v>69.608294579978136</v>
      </c>
      <c r="AC118" s="17" t="n">
        <f t="shared" si="128"/>
        <v>64.437697686070621</v>
      </c>
      <c r="AD118" s="17" t="n">
        <f t="shared" si="128"/>
        <v>66.257917636850195</v>
      </c>
      <c r="AE118" s="17" t="n">
        <f t="shared" si="128"/>
        <v>76.23653793090466</v>
      </c>
      <c r="AF118" s="17" t="n">
        <f t="shared" si="128"/>
        <v>81.862275408398574</v>
      </c>
      <c r="AG118" s="17" t="n">
        <f t="shared" si="128"/>
        <v>72.748750877868389</v>
      </c>
      <c r="AH118" s="17" t="n">
        <f t="shared" si="128"/>
        <v>76.926059693976129</v>
      </c>
      <c r="AI118" s="17" t="n">
        <f t="shared" si="128"/>
        <v>73.195737198896765</v>
      </c>
      <c r="AJ118" s="17" t="n">
        <f t="shared" si="128"/>
        <v>73.090705502389767</v>
      </c>
      <c r="AK118" s="17" t="n">
        <f t="shared" si="128"/>
        <v>80.969004518858767</v>
      </c>
      <c r="AL118" s="17" t="n">
        <f t="shared" si="128"/>
        <v>60.538673044213333</v>
      </c>
      <c r="AM118" s="17" t="n">
        <f t="shared" si="128"/>
        <v>60.408221049005384</v>
      </c>
      <c r="AN118" s="17" t="n">
        <f t="shared" si="128"/>
        <v>56.603286171968179</v>
      </c>
      <c r="AO118" s="17" t="n">
        <f t="shared" si="128"/>
        <v>69.366246371457308</v>
      </c>
      <c r="AP118" s="17" t="n">
        <f t="shared" si="128"/>
        <v>63.232220378082829</v>
      </c>
      <c r="AQ118" s="17" t="n">
        <f t="shared" si="128"/>
        <v>72.653064161726547</v>
      </c>
      <c r="AR118" s="17" t="n">
        <f t="shared" si="128"/>
        <v>75.196355539734554</v>
      </c>
      <c r="AS118" s="17" t="n">
        <f t="shared" si="128"/>
        <v>74.498856429014737</v>
      </c>
      <c r="AT118" s="17" t="n">
        <f t="shared" si="128"/>
        <v>71.76665347308149</v>
      </c>
      <c r="AU118" s="17" t="n">
        <f t="shared" si="128"/>
        <v>66.379326407257693</v>
      </c>
      <c r="AV118" s="17" t="n">
        <f t="shared" si="128"/>
        <v>38.33099120508723</v>
      </c>
    </row>
    <row r="119">
      <c r="A119" s="5" t="str">
        <f t="shared" si="123"/>
        <v>Air Force</v>
      </c>
      <c r="B119" s="5" t="str">
        <f t="shared" si="123"/>
        <v>Non-Development
or Commercial Similar</v>
      </c>
      <c r="C119" s="31" t="n">
        <f t="shared" ref="C119:C126" si="129">AN119</f>
        <v>2.1706586143321528E-2</v>
      </c>
      <c r="D119" s="31" t="n">
        <f t="shared" si="124"/>
        <v>2.6822413830860363E-2</v>
      </c>
      <c r="E119" s="31" t="n">
        <f t="shared" si="124"/>
        <v>3.6594834367399999E-2</v>
      </c>
      <c r="F119" s="31" t="n">
        <f t="shared" si="124"/>
        <v>1.3583151648365469E-2</v>
      </c>
      <c r="G119" s="7" t="n">
        <f t="shared" ref="G119:G126" si="130">(E119/D119)-1</f>
        <v>0.36433784812073999</v>
      </c>
      <c r="H119" s="16" t="n">
        <f t="shared" ref="H119:H126" si="131">(E119/C119)-1</f>
        <v>0.68588621562949648</v>
      </c>
      <c r="I119" s="16" t="n">
        <f t="shared" ref="I119:I126" si="132">F119/E119</f>
        <v>0.37117674893661579</v>
      </c>
      <c r="J119" s="29" t="n">
        <f t="shared" ref="J119:J126" si="133">AU131</f>
        <v>2.0665391041321049E-3</v>
      </c>
      <c r="K119" s="29" t="n">
        <f t="shared" si="127"/>
        <v>1.6900835863736844E-3</v>
      </c>
      <c r="L119" s="29"/>
      <c r="M119" s="1" t="str">
        <f t="shared" si="125"/>
        <v>Air Force</v>
      </c>
      <c r="N119" s="1" t="str">
        <f t="shared" si="125"/>
        <v>Non-Development
or Commercial Similar</v>
      </c>
      <c r="O119" s="17" t="str">
        <f t="shared" ref="O119:AV119" si="134">IF(O3="","",O3/VLOOKUP(O$117,deflator,2,FALSE)/$C$116)</f>
      </c>
      <c r="P119" s="17" t="str">
        <f t="shared" si="134"/>
      </c>
      <c r="Q119" s="17" t="str">
        <f t="shared" si="134"/>
      </c>
      <c r="R119" s="17" t="str">
        <f t="shared" si="134"/>
      </c>
      <c r="S119" s="17" t="str">
        <f t="shared" si="134"/>
      </c>
      <c r="T119" s="17" t="str">
        <f t="shared" si="134"/>
      </c>
      <c r="U119" s="17" t="str">
        <f t="shared" si="134"/>
      </c>
      <c r="V119" s="17" t="str">
        <f t="shared" si="134"/>
      </c>
      <c r="W119" s="17" t="str">
        <f t="shared" si="134"/>
      </c>
      <c r="X119" s="17" t="str">
        <f t="shared" si="134"/>
      </c>
      <c r="Y119" s="17" t="n">
        <f t="shared" si="134"/>
        <v>0</v>
      </c>
      <c r="Z119" s="17" t="n">
        <f t="shared" si="134"/>
        <v>0</v>
      </c>
      <c r="AA119" s="17" t="n">
        <f t="shared" si="134"/>
        <v>0.14980470980902158</v>
      </c>
      <c r="AB119" s="17" t="n">
        <f t="shared" si="134"/>
        <v>0.23245544732524254</v>
      </c>
      <c r="AC119" s="17" t="n">
        <f t="shared" si="134"/>
        <v>0.58800238634836099</v>
      </c>
      <c r="AD119" s="17" t="n">
        <f t="shared" si="134"/>
        <v>0.1922563942725985</v>
      </c>
      <c r="AE119" s="17" t="n">
        <f t="shared" si="134"/>
        <v>3.8422709623658811E-2</v>
      </c>
      <c r="AF119" s="17" t="n">
        <f t="shared" si="134"/>
        <v>3.8217571032766545E-2</v>
      </c>
      <c r="AG119" s="17" t="n">
        <f t="shared" si="134"/>
        <v>6.1767895047631929E-2</v>
      </c>
      <c r="AH119" s="17" t="n">
        <f t="shared" si="134"/>
        <v>5.0076723829451518E-2</v>
      </c>
      <c r="AI119" s="17" t="n">
        <f t="shared" si="134"/>
        <v>6.1468427498001001E-2</v>
      </c>
      <c r="AJ119" s="17" t="n">
        <f t="shared" si="134"/>
        <v>0.29141367284564013</v>
      </c>
      <c r="AK119" s="17" t="n">
        <f t="shared" si="134"/>
        <v>0.29682810783591412</v>
      </c>
      <c r="AL119" s="17" t="n">
        <f t="shared" si="134"/>
        <v>0.1018880556339868</v>
      </c>
      <c r="AM119" s="17" t="n">
        <f t="shared" si="134"/>
        <v>3.0255037233364E-2</v>
      </c>
      <c r="AN119" s="17" t="n">
        <f t="shared" si="134"/>
        <v>2.1706586143321528E-2</v>
      </c>
      <c r="AO119" s="17" t="n">
        <f t="shared" si="134"/>
        <v>1.2525929586091762E-2</v>
      </c>
      <c r="AP119" s="17" t="n">
        <f t="shared" si="134"/>
        <v>1.0690318981473204E-3</v>
      </c>
      <c r="AQ119" s="17" t="n">
        <f t="shared" si="134"/>
        <v>5.066862644258521E-4</v>
      </c>
      <c r="AR119" s="17" t="n">
        <f t="shared" si="134"/>
        <v>4.0259173885424162E-5</v>
      </c>
      <c r="AS119" s="17" t="n">
        <f t="shared" si="134"/>
        <v>3.5218393956728713E-3</v>
      </c>
      <c r="AT119" s="17" t="n">
        <f t="shared" si="134"/>
        <v>2.6822413830860363E-2</v>
      </c>
      <c r="AU119" s="17" t="n">
        <f t="shared" si="134"/>
        <v>3.6594834367399999E-2</v>
      </c>
      <c r="AV119" s="17" t="n">
        <f t="shared" si="134"/>
        <v>1.3583151648365469E-2</v>
      </c>
    </row>
    <row r="120">
      <c r="A120" s="5" t="str">
        <f t="shared" si="123"/>
        <v>Air Force</v>
      </c>
      <c r="B120" s="5" t="str">
        <f t="shared" si="123"/>
        <v>Any Commercial
Classification</v>
      </c>
      <c r="C120" s="31" t="n">
        <f t="shared" si="129"/>
        <v>6.8987771363500956</v>
      </c>
      <c r="D120" s="31" t="n">
        <f t="shared" si="124"/>
        <v>12.737675452243105</v>
      </c>
      <c r="E120" s="31" t="n">
        <f t="shared" si="124"/>
        <v>12.5540079023319</v>
      </c>
      <c r="F120" s="31" t="n">
        <f t="shared" si="124"/>
        <v>5.2480601002958673</v>
      </c>
      <c r="G120" s="7" t="n">
        <f t="shared" si="130"/>
        <v>-1.4419236115712164E-2</v>
      </c>
      <c r="H120" s="16" t="n">
        <f t="shared" si="131"/>
        <v>0.81974394218129376</v>
      </c>
      <c r="I120" s="16" t="n">
        <f t="shared" si="132"/>
        <v>0.41803861692018235</v>
      </c>
      <c r="J120" s="29" t="n">
        <f t="shared" si="133"/>
        <v>0.7089347087430351</v>
      </c>
      <c r="K120" s="29" t="n">
        <f t="shared" si="127"/>
        <v>0.65298985577327406</v>
      </c>
      <c r="L120" s="29"/>
      <c r="M120" s="1" t="str">
        <f t="shared" si="125"/>
        <v>Air Force</v>
      </c>
      <c r="N120" s="1" t="str">
        <f t="shared" si="125"/>
        <v>Any Commercial
Classification</v>
      </c>
      <c r="O120" s="17" t="str">
        <f t="shared" ref="O120:AV120" si="135">IF(O4="","",O4/VLOOKUP(O$117,deflator,2,FALSE)/$C$116)</f>
      </c>
      <c r="P120" s="17" t="str">
        <f t="shared" si="135"/>
      </c>
      <c r="Q120" s="17" t="str">
        <f t="shared" si="135"/>
      </c>
      <c r="R120" s="17" t="str">
        <f t="shared" si="135"/>
      </c>
      <c r="S120" s="17" t="str">
        <f t="shared" si="135"/>
      </c>
      <c r="T120" s="17" t="str">
        <f t="shared" si="135"/>
      </c>
      <c r="U120" s="17" t="str">
        <f t="shared" si="135"/>
      </c>
      <c r="V120" s="17" t="str">
        <f t="shared" si="135"/>
      </c>
      <c r="W120" s="17" t="str">
        <f t="shared" si="135"/>
      </c>
      <c r="X120" s="17" t="str">
        <f t="shared" si="135"/>
      </c>
      <c r="Y120" s="17" t="n">
        <f t="shared" si="135"/>
        <v>6.1263661098217845</v>
      </c>
      <c r="Z120" s="17" t="n">
        <f t="shared" si="135"/>
        <v>7.9590312169022424</v>
      </c>
      <c r="AA120" s="17" t="n">
        <f t="shared" si="135"/>
        <v>12.259505775222944</v>
      </c>
      <c r="AB120" s="17" t="n">
        <f t="shared" si="135"/>
        <v>14.819342192752805</v>
      </c>
      <c r="AC120" s="17" t="n">
        <f t="shared" si="135"/>
        <v>16.869996764068301</v>
      </c>
      <c r="AD120" s="17" t="n">
        <f t="shared" si="135"/>
        <v>13.788092030517854</v>
      </c>
      <c r="AE120" s="17" t="n">
        <f t="shared" si="135"/>
        <v>12.002491590003407</v>
      </c>
      <c r="AF120" s="17" t="n">
        <f t="shared" si="135"/>
        <v>13.18949918612927</v>
      </c>
      <c r="AG120" s="17" t="n">
        <f t="shared" si="135"/>
        <v>12.036811904792078</v>
      </c>
      <c r="AH120" s="17" t="n">
        <f t="shared" si="135"/>
        <v>12.506634753545431</v>
      </c>
      <c r="AI120" s="17" t="n">
        <f t="shared" si="135"/>
        <v>11.654211396185136</v>
      </c>
      <c r="AJ120" s="17" t="n">
        <f t="shared" si="135"/>
        <v>10.577364724615885</v>
      </c>
      <c r="AK120" s="17" t="n">
        <f t="shared" si="135"/>
        <v>8.7657359569121471</v>
      </c>
      <c r="AL120" s="17" t="n">
        <f t="shared" si="135"/>
        <v>7.4535118429998457</v>
      </c>
      <c r="AM120" s="17" t="n">
        <f t="shared" si="135"/>
        <v>7.2682563596902918</v>
      </c>
      <c r="AN120" s="17" t="n">
        <f t="shared" si="135"/>
        <v>6.8987771363500956</v>
      </c>
      <c r="AO120" s="17" t="n">
        <f t="shared" si="135"/>
        <v>8.0493982014777554</v>
      </c>
      <c r="AP120" s="17" t="n">
        <f t="shared" si="135"/>
        <v>8.0633616708585016</v>
      </c>
      <c r="AQ120" s="17" t="n">
        <f t="shared" si="135"/>
        <v>8.8131678218519731</v>
      </c>
      <c r="AR120" s="17" t="n">
        <f t="shared" si="135"/>
        <v>9.7494909431585253</v>
      </c>
      <c r="AS120" s="17" t="n">
        <f t="shared" si="135"/>
        <v>11.724629043965811</v>
      </c>
      <c r="AT120" s="17" t="n">
        <f t="shared" si="135"/>
        <v>12.737675452243105</v>
      </c>
      <c r="AU120" s="17" t="n">
        <f t="shared" si="135"/>
        <v>12.5540079023319</v>
      </c>
      <c r="AV120" s="17" t="n">
        <f t="shared" si="135"/>
        <v>5.2480601002958673</v>
      </c>
    </row>
    <row r="121">
      <c r="A121" s="5" t="str">
        <f t="shared" si="123"/>
        <v>Air Force</v>
      </c>
      <c r="B121" s="5" t="n">
        <f t="shared" si="123"/>
        <v>0</v>
      </c>
      <c r="C121" s="31" t="str">
        <f t="shared" si="129"/>
      </c>
      <c r="D121" s="31" t="str">
        <f t="shared" si="124"/>
      </c>
      <c r="E121" s="31" t="str">
        <f t="shared" si="124"/>
      </c>
      <c r="F121" s="31" t="n">
        <f t="shared" si="124"/>
        <v>-9.2347769550930794E-5</v>
      </c>
      <c r="G121" s="7" t="e">
        <f t="shared" si="130"/>
        <v>#VALUE!</v>
      </c>
      <c r="H121" s="16" t="e">
        <f t="shared" si="131"/>
        <v>#VALUE!</v>
      </c>
      <c r="I121" s="16" t="e">
        <f t="shared" si="132"/>
        <v>#VALUE!</v>
      </c>
      <c r="J121" s="29" t="str">
        <f t="shared" si="133"/>
      </c>
      <c r="K121" s="29" t="n">
        <f t="shared" si="127"/>
        <v>-1.149037083562481E-5</v>
      </c>
      <c r="L121" s="29"/>
      <c r="M121" s="1" t="str">
        <f t="shared" si="125"/>
        <v>Air Force</v>
      </c>
      <c r="N121" s="1" t="n">
        <f t="shared" si="125"/>
        <v>0</v>
      </c>
      <c r="O121" s="17" t="n">
        <f t="shared" ref="O121:AV121" si="136">IF(O5="","",O5/VLOOKUP(O$117,deflator,2,FALSE)/$C$116)</f>
        <v>81.553023298562522</v>
      </c>
      <c r="P121" s="17" t="n">
        <f t="shared" si="136"/>
        <v>83.720006592959407</v>
      </c>
      <c r="Q121" s="17" t="n">
        <f t="shared" si="136"/>
        <v>72.275362881449141</v>
      </c>
      <c r="R121" s="17" t="n">
        <f t="shared" si="136"/>
        <v>72.170931992966885</v>
      </c>
      <c r="S121" s="17" t="n">
        <f t="shared" si="136"/>
        <v>77.976219082694598</v>
      </c>
      <c r="T121" s="17" t="n">
        <f t="shared" si="136"/>
        <v>65.001740875744744</v>
      </c>
      <c r="U121" s="17" t="n">
        <f t="shared" si="136"/>
        <v>67.251730788511622</v>
      </c>
      <c r="V121" s="17" t="n">
        <f t="shared" si="136"/>
        <v>59.081351363283304</v>
      </c>
      <c r="W121" s="17" t="n">
        <f t="shared" si="136"/>
        <v>56.199563119589463</v>
      </c>
      <c r="X121" s="17" t="n">
        <f t="shared" si="136"/>
        <v>58.13407199225621</v>
      </c>
      <c r="Y121" s="17" t="str">
        <f t="shared" si="136"/>
      </c>
      <c r="Z121" s="17" t="str">
        <f t="shared" si="136"/>
      </c>
      <c r="AA121" s="17" t="n">
        <f t="shared" si="136"/>
        <v>1.6716054422799581E-2</v>
      </c>
      <c r="AB121" s="17" t="str">
        <f t="shared" si="136"/>
      </c>
      <c r="AC121" s="17" t="str">
        <f t="shared" si="136"/>
      </c>
      <c r="AD121" s="17" t="str">
        <f t="shared" si="136"/>
      </c>
      <c r="AE121" s="17" t="str">
        <f t="shared" si="136"/>
      </c>
      <c r="AF121" s="17" t="str">
        <f t="shared" si="136"/>
      </c>
      <c r="AG121" s="17" t="str">
        <f t="shared" si="136"/>
      </c>
      <c r="AH121" s="17" t="n">
        <f t="shared" si="136"/>
        <v>0</v>
      </c>
      <c r="AI121" s="17" t="str">
        <f t="shared" si="136"/>
      </c>
      <c r="AJ121" s="17" t="str">
        <f t="shared" si="136"/>
      </c>
      <c r="AK121" s="17" t="str">
        <f t="shared" si="136"/>
      </c>
      <c r="AL121" s="17" t="str">
        <f t="shared" si="136"/>
      </c>
      <c r="AM121" s="17" t="str">
        <f t="shared" si="136"/>
      </c>
      <c r="AN121" s="17" t="str">
        <f t="shared" si="136"/>
      </c>
      <c r="AO121" s="17" t="str">
        <f t="shared" si="136"/>
      </c>
      <c r="AP121" s="17" t="str">
        <f t="shared" si="136"/>
      </c>
      <c r="AQ121" s="17" t="str">
        <f t="shared" si="136"/>
      </c>
      <c r="AR121" s="17" t="n">
        <f t="shared" si="136"/>
        <v>2.2855634565878812E-4</v>
      </c>
      <c r="AS121" s="17" t="n">
        <f t="shared" si="136"/>
        <v>1.4037568118663735E-3</v>
      </c>
      <c r="AT121" s="17" t="str">
        <f t="shared" si="136"/>
      </c>
      <c r="AU121" s="17" t="str">
        <f t="shared" si="136"/>
      </c>
      <c r="AV121" s="17" t="n">
        <f t="shared" si="136"/>
        <v>-9.2347769550930794E-5</v>
      </c>
    </row>
    <row r="122">
      <c r="A122" s="5" t="str">
        <f t="shared" si="123"/>
        <v>Army</v>
      </c>
      <c r="B122" s="5" t="str">
        <f t="shared" si="123"/>
        <v>Not Classified
as Commercial</v>
      </c>
      <c r="C122" s="31" t="n">
        <f t="shared" si="129"/>
        <v>71.453913435889362</v>
      </c>
      <c r="D122" s="31" t="n">
        <f t="shared" si="124"/>
        <v>69.668437665247808</v>
      </c>
      <c r="E122" s="31" t="n">
        <f t="shared" si="124"/>
        <v>69.127093751285003</v>
      </c>
      <c r="F122" s="31" t="n">
        <f t="shared" si="124"/>
        <v>34.65989883497906</v>
      </c>
      <c r="G122" s="7" t="n">
        <f t="shared" si="130"/>
        <v>-7.770289274519504E-3</v>
      </c>
      <c r="H122" s="16" t="n">
        <f t="shared" si="131"/>
        <v>-3.256392229226257E-2</v>
      </c>
      <c r="I122" s="16" t="n">
        <f t="shared" si="132"/>
        <v>0.50139383784429337</v>
      </c>
      <c r="J122" s="29" t="n">
        <f t="shared" si="133"/>
        <v>3.9036614008914845</v>
      </c>
      <c r="K122" s="29" t="n">
        <f t="shared" si="127"/>
        <v>4.3125577658863516</v>
      </c>
      <c r="L122" s="29"/>
      <c r="M122" s="1" t="str">
        <f t="shared" si="125"/>
        <v>Army</v>
      </c>
      <c r="N122" s="1" t="str">
        <f t="shared" si="125"/>
        <v>Not Classified
as Commercial</v>
      </c>
      <c r="O122" s="17" t="str">
        <f t="shared" ref="O122:AV122" si="137">IF(O6="","",O6/VLOOKUP(O$117,deflator,2,FALSE)/$C$116)</f>
      </c>
      <c r="P122" s="17" t="str">
        <f t="shared" si="137"/>
      </c>
      <c r="Q122" s="17" t="str">
        <f t="shared" si="137"/>
      </c>
      <c r="R122" s="17" t="str">
        <f t="shared" si="137"/>
      </c>
      <c r="S122" s="17" t="str">
        <f t="shared" si="137"/>
      </c>
      <c r="T122" s="17" t="str">
        <f t="shared" si="137"/>
      </c>
      <c r="U122" s="17" t="str">
        <f t="shared" si="137"/>
      </c>
      <c r="V122" s="17" t="str">
        <f t="shared" si="137"/>
      </c>
      <c r="W122" s="17" t="str">
        <f t="shared" si="137"/>
      </c>
      <c r="X122" s="17" t="str">
        <f t="shared" si="137"/>
      </c>
      <c r="Y122" s="17" t="n">
        <f t="shared" si="137"/>
        <v>53.60261586029926</v>
      </c>
      <c r="Z122" s="17" t="n">
        <f t="shared" si="137"/>
        <v>56.917361336671966</v>
      </c>
      <c r="AA122" s="17" t="n">
        <f t="shared" si="137"/>
        <v>60.675649669470246</v>
      </c>
      <c r="AB122" s="17" t="n">
        <f t="shared" si="137"/>
        <v>80.833883921419726</v>
      </c>
      <c r="AC122" s="17" t="n">
        <f t="shared" si="137"/>
        <v>88.278637618358474</v>
      </c>
      <c r="AD122" s="17" t="n">
        <f t="shared" si="137"/>
        <v>117.39158848885749</v>
      </c>
      <c r="AE122" s="17" t="n">
        <f t="shared" si="137"/>
        <v>115.41304259873424</v>
      </c>
      <c r="AF122" s="17" t="n">
        <f t="shared" si="137"/>
        <v>124.12106678012445</v>
      </c>
      <c r="AG122" s="17" t="n">
        <f t="shared" si="137"/>
        <v>157.67969211949378</v>
      </c>
      <c r="AH122" s="17" t="n">
        <f t="shared" si="137"/>
        <v>161.08937308198256</v>
      </c>
      <c r="AI122" s="17" t="n">
        <f t="shared" si="137"/>
        <v>153.84965284791485</v>
      </c>
      <c r="AJ122" s="17" t="n">
        <f t="shared" si="137"/>
        <v>134.40769720439158</v>
      </c>
      <c r="AK122" s="17" t="n">
        <f t="shared" si="137"/>
        <v>115.80641376256517</v>
      </c>
      <c r="AL122" s="17" t="n">
        <f t="shared" si="137"/>
        <v>91.123466421216293</v>
      </c>
      <c r="AM122" s="17" t="n">
        <f t="shared" si="137"/>
        <v>76.240706412627347</v>
      </c>
      <c r="AN122" s="17" t="n">
        <f t="shared" si="137"/>
        <v>71.453913435889362</v>
      </c>
      <c r="AO122" s="17" t="n">
        <f t="shared" si="137"/>
        <v>73.186382350131666</v>
      </c>
      <c r="AP122" s="17" t="n">
        <f t="shared" si="137"/>
        <v>76.13147263038033</v>
      </c>
      <c r="AQ122" s="17" t="n">
        <f t="shared" si="137"/>
        <v>88.41155376657801</v>
      </c>
      <c r="AR122" s="17" t="n">
        <f t="shared" si="137"/>
        <v>89.14902303588056</v>
      </c>
      <c r="AS122" s="17" t="n">
        <f t="shared" si="137"/>
        <v>90.992004521963054</v>
      </c>
      <c r="AT122" s="17" t="n">
        <f t="shared" si="137"/>
        <v>69.668437665247808</v>
      </c>
      <c r="AU122" s="17" t="n">
        <f t="shared" si="137"/>
        <v>69.127093751285003</v>
      </c>
      <c r="AV122" s="17" t="n">
        <f t="shared" si="137"/>
        <v>34.65989883497906</v>
      </c>
    </row>
    <row r="123">
      <c r="A123" s="5" t="str">
        <f t="shared" si="123"/>
        <v>Army</v>
      </c>
      <c r="B123" s="5" t="str">
        <f t="shared" si="123"/>
        <v>Non-Development
or Commercial Similar</v>
      </c>
      <c r="C123" s="31" t="n">
        <f t="shared" si="129"/>
        <v>5.2812979804455117E-2</v>
      </c>
      <c r="D123" s="31" t="n">
        <f t="shared" si="124"/>
        <v>1.5554809973394241E-4</v>
      </c>
      <c r="E123" s="31" t="n">
        <f t="shared" si="124"/>
        <v>-3.434867515E-3</v>
      </c>
      <c r="F123" s="31" t="n">
        <f t="shared" si="124"/>
        <v>1.0640541185429403E-4</v>
      </c>
      <c r="G123" s="7" t="n">
        <f t="shared" si="130"/>
        <v>-23.082349581095343</v>
      </c>
      <c r="H123" s="16" t="n">
        <f t="shared" si="131"/>
        <v>-1.0650383206499219</v>
      </c>
      <c r="I123" s="16" t="n">
        <f t="shared" si="132"/>
        <v>-3.0978025029968013E-2</v>
      </c>
      <c r="J123" s="29" t="n">
        <f t="shared" si="133"/>
        <v>-1.939696724951973E-4</v>
      </c>
      <c r="K123" s="29" t="n">
        <f t="shared" si="127"/>
        <v>1.3239492919738887E-5</v>
      </c>
      <c r="L123" s="29"/>
      <c r="M123" s="1" t="str">
        <f t="shared" si="125"/>
        <v>Army</v>
      </c>
      <c r="N123" s="1" t="str">
        <f t="shared" si="125"/>
        <v>Non-Development
or Commercial Similar</v>
      </c>
      <c r="O123" s="17" t="str">
        <f t="shared" ref="O123:AV123" si="138">IF(O7="","",O7/VLOOKUP(O$117,deflator,2,FALSE)/$C$116)</f>
      </c>
      <c r="P123" s="17" t="str">
        <f t="shared" si="138"/>
      </c>
      <c r="Q123" s="17" t="str">
        <f t="shared" si="138"/>
      </c>
      <c r="R123" s="17" t="str">
        <f t="shared" si="138"/>
      </c>
      <c r="S123" s="17" t="str">
        <f t="shared" si="138"/>
      </c>
      <c r="T123" s="17" t="str">
        <f t="shared" si="138"/>
      </c>
      <c r="U123" s="17" t="str">
        <f t="shared" si="138"/>
      </c>
      <c r="V123" s="17" t="str">
        <f t="shared" si="138"/>
      </c>
      <c r="W123" s="17" t="str">
        <f t="shared" si="138"/>
      </c>
      <c r="X123" s="17" t="str">
        <f t="shared" si="138"/>
      </c>
      <c r="Y123" s="17" t="n">
        <f t="shared" si="138"/>
        <v>2.1323565017227642E-3</v>
      </c>
      <c r="Z123" s="17" t="n">
        <f t="shared" si="138"/>
        <v>-5.1514408972760635E-4</v>
      </c>
      <c r="AA123" s="17" t="n">
        <f t="shared" si="138"/>
        <v>0.10372005714721724</v>
      </c>
      <c r="AB123" s="17" t="n">
        <f t="shared" si="138"/>
        <v>0.1488375713619588</v>
      </c>
      <c r="AC123" s="17" t="n">
        <f t="shared" si="138"/>
        <v>0.47956275545133287</v>
      </c>
      <c r="AD123" s="17" t="n">
        <f t="shared" si="138"/>
        <v>0.8092009251554354</v>
      </c>
      <c r="AE123" s="17" t="n">
        <f t="shared" si="138"/>
        <v>0.50079408852017737</v>
      </c>
      <c r="AF123" s="17" t="n">
        <f t="shared" si="138"/>
        <v>0.85178143232109738</v>
      </c>
      <c r="AG123" s="17" t="n">
        <f t="shared" si="138"/>
        <v>0.98233284483757333</v>
      </c>
      <c r="AH123" s="17" t="n">
        <f t="shared" si="138"/>
        <v>0.71399760662810019</v>
      </c>
      <c r="AI123" s="17" t="n">
        <f t="shared" si="138"/>
        <v>0.18666271040316298</v>
      </c>
      <c r="AJ123" s="17" t="n">
        <f t="shared" si="138"/>
        <v>0.27224895434069429</v>
      </c>
      <c r="AK123" s="17" t="n">
        <f t="shared" si="138"/>
        <v>0.33739061021265399</v>
      </c>
      <c r="AL123" s="17" t="n">
        <f t="shared" si="138"/>
        <v>0.28181999142298353</v>
      </c>
      <c r="AM123" s="17" t="n">
        <f t="shared" si="138"/>
        <v>9.0091334608566678E-2</v>
      </c>
      <c r="AN123" s="17" t="n">
        <f t="shared" si="138"/>
        <v>5.2812979804455117E-2</v>
      </c>
      <c r="AO123" s="17" t="n">
        <f t="shared" si="138"/>
        <v>6.5006674317364233E-2</v>
      </c>
      <c r="AP123" s="17" t="n">
        <f t="shared" si="138"/>
        <v>2.4386653095592792E-2</v>
      </c>
      <c r="AQ123" s="17" t="n">
        <f t="shared" si="138"/>
        <v>0.12010055973464141</v>
      </c>
      <c r="AR123" s="17" t="n">
        <f t="shared" si="138"/>
        <v>0.11388181023602249</v>
      </c>
      <c r="AS123" s="17" t="n">
        <f t="shared" si="138"/>
        <v>-2.2549099818561548E-3</v>
      </c>
      <c r="AT123" s="17" t="n">
        <f t="shared" si="138"/>
        <v>1.5554809973394241E-4</v>
      </c>
      <c r="AU123" s="17" t="n">
        <f t="shared" si="138"/>
        <v>-3.434867515E-3</v>
      </c>
      <c r="AV123" s="17" t="n">
        <f t="shared" si="138"/>
        <v>1.0640541185429403E-4</v>
      </c>
    </row>
    <row r="124">
      <c r="A124" s="5" t="str">
        <f t="shared" si="123"/>
        <v>Army</v>
      </c>
      <c r="B124" s="5" t="str">
        <f t="shared" si="123"/>
        <v>Any Commercial
Classification</v>
      </c>
      <c r="C124" s="31" t="n">
        <f t="shared" si="129"/>
        <v>15.717987598660798</v>
      </c>
      <c r="D124" s="31" t="n">
        <f t="shared" si="124"/>
        <v>47.812791587349906</v>
      </c>
      <c r="E124" s="31" t="n">
        <f t="shared" si="124"/>
        <v>43.521228437283</v>
      </c>
      <c r="F124" s="31" t="n">
        <f t="shared" si="124"/>
        <v>7.7184825685505931</v>
      </c>
      <c r="G124" s="7" t="n">
        <f t="shared" si="130"/>
        <v>-8.975763613857568E-2</v>
      </c>
      <c r="H124" s="16" t="n">
        <f t="shared" si="131"/>
        <v>1.7688804412208015</v>
      </c>
      <c r="I124" s="16" t="n">
        <f t="shared" si="132"/>
        <v>0.1773498323852104</v>
      </c>
      <c r="J124" s="29" t="n">
        <f t="shared" si="133"/>
        <v>2.4576780297066132</v>
      </c>
      <c r="K124" s="29" t="n">
        <f t="shared" si="127"/>
        <v>0.96037216093280631</v>
      </c>
      <c r="L124" s="29"/>
      <c r="M124" s="1" t="str">
        <f t="shared" si="125"/>
        <v>Army</v>
      </c>
      <c r="N124" s="1" t="str">
        <f t="shared" si="125"/>
        <v>Any Commercial
Classification</v>
      </c>
      <c r="O124" s="17" t="str">
        <f t="shared" ref="O124:AV124" si="139">IF(O8="","",O8/VLOOKUP(O$117,deflator,2,FALSE)/$C$116)</f>
      </c>
      <c r="P124" s="17" t="str">
        <f t="shared" si="139"/>
      </c>
      <c r="Q124" s="17" t="str">
        <f t="shared" si="139"/>
      </c>
      <c r="R124" s="17" t="str">
        <f t="shared" si="139"/>
      </c>
      <c r="S124" s="17" t="str">
        <f t="shared" si="139"/>
      </c>
      <c r="T124" s="17" t="str">
        <f t="shared" si="139"/>
      </c>
      <c r="U124" s="17" t="str">
        <f t="shared" si="139"/>
      </c>
      <c r="V124" s="17" t="str">
        <f t="shared" si="139"/>
      </c>
      <c r="W124" s="17" t="str">
        <f t="shared" si="139"/>
      </c>
      <c r="X124" s="17" t="str">
        <f t="shared" si="139"/>
      </c>
      <c r="Y124" s="17" t="n">
        <f t="shared" si="139"/>
        <v>5.906607560180734</v>
      </c>
      <c r="Z124" s="17" t="n">
        <f t="shared" si="139"/>
        <v>7.0584988959067125</v>
      </c>
      <c r="AA124" s="17" t="n">
        <f t="shared" si="139"/>
        <v>10.934776459913175</v>
      </c>
      <c r="AB124" s="17" t="n">
        <f t="shared" si="139"/>
        <v>16.857677407038121</v>
      </c>
      <c r="AC124" s="17" t="n">
        <f t="shared" si="139"/>
        <v>24.375665151421156</v>
      </c>
      <c r="AD124" s="17" t="n">
        <f t="shared" si="139"/>
        <v>19.852199526071981</v>
      </c>
      <c r="AE124" s="17" t="n">
        <f t="shared" si="139"/>
        <v>26.245958193630969</v>
      </c>
      <c r="AF124" s="17" t="n">
        <f t="shared" si="139"/>
        <v>36.097138605349144</v>
      </c>
      <c r="AG124" s="17" t="n">
        <f t="shared" si="139"/>
        <v>45.446029398902489</v>
      </c>
      <c r="AH124" s="17" t="n">
        <f t="shared" si="139"/>
        <v>32.424354964098519</v>
      </c>
      <c r="AI124" s="17" t="n">
        <f t="shared" si="139"/>
        <v>30.656772214439421</v>
      </c>
      <c r="AJ124" s="17" t="n">
        <f t="shared" si="139"/>
        <v>26.273119190436784</v>
      </c>
      <c r="AK124" s="17" t="n">
        <f t="shared" si="139"/>
        <v>21.092543342284149</v>
      </c>
      <c r="AL124" s="17" t="n">
        <f t="shared" si="139"/>
        <v>16.338970542023311</v>
      </c>
      <c r="AM124" s="17" t="n">
        <f t="shared" si="139"/>
        <v>15.19678943976764</v>
      </c>
      <c r="AN124" s="17" t="n">
        <f t="shared" si="139"/>
        <v>15.717987598660798</v>
      </c>
      <c r="AO124" s="17" t="n">
        <f t="shared" si="139"/>
        <v>15.215501894972419</v>
      </c>
      <c r="AP124" s="17" t="n">
        <f t="shared" si="139"/>
        <v>15.714300790544245</v>
      </c>
      <c r="AQ124" s="17" t="n">
        <f t="shared" si="139"/>
        <v>16.007785306971428</v>
      </c>
      <c r="AR124" s="17" t="n">
        <f t="shared" si="139"/>
        <v>17.246830028365444</v>
      </c>
      <c r="AS124" s="17" t="n">
        <f t="shared" si="139"/>
        <v>20.258573066647735</v>
      </c>
      <c r="AT124" s="17" t="n">
        <f t="shared" si="139"/>
        <v>47.812791587349906</v>
      </c>
      <c r="AU124" s="17" t="n">
        <f t="shared" si="139"/>
        <v>43.521228437283</v>
      </c>
      <c r="AV124" s="17" t="n">
        <f t="shared" si="139"/>
        <v>7.7184825685505931</v>
      </c>
    </row>
    <row r="125">
      <c r="A125" s="5" t="str">
        <f t="shared" si="123"/>
        <v>Army</v>
      </c>
      <c r="B125" s="5" t="n">
        <f t="shared" si="123"/>
        <v>0</v>
      </c>
      <c r="C125" s="31" t="n">
        <f t="shared" si="129"/>
        <v>4.3034379535321155E-5</v>
      </c>
      <c r="D125" s="31" t="n">
        <f t="shared" si="124"/>
        <v>2.2055310355613231E-2</v>
      </c>
      <c r="E125" s="31" t="n">
        <f t="shared" si="124"/>
        <v>1.2038080127800001E-2</v>
      </c>
      <c r="F125" s="31" t="n">
        <f t="shared" si="124"/>
        <v>4.7754775080230683E-3</v>
      </c>
      <c r="G125" s="7" t="n">
        <f t="shared" si="130"/>
        <v>-0.45418677254132467</v>
      </c>
      <c r="H125" s="16" t="n">
        <f t="shared" si="131"/>
        <v>278.73169958032167</v>
      </c>
      <c r="I125" s="16" t="n">
        <f t="shared" si="132"/>
        <v>0.39669760105640722</v>
      </c>
      <c r="J125" s="29" t="n">
        <f t="shared" si="133"/>
        <v>6.7979986117755963E-4</v>
      </c>
      <c r="K125" s="29" t="n">
        <f t="shared" si="127"/>
        <v>5.9418876872936277E-4</v>
      </c>
      <c r="L125" s="29"/>
      <c r="M125" s="1" t="str">
        <f t="shared" si="125"/>
        <v>Army</v>
      </c>
      <c r="N125" s="1" t="n">
        <f t="shared" si="125"/>
        <v>0</v>
      </c>
      <c r="O125" s="17" t="n">
        <f t="shared" ref="O125:AL125" si="140">IF(O9="","",O9/VLOOKUP(O$117,deflator,2,FALSE)/$C$116)</f>
        <v>45.341623216195636</v>
      </c>
      <c r="P125" s="17" t="n">
        <f t="shared" si="140"/>
        <v>66.964058620349803</v>
      </c>
      <c r="Q125" s="17" t="n">
        <f t="shared" si="140"/>
        <v>58.253969126929327</v>
      </c>
      <c r="R125" s="17" t="n">
        <f t="shared" si="140"/>
        <v>56.082714189999848</v>
      </c>
      <c r="S125" s="17" t="n">
        <f t="shared" si="140"/>
        <v>36.930936282101904</v>
      </c>
      <c r="T125" s="17" t="n">
        <f t="shared" si="140"/>
        <v>51.70693499928538</v>
      </c>
      <c r="U125" s="17" t="n">
        <f t="shared" si="140"/>
        <v>54.485118895085286</v>
      </c>
      <c r="V125" s="17" t="n">
        <f t="shared" si="140"/>
        <v>52.72884206118944</v>
      </c>
      <c r="W125" s="17" t="n">
        <f t="shared" si="140"/>
        <v>51.916173443894969</v>
      </c>
      <c r="X125" s="17" t="n">
        <f t="shared" si="140"/>
        <v>55.703658070060854</v>
      </c>
      <c r="Y125" s="17" t="str">
        <f t="shared" si="140"/>
      </c>
      <c r="Z125" s="17" t="n">
        <f t="shared" si="140"/>
        <v>1.1420282997253509E-3</v>
      </c>
      <c r="AA125" s="17" t="n">
        <f t="shared" si="140"/>
        <v>5.2179652238054307E-5</v>
      </c>
      <c r="AB125" s="17" t="n">
        <f t="shared" si="140"/>
        <v>6.5644685438867703E-5</v>
      </c>
      <c r="AC125" s="17" t="n">
        <f t="shared" si="140"/>
        <v>0</v>
      </c>
      <c r="AD125" s="17" t="str">
        <f t="shared" si="140"/>
      </c>
      <c r="AE125" s="17" t="str">
        <f t="shared" si="140"/>
      </c>
      <c r="AF125" s="17" t="str">
        <f t="shared" si="140"/>
      </c>
      <c r="AG125" s="17" t="str">
        <f t="shared" si="140"/>
      </c>
      <c r="AH125" s="17" t="n">
        <f t="shared" si="140"/>
        <v>-1.3196059947340886E-7</v>
      </c>
      <c r="AI125" s="17" t="n">
        <f t="shared" si="140"/>
        <v>-2.1612340502626609E-5</v>
      </c>
      <c r="AJ125" s="17" t="n">
        <f t="shared" si="140"/>
        <v>-1.4234450095320226E-9</v>
      </c>
      <c r="AK125" s="17" t="str">
        <f t="shared" si="140"/>
      </c>
      <c r="AL125" s="17" t="n">
        <f t="shared" si="140"/>
        <v>0</v>
      </c>
      <c r="AM125" s="17" t="str">
        <f t="shared" ref="AM125:AU125" si="141">IF(AM9="","",AM9/VLOOKUP(AM$117,deflator,2,FALSE)/$C$116)</f>
      </c>
      <c r="AN125" s="17" t="n">
        <f t="shared" si="141"/>
        <v>4.3034379535321155E-5</v>
      </c>
      <c r="AO125" s="17" t="n">
        <f t="shared" si="141"/>
        <v>3.8221527510106802E-5</v>
      </c>
      <c r="AP125" s="17" t="str">
        <f t="shared" si="141"/>
      </c>
      <c r="AQ125" s="17" t="n">
        <f t="shared" si="141"/>
        <v>1.4711215942887816E-2</v>
      </c>
      <c r="AR125" s="17" t="n">
        <f t="shared" si="141"/>
        <v>4.8052338693752548E-2</v>
      </c>
      <c r="AS125" s="17" t="n">
        <f t="shared" si="141"/>
        <v>3.860917849072628E-2</v>
      </c>
      <c r="AT125" s="17" t="n">
        <f t="shared" si="141"/>
        <v>2.2055310355613231E-2</v>
      </c>
      <c r="AU125" s="17" t="n">
        <f t="shared" si="141"/>
        <v>1.2038080127800001E-2</v>
      </c>
      <c r="AV125" s="17" t="n">
        <f>IF(AV9="","",AV9/VLOOKUP(AV$117,deflator,2,FALSE)/$C$116)</f>
        <v>4.7754775080230683E-3</v>
      </c>
    </row>
    <row r="126">
      <c r="A126" s="5" t="str">
        <f t="shared" si="123"/>
        <v>Grand Total</v>
      </c>
      <c r="B126" s="5" t="n">
        <f t="shared" si="123"/>
        <v>0</v>
      </c>
      <c r="C126" s="31" t="n">
        <f t="shared" si="129"/>
        <v>16.486778699059833</v>
      </c>
      <c r="D126" s="31" t="n">
        <f t="shared" si="124"/>
        <v>17.269187260687339</v>
      </c>
      <c r="E126" s="31" t="n">
        <f t="shared" si="124"/>
        <v>17.708270941608397</v>
      </c>
      <c r="F126" s="31" t="n">
        <f t="shared" si="124"/>
        <v>8.0369703355974593</v>
      </c>
      <c r="G126" s="7" t="n">
        <f t="shared" si="130"/>
        <v>2.5425845136361147E-2</v>
      </c>
      <c r="H126" s="16" t="n">
        <f t="shared" si="131"/>
        <v>7.4089199888285107E-2</v>
      </c>
      <c r="I126" s="16" t="n">
        <f t="shared" si="132"/>
        <v>0.45385404154356596</v>
      </c>
      <c r="J126" s="29" t="b">
        <f t="shared" si="133"/>
        <v>0</v>
      </c>
      <c r="K126" s="29" t="b">
        <f t="shared" si="127"/>
        <v>0</v>
      </c>
      <c r="L126" s="29"/>
      <c r="M126" s="1" t="s">
        <v>44</v>
      </c>
      <c r="O126" s="17" t="n">
        <f t="shared" ref="O126:AV126" si="142">O10/VLOOKUP(O$117,deflator,2,FALSE)/$C$116</f>
        <v>0</v>
      </c>
      <c r="P126" s="17" t="n">
        <f t="shared" si="142"/>
        <v>0</v>
      </c>
      <c r="Q126" s="17" t="n">
        <f t="shared" si="142"/>
        <v>0</v>
      </c>
      <c r="R126" s="17" t="n">
        <f t="shared" si="142"/>
        <v>0</v>
      </c>
      <c r="S126" s="17" t="n">
        <f t="shared" si="142"/>
        <v>0</v>
      </c>
      <c r="T126" s="17" t="n">
        <f t="shared" si="142"/>
        <v>0</v>
      </c>
      <c r="U126" s="17" t="n">
        <f t="shared" si="142"/>
        <v>0</v>
      </c>
      <c r="V126" s="17" t="n">
        <f t="shared" si="142"/>
        <v>0</v>
      </c>
      <c r="W126" s="17" t="n">
        <f t="shared" si="142"/>
        <v>0</v>
      </c>
      <c r="X126" s="17" t="n">
        <f t="shared" si="142"/>
        <v>0</v>
      </c>
      <c r="Y126" s="17" t="n">
        <f t="shared" si="142"/>
        <v>6.4621055823974096</v>
      </c>
      <c r="Z126" s="17" t="n">
        <f t="shared" si="142"/>
        <v>6.9862944112949013</v>
      </c>
      <c r="AA126" s="17" t="n">
        <f t="shared" si="142"/>
        <v>7.5574939982448406</v>
      </c>
      <c r="AB126" s="17" t="n">
        <f t="shared" si="142"/>
        <v>9.6423129030192776</v>
      </c>
      <c r="AC126" s="17" t="n">
        <f t="shared" si="142"/>
        <v>8.8542311838499916</v>
      </c>
      <c r="AD126" s="17" t="n">
        <f t="shared" si="142"/>
        <v>32.060125162065653</v>
      </c>
      <c r="AE126" s="17" t="n">
        <f t="shared" si="142"/>
        <v>32.202876889753256</v>
      </c>
      <c r="AF126" s="17" t="n">
        <f t="shared" si="142"/>
        <v>14.869349379583008</v>
      </c>
      <c r="AG126" s="17" t="n">
        <f t="shared" si="142"/>
        <v>11.500169912940912</v>
      </c>
      <c r="AH126" s="17" t="n">
        <f t="shared" si="142"/>
        <v>14.773745827043021</v>
      </c>
      <c r="AI126" s="17" t="n">
        <f t="shared" si="142"/>
        <v>17.221415792825169</v>
      </c>
      <c r="AJ126" s="17" t="n">
        <f t="shared" si="142"/>
        <v>16.906574076620359</v>
      </c>
      <c r="AK126" s="17" t="n">
        <f t="shared" si="142"/>
        <v>17.137194240525211</v>
      </c>
      <c r="AL126" s="17" t="n">
        <f t="shared" si="142"/>
        <v>14.150357788811863</v>
      </c>
      <c r="AM126" s="17" t="n">
        <f t="shared" si="142"/>
        <v>14.652888708025532</v>
      </c>
      <c r="AN126" s="17" t="n">
        <f t="shared" si="142"/>
        <v>16.486778699059833</v>
      </c>
      <c r="AO126" s="17" t="n">
        <f t="shared" si="142"/>
        <v>19.554631982615323</v>
      </c>
      <c r="AP126" s="17" t="n">
        <f t="shared" si="142"/>
        <v>21.357279416962609</v>
      </c>
      <c r="AQ126" s="17" t="n">
        <f t="shared" si="142"/>
        <v>25.726168933262901</v>
      </c>
      <c r="AR126" s="17" t="n">
        <f t="shared" si="142"/>
        <v>25.217378326580477</v>
      </c>
      <c r="AS126" s="17" t="n">
        <f t="shared" si="142"/>
        <v>21.639048777378633</v>
      </c>
      <c r="AT126" s="17" t="n">
        <f t="shared" si="142"/>
        <v>17.269187260687339</v>
      </c>
      <c r="AU126" s="17" t="n">
        <f t="shared" si="142"/>
        <v>17.708270941608397</v>
      </c>
      <c r="AV126" s="17" t="n">
        <f t="shared" si="142"/>
        <v>8.0369703355974593</v>
      </c>
    </row>
    <row r="127">
      <c r="M127" s="1" t="s">
        <v>45</v>
      </c>
      <c r="N127" s="3"/>
      <c r="O127" s="3" t="b">
        <f t="shared" ref="O127:AU127" si="143">O126=SUM(O118:O125)</f>
        <v>0</v>
      </c>
      <c r="P127" s="3" t="b">
        <f t="shared" si="143"/>
        <v>0</v>
      </c>
      <c r="Q127" s="3" t="b">
        <f t="shared" si="143"/>
        <v>0</v>
      </c>
      <c r="R127" s="3" t="b">
        <f t="shared" si="143"/>
        <v>0</v>
      </c>
      <c r="S127" s="3" t="b">
        <f t="shared" si="143"/>
        <v>0</v>
      </c>
      <c r="T127" s="3" t="b">
        <f t="shared" si="143"/>
        <v>0</v>
      </c>
      <c r="U127" s="3" t="b">
        <f t="shared" si="143"/>
        <v>0</v>
      </c>
      <c r="V127" s="3" t="b">
        <f t="shared" si="143"/>
        <v>0</v>
      </c>
      <c r="W127" s="3" t="b">
        <f t="shared" si="143"/>
        <v>0</v>
      </c>
      <c r="X127" s="3" t="b">
        <f t="shared" si="143"/>
        <v>0</v>
      </c>
      <c r="Y127" s="3" t="b">
        <f t="shared" si="143"/>
        <v>0</v>
      </c>
      <c r="Z127" s="3" t="b">
        <f t="shared" si="143"/>
        <v>0</v>
      </c>
      <c r="AA127" s="3" t="b">
        <f t="shared" si="143"/>
        <v>0</v>
      </c>
      <c r="AB127" s="3" t="b">
        <f t="shared" si="143"/>
        <v>0</v>
      </c>
      <c r="AC127" s="3" t="b">
        <f t="shared" si="143"/>
        <v>0</v>
      </c>
      <c r="AD127" s="3" t="b">
        <f t="shared" si="143"/>
        <v>0</v>
      </c>
      <c r="AE127" s="3" t="b">
        <f t="shared" si="143"/>
        <v>0</v>
      </c>
      <c r="AF127" s="3" t="b">
        <f t="shared" si="143"/>
        <v>0</v>
      </c>
      <c r="AG127" s="3" t="b">
        <f t="shared" si="143"/>
        <v>0</v>
      </c>
      <c r="AH127" s="3" t="b">
        <f t="shared" si="143"/>
        <v>0</v>
      </c>
      <c r="AI127" s="3" t="b">
        <f t="shared" si="143"/>
        <v>0</v>
      </c>
      <c r="AJ127" s="3" t="b">
        <f t="shared" si="143"/>
        <v>0</v>
      </c>
      <c r="AK127" s="3" t="b">
        <f t="shared" si="143"/>
        <v>0</v>
      </c>
      <c r="AL127" s="3" t="b">
        <f t="shared" si="143"/>
        <v>0</v>
      </c>
      <c r="AM127" s="3" t="b">
        <f t="shared" si="143"/>
        <v>0</v>
      </c>
      <c r="AN127" s="3" t="b">
        <f t="shared" si="143"/>
        <v>0</v>
      </c>
      <c r="AO127" s="3" t="b">
        <f t="shared" si="143"/>
        <v>0</v>
      </c>
      <c r="AP127" s="3" t="b">
        <f t="shared" si="143"/>
        <v>0</v>
      </c>
      <c r="AQ127" s="3" t="b">
        <f t="shared" si="143"/>
        <v>0</v>
      </c>
      <c r="AR127" s="3" t="b">
        <f t="shared" si="143"/>
        <v>0</v>
      </c>
      <c r="AS127" s="3" t="b">
        <f t="shared" si="143"/>
        <v>0</v>
      </c>
      <c r="AT127" s="3" t="b">
        <f t="shared" si="143"/>
        <v>0</v>
      </c>
      <c r="AU127" s="3" t="b">
        <f t="shared" si="143"/>
        <v>0</v>
      </c>
      <c r="AV127" s="3" t="b">
        <f>AV126=SUM(AV118:AV125)</f>
        <v>0</v>
      </c>
    </row>
    <row r="128">
      <c r="B128" s="16"/>
      <c r="C128" s="16"/>
      <c r="D128" s="5"/>
      <c r="E128" s="34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35"/>
      <c r="AO128" s="35"/>
      <c r="AP128" s="9"/>
      <c r="AQ128" s="9"/>
      <c r="AR128" s="9"/>
      <c r="AS128" s="35"/>
      <c r="AT128" s="35"/>
      <c r="AU128" s="35"/>
      <c r="AV128" s="35"/>
    </row>
    <row r="129">
      <c r="M129" s="1" t="s">
        <v>46</v>
      </c>
      <c r="N129" s="1" t="s">
        <v>43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16" t="str">
        <f t="shared" ref="O130:AR137" si="146">IF(O118="","",O118/O$126)</f>
      </c>
      <c r="P130" s="16" t="str">
        <f t="shared" si="146"/>
      </c>
      <c r="Q130" s="16" t="str">
        <f t="shared" si="146"/>
      </c>
      <c r="R130" s="16" t="str">
        <f t="shared" si="146"/>
      </c>
      <c r="S130" s="16" t="str">
        <f t="shared" si="146"/>
      </c>
      <c r="T130" s="16" t="str">
        <f t="shared" si="146"/>
      </c>
      <c r="U130" s="16" t="str">
        <f t="shared" si="146"/>
      </c>
      <c r="V130" s="16" t="str">
        <f t="shared" si="146"/>
      </c>
      <c r="W130" s="16" t="str">
        <f t="shared" si="146"/>
      </c>
      <c r="X130" s="16" t="str">
        <f t="shared" si="146"/>
      </c>
      <c r="Y130" s="7" t="n">
        <f t="shared" si="146"/>
        <v>8.542877011410738</v>
      </c>
      <c r="Z130" s="7" t="n">
        <f t="shared" si="146"/>
        <v>8.0355432413441061</v>
      </c>
      <c r="AA130" s="7" t="n">
        <f t="shared" si="146"/>
        <v>8.0987317791322173</v>
      </c>
      <c r="AB130" s="7" t="n">
        <f t="shared" si="146"/>
        <v>7.2190453971040327</v>
      </c>
      <c r="AC130" s="7" t="n">
        <f t="shared" si="146"/>
        <v>7.2776163563025307</v>
      </c>
      <c r="AD130" s="7" t="n">
        <f t="shared" si="146"/>
        <v>2.0666768236840269</v>
      </c>
      <c r="AE130" s="7" t="n">
        <f t="shared" si="146"/>
        <v>2.3673828332760736</v>
      </c>
      <c r="AF130" s="7" t="n">
        <f t="shared" si="146"/>
        <v>5.5054376165781029</v>
      </c>
      <c r="AG130" s="7" t="n">
        <f t="shared" si="146"/>
        <v>6.3258848720144272</v>
      </c>
      <c r="AH130" s="7" t="n">
        <f t="shared" si="146"/>
        <v>5.2069434925003684</v>
      </c>
      <c r="AI130" s="7" t="n">
        <f t="shared" si="146"/>
        <v>4.250274081959728</v>
      </c>
      <c r="AJ130" s="7" t="n">
        <f t="shared" si="146"/>
        <v>4.3232120931859823</v>
      </c>
      <c r="AK130" s="7" t="n">
        <f t="shared" si="146"/>
        <v>4.7247526860252984</v>
      </c>
      <c r="AL130" s="7" t="n">
        <f t="shared" si="146"/>
        <v>4.2782432746738674</v>
      </c>
      <c r="AM130" s="7" t="n">
        <f t="shared" si="146"/>
        <v>4.1226151547796306</v>
      </c>
      <c r="AN130" s="18" t="n">
        <f t="shared" si="146"/>
        <v>3.4332532270355522</v>
      </c>
      <c r="AO130" s="7" t="n">
        <f t="shared" si="146"/>
        <v>3.5473051312408264</v>
      </c>
      <c r="AP130" s="7" t="n">
        <f t="shared" si="146"/>
        <v>2.9606870399355198</v>
      </c>
      <c r="AQ130" s="7" t="n">
        <f t="shared" si="146"/>
        <v>2.8240918556586583</v>
      </c>
      <c r="AR130" s="7" t="n">
        <f t="shared" si="146"/>
        <v>2.9819259784223302</v>
      </c>
      <c r="AS130" s="18" t="n">
        <f t="shared" ref="AS130:AS137" si="147">IF(AT118="","",AT118/AT$126)</f>
        <v>4.1557632324976641</v>
      </c>
      <c r="AT130" s="18"/>
      <c r="AU130" s="18" t="n">
        <f t="shared" ref="AU130:AV137" si="148">IF(AU118="","",AU118/AU$126)</f>
        <v>3.7484928159354571</v>
      </c>
      <c r="AV130" s="18" t="n">
        <f t="shared" si="148"/>
        <v>4.7693334185036216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16" t="str">
        <f t="shared" si="146"/>
      </c>
      <c r="P131" s="16" t="str">
        <f t="shared" si="146"/>
      </c>
      <c r="Q131" s="16" t="str">
        <f t="shared" si="146"/>
      </c>
      <c r="R131" s="16" t="str">
        <f t="shared" si="146"/>
      </c>
      <c r="S131" s="16" t="str">
        <f t="shared" si="146"/>
      </c>
      <c r="T131" s="16" t="str">
        <f t="shared" si="146"/>
      </c>
      <c r="U131" s="16" t="str">
        <f t="shared" si="146"/>
      </c>
      <c r="V131" s="16" t="str">
        <f t="shared" si="146"/>
      </c>
      <c r="W131" s="16" t="str">
        <f t="shared" si="146"/>
      </c>
      <c r="X131" s="16" t="str">
        <f t="shared" si="146"/>
      </c>
      <c r="Y131" s="7" t="n">
        <f t="shared" si="146"/>
        <v>0</v>
      </c>
      <c r="Z131" s="7" t="n">
        <f t="shared" si="146"/>
        <v>0</v>
      </c>
      <c r="AA131" s="7" t="n">
        <f t="shared" si="146"/>
        <v>1.9822008438751305E-2</v>
      </c>
      <c r="AB131" s="7" t="n">
        <f t="shared" si="146"/>
        <v>2.4107851473317593E-2</v>
      </c>
      <c r="AC131" s="7" t="n">
        <f t="shared" si="146"/>
        <v>6.6409197381345778E-2</v>
      </c>
      <c r="AD131" s="7" t="n">
        <f t="shared" si="146"/>
        <v>5.9967449690458818E-3</v>
      </c>
      <c r="AE131" s="7" t="n">
        <f t="shared" si="146"/>
        <v>1.1931452508171612E-3</v>
      </c>
      <c r="AF131" s="7" t="n">
        <f t="shared" si="146"/>
        <v>2.5702248334579323E-3</v>
      </c>
      <c r="AG131" s="7" t="n">
        <f t="shared" si="146"/>
        <v>5.3710419511389784E-3</v>
      </c>
      <c r="AH131" s="7" t="n">
        <f t="shared" si="146"/>
        <v>3.3895752922584576E-3</v>
      </c>
      <c r="AI131" s="7" t="n">
        <f t="shared" si="146"/>
        <v>3.5693016321927569E-3</v>
      </c>
      <c r="AJ131" s="7" t="n">
        <f t="shared" si="146"/>
        <v>1.7236707539029339E-2</v>
      </c>
      <c r="AK131" s="7" t="n">
        <f t="shared" si="146"/>
        <v>1.7320694605537545E-2</v>
      </c>
      <c r="AL131" s="7" t="n">
        <f t="shared" si="146"/>
        <v>7.2003872378792935E-3</v>
      </c>
      <c r="AM131" s="7" t="n">
        <f t="shared" si="146"/>
        <v>2.0647831179385822E-3</v>
      </c>
      <c r="AN131" s="18" t="n">
        <f t="shared" si="146"/>
        <v>1.3166056595737138E-3</v>
      </c>
      <c r="AO131" s="7" t="n">
        <f t="shared" si="146"/>
        <v>6.4056074270421983E-4</v>
      </c>
      <c r="AP131" s="7" t="n">
        <f t="shared" si="146"/>
        <v>5.0054685209496414E-5</v>
      </c>
      <c r="AQ131" s="7" t="n">
        <f t="shared" si="146"/>
        <v>1.9695364115048127E-5</v>
      </c>
      <c r="AR131" s="7" t="n">
        <f t="shared" si="146"/>
        <v>1.5964853032715467E-6</v>
      </c>
      <c r="AS131" s="18" t="n">
        <f t="shared" si="147"/>
        <v>1.5531949145007298E-3</v>
      </c>
      <c r="AT131" s="18"/>
      <c r="AU131" s="18" t="n">
        <f t="shared" si="148"/>
        <v>2.0665391041321049E-3</v>
      </c>
      <c r="AV131" s="18" t="n">
        <f t="shared" si="148"/>
        <v>1.6900835863736844E-3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16" t="str">
        <f t="shared" si="146"/>
      </c>
      <c r="P132" s="16" t="str">
        <f t="shared" si="146"/>
      </c>
      <c r="Q132" s="16" t="str">
        <f t="shared" si="146"/>
      </c>
      <c r="R132" s="16" t="str">
        <f t="shared" si="146"/>
      </c>
      <c r="S132" s="16" t="str">
        <f t="shared" si="146"/>
      </c>
      <c r="T132" s="16" t="str">
        <f t="shared" si="146"/>
      </c>
      <c r="U132" s="16" t="str">
        <f t="shared" si="146"/>
      </c>
      <c r="V132" s="16" t="str">
        <f t="shared" si="146"/>
      </c>
      <c r="W132" s="16" t="str">
        <f t="shared" si="146"/>
      </c>
      <c r="X132" s="16" t="str">
        <f t="shared" si="146"/>
      </c>
      <c r="Y132" s="7" t="n">
        <f t="shared" si="146"/>
        <v>0.94804487975402785</v>
      </c>
      <c r="Z132" s="7" t="n">
        <f t="shared" si="146"/>
        <v>1.1392350147790358</v>
      </c>
      <c r="AA132" s="7" t="n">
        <f t="shared" si="146"/>
        <v>1.6221654662339267</v>
      </c>
      <c r="AB132" s="7" t="n">
        <f t="shared" si="146"/>
        <v>1.5369074144142796</v>
      </c>
      <c r="AC132" s="7" t="n">
        <f t="shared" si="146"/>
        <v>1.9053033983163854</v>
      </c>
      <c r="AD132" s="7" t="n">
        <f t="shared" si="146"/>
        <v>0.43006981291614765</v>
      </c>
      <c r="AE132" s="7" t="n">
        <f t="shared" si="146"/>
        <v>0.37271488603623859</v>
      </c>
      <c r="AF132" s="7" t="n">
        <f t="shared" si="146"/>
        <v>0.88702597870486999</v>
      </c>
      <c r="AG132" s="7" t="n">
        <f t="shared" si="146"/>
        <v>1.0466638315706356</v>
      </c>
      <c r="AH132" s="7" t="n">
        <f t="shared" si="146"/>
        <v>0.84654460012790445</v>
      </c>
      <c r="AI132" s="7" t="n">
        <f t="shared" si="146"/>
        <v>0.67672783332021658</v>
      </c>
      <c r="AJ132" s="7" t="n">
        <f t="shared" si="146"/>
        <v>0.62563619788843172</v>
      </c>
      <c r="AK132" s="7" t="n">
        <f t="shared" si="146"/>
        <v>0.51150356551268805</v>
      </c>
      <c r="AL132" s="7" t="n">
        <f t="shared" si="146"/>
        <v>0.52673663480742849</v>
      </c>
      <c r="AM132" s="7" t="n">
        <f t="shared" si="146"/>
        <v>0.49602890628039753</v>
      </c>
      <c r="AN132" s="18" t="n">
        <f t="shared" si="146"/>
        <v>0.41844299982891758</v>
      </c>
      <c r="AO132" s="7" t="n">
        <f t="shared" si="146"/>
        <v>0.41163639431485705</v>
      </c>
      <c r="AP132" s="7" t="n">
        <f t="shared" si="146"/>
        <v>0.37754629292597686</v>
      </c>
      <c r="AQ132" s="7" t="n">
        <f t="shared" si="146"/>
        <v>0.34257599119070159</v>
      </c>
      <c r="AR132" s="7" t="n">
        <f t="shared" si="146"/>
        <v>0.38661794326502358</v>
      </c>
      <c r="AS132" s="18" t="n">
        <f t="shared" si="147"/>
        <v>0.73759553706617964</v>
      </c>
      <c r="AT132" s="18"/>
      <c r="AU132" s="18" t="n">
        <f t="shared" si="148"/>
        <v>0.7089347087430351</v>
      </c>
      <c r="AV132" s="18" t="n">
        <f t="shared" si="148"/>
        <v>0.65298985577327406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16" t="e">
        <f t="shared" si="146"/>
        <v>#DIV/0!</v>
      </c>
      <c r="P133" s="16" t="e">
        <f t="shared" si="146"/>
        <v>#DIV/0!</v>
      </c>
      <c r="Q133" s="16" t="e">
        <f t="shared" si="146"/>
        <v>#DIV/0!</v>
      </c>
      <c r="R133" s="16" t="e">
        <f t="shared" si="146"/>
        <v>#DIV/0!</v>
      </c>
      <c r="S133" s="16" t="e">
        <f t="shared" si="146"/>
        <v>#DIV/0!</v>
      </c>
      <c r="T133" s="16" t="e">
        <f t="shared" si="146"/>
        <v>#DIV/0!</v>
      </c>
      <c r="U133" s="16" t="e">
        <f t="shared" si="146"/>
        <v>#DIV/0!</v>
      </c>
      <c r="V133" s="16" t="e">
        <f t="shared" si="146"/>
        <v>#DIV/0!</v>
      </c>
      <c r="W133" s="16" t="e">
        <f t="shared" si="146"/>
        <v>#DIV/0!</v>
      </c>
      <c r="X133" s="16" t="e">
        <f t="shared" si="146"/>
        <v>#DIV/0!</v>
      </c>
      <c r="Y133" s="7" t="str">
        <f t="shared" si="146"/>
      </c>
      <c r="Z133" s="7" t="str">
        <f t="shared" si="146"/>
      </c>
      <c r="AA133" s="7" t="n">
        <f t="shared" si="146"/>
        <v>2.2118514982190835E-3</v>
      </c>
      <c r="AB133" s="7" t="str">
        <f t="shared" si="146"/>
      </c>
      <c r="AC133" s="7" t="str">
        <f t="shared" si="146"/>
      </c>
      <c r="AD133" s="7" t="str">
        <f t="shared" si="146"/>
      </c>
      <c r="AE133" s="7" t="str">
        <f t="shared" si="146"/>
      </c>
      <c r="AF133" s="7" t="str">
        <f t="shared" si="146"/>
      </c>
      <c r="AG133" s="7" t="str">
        <f t="shared" si="146"/>
      </c>
      <c r="AH133" s="7" t="n">
        <f t="shared" si="146"/>
        <v>0</v>
      </c>
      <c r="AI133" s="7" t="str">
        <f t="shared" si="146"/>
      </c>
      <c r="AJ133" s="7" t="str">
        <f t="shared" si="146"/>
      </c>
      <c r="AK133" s="7" t="str">
        <f t="shared" si="146"/>
      </c>
      <c r="AL133" s="7" t="str">
        <f t="shared" si="146"/>
      </c>
      <c r="AM133" s="7" t="str">
        <f t="shared" si="146"/>
      </c>
      <c r="AN133" s="43" t="str">
        <f t="shared" si="146"/>
      </c>
      <c r="AO133" s="7" t="str">
        <f t="shared" si="146"/>
      </c>
      <c r="AP133" s="7" t="str">
        <f t="shared" si="146"/>
      </c>
      <c r="AQ133" s="7" t="str">
        <f t="shared" si="146"/>
      </c>
      <c r="AR133" s="7" t="n">
        <f t="shared" si="146"/>
        <v>9.0634459577377005E-6</v>
      </c>
      <c r="AS133" s="18" t="str">
        <f t="shared" si="147"/>
      </c>
      <c r="AT133" s="18"/>
      <c r="AU133" s="43" t="str">
        <f t="shared" si="148"/>
      </c>
      <c r="AV133" s="43" t="n">
        <f t="shared" si="148"/>
        <v>-1.149037083562481E-5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16" t="str">
        <f t="shared" si="146"/>
      </c>
      <c r="P134" s="16" t="str">
        <f t="shared" si="146"/>
      </c>
      <c r="Q134" s="16" t="str">
        <f t="shared" si="146"/>
      </c>
      <c r="R134" s="16" t="str">
        <f t="shared" si="146"/>
      </c>
      <c r="S134" s="16" t="str">
        <f t="shared" si="146"/>
      </c>
      <c r="T134" s="16" t="str">
        <f t="shared" si="146"/>
      </c>
      <c r="U134" s="16" t="str">
        <f t="shared" si="146"/>
      </c>
      <c r="V134" s="16" t="str">
        <f t="shared" si="146"/>
      </c>
      <c r="W134" s="16" t="str">
        <f t="shared" si="146"/>
      </c>
      <c r="X134" s="16" t="str">
        <f t="shared" si="146"/>
      </c>
      <c r="Y134" s="7" t="n">
        <f t="shared" si="146"/>
        <v>8.2949148968273203</v>
      </c>
      <c r="Z134" s="7" t="n">
        <f t="shared" si="146"/>
        <v>8.1470029726563453</v>
      </c>
      <c r="AA134" s="7" t="n">
        <f t="shared" si="146"/>
        <v>8.0285409004045007</v>
      </c>
      <c r="AB134" s="7" t="n">
        <f t="shared" si="146"/>
        <v>8.3832462952025111</v>
      </c>
      <c r="AC134" s="7" t="n">
        <f t="shared" si="146"/>
        <v>9.9702205403646591</v>
      </c>
      <c r="AD134" s="7" t="n">
        <f t="shared" si="146"/>
        <v>3.6616073048822084</v>
      </c>
      <c r="AE134" s="7" t="n">
        <f t="shared" si="146"/>
        <v>3.5839357767273863</v>
      </c>
      <c r="AF134" s="7" t="n">
        <f t="shared" si="146"/>
        <v>8.3474443710734345</v>
      </c>
      <c r="AG134" s="7" t="n">
        <f t="shared" si="146"/>
        <v>13.711074993949435</v>
      </c>
      <c r="AH134" s="7" t="n">
        <f t="shared" si="146"/>
        <v>10.903759613023256</v>
      </c>
      <c r="AI134" s="7" t="n">
        <f t="shared" si="146"/>
        <v>8.9336239655750074</v>
      </c>
      <c r="AJ134" s="7" t="n">
        <f t="shared" si="146"/>
        <v>7.9500256288031963</v>
      </c>
      <c r="AK134" s="7" t="n">
        <f t="shared" si="146"/>
        <v>6.7576064166158396</v>
      </c>
      <c r="AL134" s="7" t="n">
        <f t="shared" si="146"/>
        <v>6.4396581189815612</v>
      </c>
      <c r="AM134" s="7" t="n">
        <f t="shared" si="146"/>
        <v>5.2031178241918647</v>
      </c>
      <c r="AN134" s="18" t="n">
        <f t="shared" si="146"/>
        <v>4.3340130137104378</v>
      </c>
      <c r="AO134" s="7" t="n">
        <f t="shared" si="146"/>
        <v>3.7426622201428614</v>
      </c>
      <c r="AP134" s="7" t="n">
        <f t="shared" si="146"/>
        <v>3.5646615443872673</v>
      </c>
      <c r="AQ134" s="7" t="n">
        <f t="shared" si="146"/>
        <v>3.4366389335283198</v>
      </c>
      <c r="AR134" s="7" t="n">
        <f t="shared" si="146"/>
        <v>3.5352216983600031</v>
      </c>
      <c r="AS134" s="18" t="n">
        <f t="shared" si="147"/>
        <v>4.0342626791618281</v>
      </c>
      <c r="AT134" s="18"/>
      <c r="AU134" s="18" t="n">
        <f t="shared" si="148"/>
        <v>3.9036614008914845</v>
      </c>
      <c r="AV134" s="18" t="n">
        <f t="shared" si="148"/>
        <v>4.3125577658863516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16" t="str">
        <f t="shared" si="146"/>
      </c>
      <c r="P135" s="16" t="str">
        <f t="shared" si="146"/>
      </c>
      <c r="Q135" s="16" t="str">
        <f t="shared" si="146"/>
      </c>
      <c r="R135" s="16" t="str">
        <f t="shared" si="146"/>
      </c>
      <c r="S135" s="16" t="str">
        <f t="shared" si="146"/>
      </c>
      <c r="T135" s="16" t="str">
        <f t="shared" si="146"/>
      </c>
      <c r="U135" s="16" t="str">
        <f t="shared" si="146"/>
      </c>
      <c r="V135" s="16" t="str">
        <f t="shared" si="146"/>
      </c>
      <c r="W135" s="16" t="str">
        <f t="shared" si="146"/>
      </c>
      <c r="X135" s="16" t="str">
        <f t="shared" si="146"/>
      </c>
      <c r="Y135" s="7" t="n">
        <f t="shared" si="146"/>
        <v>3.2997859204455621E-4</v>
      </c>
      <c r="Z135" s="7" t="n">
        <f t="shared" si="146"/>
        <v>-7.3736384326254727E-5</v>
      </c>
      <c r="AA135" s="7" t="n">
        <f t="shared" si="146"/>
        <v>1.372413357804919E-2</v>
      </c>
      <c r="AB135" s="7" t="n">
        <f t="shared" si="146"/>
        <v>1.5435878596654294E-2</v>
      </c>
      <c r="AC135" s="7" t="n">
        <f t="shared" si="146"/>
        <v>5.4161987132891831E-2</v>
      </c>
      <c r="AD135" s="7" t="n">
        <f t="shared" si="146"/>
        <v>2.5240104992256932E-2</v>
      </c>
      <c r="AE135" s="7" t="n">
        <f t="shared" si="146"/>
        <v>1.555122203008908E-2</v>
      </c>
      <c r="AF135" s="7" t="n">
        <f t="shared" si="146"/>
        <v>5.7284378124215177E-2</v>
      </c>
      <c r="AG135" s="7" t="n">
        <f t="shared" si="146"/>
        <v>8.541898530839738E-2</v>
      </c>
      <c r="AH135" s="7" t="n">
        <f t="shared" si="146"/>
        <v>4.8328813490289176E-2</v>
      </c>
      <c r="AI135" s="7" t="n">
        <f t="shared" si="146"/>
        <v>1.0838987493753614E-2</v>
      </c>
      <c r="AJ135" s="7" t="n">
        <f t="shared" si="146"/>
        <v>1.6103141482530156E-2</v>
      </c>
      <c r="AK135" s="7" t="n">
        <f t="shared" si="146"/>
        <v>1.9687622458920896E-2</v>
      </c>
      <c r="AL135" s="7" t="n">
        <f t="shared" si="146"/>
        <v>1.991610358049092E-2</v>
      </c>
      <c r="AM135" s="7" t="n">
        <f t="shared" si="146"/>
        <v>6.1483668103766301E-3</v>
      </c>
      <c r="AN135" s="18" t="n">
        <f t="shared" si="146"/>
        <v>3.2033534730145194E-3</v>
      </c>
      <c r="AO135" s="7" t="n">
        <f t="shared" si="146"/>
        <v>3.3243619401867133E-3</v>
      </c>
      <c r="AP135" s="7" t="n">
        <f t="shared" si="146"/>
        <v>1.1418426766577844E-3</v>
      </c>
      <c r="AQ135" s="7" t="n">
        <f t="shared" si="146"/>
        <v>4.6684199286025916E-3</v>
      </c>
      <c r="AR135" s="7" t="n">
        <f t="shared" si="146"/>
        <v>4.5160051438013649E-3</v>
      </c>
      <c r="AS135" s="18" t="n">
        <f t="shared" si="147"/>
        <v>9.0072623213740855E-6</v>
      </c>
      <c r="AT135" s="18"/>
      <c r="AU135" s="43" t="n">
        <f t="shared" si="148"/>
        <v>-1.939696724951973E-4</v>
      </c>
      <c r="AV135" s="43" t="n">
        <f t="shared" si="148"/>
        <v>1.3239492919738887E-5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16" t="str">
        <f t="shared" si="146"/>
      </c>
      <c r="P136" s="16" t="str">
        <f t="shared" si="146"/>
      </c>
      <c r="Q136" s="16" t="str">
        <f t="shared" si="146"/>
      </c>
      <c r="R136" s="16" t="str">
        <f t="shared" si="146"/>
      </c>
      <c r="S136" s="16" t="str">
        <f t="shared" si="146"/>
      </c>
      <c r="T136" s="16" t="str">
        <f t="shared" si="146"/>
      </c>
      <c r="U136" s="16" t="str">
        <f t="shared" si="146"/>
      </c>
      <c r="V136" s="16" t="str">
        <f t="shared" si="146"/>
      </c>
      <c r="W136" s="16" t="str">
        <f t="shared" si="146"/>
      </c>
      <c r="X136" s="16" t="str">
        <f t="shared" si="146"/>
      </c>
      <c r="Y136" s="7" t="n">
        <f t="shared" si="146"/>
        <v>0.91403761279762497</v>
      </c>
      <c r="Z136" s="7" t="n">
        <f t="shared" si="146"/>
        <v>1.0103351620130805</v>
      </c>
      <c r="AA136" s="7" t="n">
        <f t="shared" si="146"/>
        <v>1.4468786164372314</v>
      </c>
      <c r="AB136" s="7" t="n">
        <f t="shared" si="146"/>
        <v>1.7483022565840516</v>
      </c>
      <c r="AC136" s="7" t="n">
        <f t="shared" si="146"/>
        <v>2.7529962393439726</v>
      </c>
      <c r="AD136" s="7" t="n">
        <f t="shared" si="146"/>
        <v>0.6192177798969295</v>
      </c>
      <c r="AE136" s="7" t="n">
        <f t="shared" si="146"/>
        <v>0.81501905197737967</v>
      </c>
      <c r="AF136" s="7" t="n">
        <f t="shared" si="146"/>
        <v>2.4276205827077986</v>
      </c>
      <c r="AG136" s="7" t="n">
        <f t="shared" si="146"/>
        <v>3.9517702558257839</v>
      </c>
      <c r="AH136" s="7" t="n">
        <f t="shared" si="146"/>
        <v>2.1947280902008237</v>
      </c>
      <c r="AI136" s="7" t="n">
        <f t="shared" si="146"/>
        <v>1.7801540003007026</v>
      </c>
      <c r="AJ136" s="7" t="n">
        <f t="shared" si="146"/>
        <v>1.5540179264803959</v>
      </c>
      <c r="AK136" s="7" t="n">
        <f t="shared" si="146"/>
        <v>1.2308049407764499</v>
      </c>
      <c r="AL136" s="7" t="n">
        <f t="shared" si="146"/>
        <v>1.1546683685229429</v>
      </c>
      <c r="AM136" s="7" t="n">
        <f t="shared" si="146"/>
        <v>1.0371190106319588</v>
      </c>
      <c r="AN136" s="18" t="n">
        <f t="shared" si="146"/>
        <v>0.95336923516521299</v>
      </c>
      <c r="AO136" s="7" t="n">
        <f t="shared" si="146"/>
        <v>0.77810218614696891</v>
      </c>
      <c r="AP136" s="7" t="n">
        <f t="shared" si="146"/>
        <v>0.73578195442175387</v>
      </c>
      <c r="AQ136" s="7" t="n">
        <f t="shared" si="146"/>
        <v>0.62223743257294739</v>
      </c>
      <c r="AR136" s="7" t="n">
        <f t="shared" si="146"/>
        <v>0.68392637033907511</v>
      </c>
      <c r="AS136" s="18" t="n">
        <f t="shared" si="147"/>
        <v>2.7686764215125481</v>
      </c>
      <c r="AT136" s="18"/>
      <c r="AU136" s="43" t="n">
        <f t="shared" si="148"/>
        <v>2.4576780297066132</v>
      </c>
      <c r="AV136" s="43" t="n">
        <f t="shared" si="148"/>
        <v>0.96037216093280631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16" t="e">
        <f t="shared" si="146"/>
        <v>#DIV/0!</v>
      </c>
      <c r="P137" s="16" t="e">
        <f t="shared" si="146"/>
        <v>#DIV/0!</v>
      </c>
      <c r="Q137" s="16" t="e">
        <f t="shared" si="146"/>
        <v>#DIV/0!</v>
      </c>
      <c r="R137" s="16" t="e">
        <f t="shared" si="146"/>
        <v>#DIV/0!</v>
      </c>
      <c r="S137" s="16" t="e">
        <f t="shared" si="146"/>
        <v>#DIV/0!</v>
      </c>
      <c r="T137" s="16" t="e">
        <f t="shared" si="146"/>
        <v>#DIV/0!</v>
      </c>
      <c r="U137" s="16" t="e">
        <f t="shared" si="146"/>
        <v>#DIV/0!</v>
      </c>
      <c r="V137" s="16" t="e">
        <f t="shared" si="146"/>
        <v>#DIV/0!</v>
      </c>
      <c r="W137" s="16" t="e">
        <f t="shared" si="146"/>
        <v>#DIV/0!</v>
      </c>
      <c r="X137" s="16" t="e">
        <f t="shared" si="146"/>
        <v>#DIV/0!</v>
      </c>
      <c r="Y137" s="7" t="str">
        <f t="shared" si="146"/>
      </c>
      <c r="Z137" s="7" t="n">
        <f t="shared" si="146"/>
        <v>1.6346695866109045E-4</v>
      </c>
      <c r="AA137" s="7" t="n">
        <f t="shared" si="146"/>
        <v>6.9043590706353928E-6</v>
      </c>
      <c r="AB137" s="7" t="n">
        <f t="shared" si="146"/>
        <v>6.8079812488052027E-6</v>
      </c>
      <c r="AC137" s="7" t="n">
        <f t="shared" si="146"/>
        <v>0</v>
      </c>
      <c r="AD137" s="7" t="str">
        <f t="shared" si="146"/>
      </c>
      <c r="AE137" s="7" t="str">
        <f t="shared" si="146"/>
      </c>
      <c r="AF137" s="7" t="str">
        <f t="shared" si="146"/>
      </c>
      <c r="AG137" s="7" t="str">
        <f t="shared" si="146"/>
      </c>
      <c r="AH137" s="7" t="n">
        <f t="shared" si="146"/>
        <v>-8.9321016496613774E-9</v>
      </c>
      <c r="AI137" s="7" t="n">
        <f t="shared" si="146"/>
        <v>-1.2549688575332348E-6</v>
      </c>
      <c r="AJ137" s="7" t="n">
        <f t="shared" si="146"/>
        <v>-8.4194763710317038E-11</v>
      </c>
      <c r="AK137" s="7" t="str">
        <f t="shared" si="146"/>
      </c>
      <c r="AL137" s="7" t="n">
        <f t="shared" si="146"/>
        <v>0</v>
      </c>
      <c r="AM137" s="7" t="str">
        <f t="shared" si="146"/>
      </c>
      <c r="AN137" s="18" t="n">
        <f t="shared" si="146"/>
        <v>2.6102357726057918E-6</v>
      </c>
      <c r="AO137" s="7" t="n">
        <f t="shared" si="146"/>
        <v>1.9546022417648634E-6</v>
      </c>
      <c r="AP137" s="7" t="str">
        <f t="shared" si="146"/>
      </c>
      <c r="AQ137" s="7" t="n">
        <f t="shared" si="146"/>
        <v>5.7183858121474145E-4</v>
      </c>
      <c r="AR137" s="7" t="n">
        <f t="shared" si="146"/>
        <v>1.9055247564376187E-3</v>
      </c>
      <c r="AS137" s="18" t="n">
        <f t="shared" si="147"/>
        <v>1.2771481380493988E-3</v>
      </c>
      <c r="AT137" s="18"/>
      <c r="AU137" s="43" t="n">
        <f t="shared" si="148"/>
        <v>6.7979986117755963E-4</v>
      </c>
      <c r="AV137" s="43" t="n">
        <f t="shared" si="148"/>
        <v>5.9418876872936277E-4</v>
      </c>
    </row>
    <row r="138">
      <c r="E138" s="34"/>
      <c r="N138" s="34" t="s">
        <v>45</v>
      </c>
      <c r="O138" s="7" t="e">
        <f t="shared" ref="O138:Z138" si="149">IF(SUM(O130:O137)=1,1,FALSE)</f>
        <v>#DIV/0!</v>
      </c>
      <c r="P138" s="7" t="e">
        <f t="shared" si="149"/>
        <v>#DIV/0!</v>
      </c>
      <c r="Q138" s="7" t="e">
        <f t="shared" si="149"/>
        <v>#DIV/0!</v>
      </c>
      <c r="R138" s="7" t="e">
        <f t="shared" si="149"/>
        <v>#DIV/0!</v>
      </c>
      <c r="S138" s="7" t="e">
        <f t="shared" si="149"/>
        <v>#DIV/0!</v>
      </c>
      <c r="T138" s="7" t="e">
        <f t="shared" si="149"/>
        <v>#DIV/0!</v>
      </c>
      <c r="U138" s="7" t="e">
        <f t="shared" si="149"/>
        <v>#DIV/0!</v>
      </c>
      <c r="V138" s="7" t="e">
        <f t="shared" si="149"/>
        <v>#DIV/0!</v>
      </c>
      <c r="W138" s="7" t="e">
        <f t="shared" si="149"/>
        <v>#DIV/0!</v>
      </c>
      <c r="X138" s="7" t="e">
        <f t="shared" si="149"/>
        <v>#DIV/0!</v>
      </c>
      <c r="Y138" s="7" t="b">
        <f t="shared" si="149"/>
        <v>0</v>
      </c>
      <c r="Z138" s="7" t="b">
        <f t="shared" si="149"/>
        <v>0</v>
      </c>
      <c r="AA138" s="7" t="b">
        <f t="shared" ref="AA138:AS138" si="150">SUM(AA130:AA137)=1</f>
        <v>0</v>
      </c>
      <c r="AB138" s="7" t="b">
        <f t="shared" si="150"/>
        <v>0</v>
      </c>
      <c r="AC138" s="7" t="b">
        <f t="shared" si="150"/>
        <v>0</v>
      </c>
      <c r="AD138" s="7" t="b">
        <f t="shared" si="150"/>
        <v>0</v>
      </c>
      <c r="AE138" s="7" t="b">
        <f t="shared" si="150"/>
        <v>0</v>
      </c>
      <c r="AF138" s="7" t="b">
        <f t="shared" si="150"/>
        <v>0</v>
      </c>
      <c r="AG138" s="7" t="b">
        <f t="shared" si="150"/>
        <v>0</v>
      </c>
      <c r="AH138" s="7" t="b">
        <f t="shared" si="150"/>
        <v>0</v>
      </c>
      <c r="AI138" s="7" t="b">
        <f t="shared" si="150"/>
        <v>0</v>
      </c>
      <c r="AJ138" s="7" t="b">
        <f t="shared" si="150"/>
        <v>0</v>
      </c>
      <c r="AK138" s="7" t="b">
        <f t="shared" si="150"/>
        <v>0</v>
      </c>
      <c r="AL138" s="7" t="b">
        <f t="shared" si="150"/>
        <v>0</v>
      </c>
      <c r="AM138" s="7" t="b">
        <f t="shared" si="150"/>
        <v>0</v>
      </c>
      <c r="AN138" s="7" t="b">
        <f t="shared" si="150"/>
        <v>0</v>
      </c>
      <c r="AO138" s="7" t="b">
        <f t="shared" si="150"/>
        <v>0</v>
      </c>
      <c r="AP138" s="7" t="b">
        <f t="shared" si="150"/>
        <v>0</v>
      </c>
      <c r="AQ138" s="7" t="b">
        <f t="shared" si="150"/>
        <v>0</v>
      </c>
      <c r="AR138" s="7" t="b">
        <f t="shared" si="150"/>
        <v>0</v>
      </c>
      <c r="AS138" s="7" t="b">
        <f t="shared" si="150"/>
        <v>0</v>
      </c>
      <c r="AT138" s="7"/>
      <c r="AU138" s="7" t="b">
        <f>SUM(AU130:AU137)=1</f>
        <v>0</v>
      </c>
      <c r="AV138" s="7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AN23" sqref="AN23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K1</f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725</v>
      </c>
      <c r="L1" s="1" t="s">
        <v>678</v>
      </c>
      <c r="M1" s="1" t="s">
        <v>679</v>
      </c>
      <c r="N1" s="1" t="s">
        <v>680</v>
      </c>
      <c r="O1" s="1" t="s">
        <v>681</v>
      </c>
      <c r="P1" s="1" t="s">
        <v>682</v>
      </c>
      <c r="Q1" s="1" t="s">
        <v>683</v>
      </c>
      <c r="R1" s="1" t="s">
        <v>684</v>
      </c>
      <c r="S1" s="1" t="s">
        <v>685</v>
      </c>
      <c r="T1" s="1" t="s">
        <v>686</v>
      </c>
      <c r="U1" s="1" t="s">
        <v>687</v>
      </c>
      <c r="V1" s="1" t="s">
        <v>688</v>
      </c>
      <c r="W1" s="1" t="s">
        <v>689</v>
      </c>
      <c r="X1" s="1" t="s">
        <v>690</v>
      </c>
      <c r="Y1" s="1" t="s">
        <v>691</v>
      </c>
      <c r="Z1" s="1" t="s">
        <v>692</v>
      </c>
      <c r="AA1" s="1" t="s">
        <v>693</v>
      </c>
      <c r="AB1" s="1" t="s">
        <v>694</v>
      </c>
      <c r="AC1" s="1" t="s">
        <v>695</v>
      </c>
      <c r="AD1" s="1" t="s">
        <v>696</v>
      </c>
      <c r="AE1" s="1" t="s">
        <v>697</v>
      </c>
      <c r="AF1" s="1" t="s">
        <v>698</v>
      </c>
      <c r="AG1" s="1" t="s">
        <v>699</v>
      </c>
      <c r="AH1" s="1" t="s">
        <v>700</v>
      </c>
      <c r="AI1" s="1" t="s">
        <v>701</v>
      </c>
      <c r="AJ1" s="1" t="s">
        <v>702</v>
      </c>
      <c r="AK1" s="1" t="s">
        <v>703</v>
      </c>
      <c r="AL1" s="1" t="s">
        <v>704</v>
      </c>
      <c r="AM1" s="1" t="s">
        <v>705</v>
      </c>
      <c r="AN1" s="1" t="s">
        <v>706</v>
      </c>
      <c r="AO1" s="1" t="s">
        <v>707</v>
      </c>
      <c r="AP1" s="1" t="s">
        <v>708</v>
      </c>
      <c r="AQ1" s="1" t="s">
        <v>709</v>
      </c>
      <c r="AR1" s="1" t="s">
        <v>710</v>
      </c>
      <c r="AS1" s="1" t="s">
        <v>711</v>
      </c>
    </row>
    <row r="2">
      <c r="A2" t="str">
        <f>K2</f>
      </c>
      <c r="K2" t="s">
        <v>724</v>
      </c>
      <c r="L2" s="118" t="n">
        <v>120350129405</v>
      </c>
      <c r="M2" s="118" t="n">
        <v>136154193844</v>
      </c>
      <c r="N2" s="118" t="n">
        <v>123406660550</v>
      </c>
      <c r="O2" s="118" t="n">
        <v>121373382142</v>
      </c>
      <c r="P2" s="118" t="n">
        <v>117161902725</v>
      </c>
      <c r="Q2" s="118" t="n">
        <v>116592014868</v>
      </c>
      <c r="R2" s="118" t="n">
        <v>118448779098</v>
      </c>
      <c r="S2" s="118" t="n">
        <v>115982151879</v>
      </c>
      <c r="T2" s="118" t="n">
        <v>116965882167</v>
      </c>
      <c r="U2" s="118" t="n">
        <v>122185036488</v>
      </c>
      <c r="V2" s="118" t="n">
        <v>5236358155.9916</v>
      </c>
      <c r="W2" s="118" t="n">
        <v>5491432009.7286</v>
      </c>
      <c r="X2" s="118" t="n">
        <v>6587487263.1819</v>
      </c>
      <c r="Y2" s="118" t="n">
        <v>6976292471.2142</v>
      </c>
      <c r="Z2" s="118" t="n">
        <v>9469780522.9719</v>
      </c>
      <c r="AA2" s="118" t="n">
        <v>15314661031.4702</v>
      </c>
      <c r="AB2" s="118" t="n">
        <v>13690206159.2622</v>
      </c>
      <c r="AC2" s="118" t="n">
        <v>8188109934.3742</v>
      </c>
      <c r="AD2" s="118" t="n">
        <v>10574055160.1785</v>
      </c>
      <c r="AE2" s="118" t="n">
        <v>6764981953.2342</v>
      </c>
      <c r="AF2" s="118" t="n">
        <v>5104291491.3231</v>
      </c>
      <c r="AG2" s="118" t="n">
        <v>4330718826.8533</v>
      </c>
      <c r="AH2" s="118" t="n">
        <v>3082990599.5089</v>
      </c>
      <c r="AI2" s="118" t="n">
        <v>1609033568.5028</v>
      </c>
      <c r="AJ2" s="118" t="n">
        <v>680453391.7032</v>
      </c>
      <c r="AK2" s="118" t="n">
        <v>566899218.0891</v>
      </c>
      <c r="AL2" s="118" t="n">
        <v>766600193.2492</v>
      </c>
      <c r="AM2" s="118" t="n">
        <v>547517746.2317</v>
      </c>
      <c r="AN2" s="118" t="n">
        <v>240712405.9436</v>
      </c>
      <c r="AO2" s="118" t="n">
        <v>380518692.1141</v>
      </c>
      <c r="AP2" s="118" t="n">
        <v>789032280.102</v>
      </c>
      <c r="AQ2" s="118" t="n">
        <v>769670794.6879</v>
      </c>
      <c r="AR2" s="118" t="n">
        <v>285283811.2825</v>
      </c>
      <c r="AS2" s="118" t="n">
        <v>235044504.6941</v>
      </c>
      <c r="AT2" s="118"/>
      <c r="AU2" s="118"/>
    </row>
    <row r="3">
      <c r="A3" t="str">
        <f>K3</f>
      </c>
      <c r="K3" t="s">
        <v>738</v>
      </c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 t="n">
        <v>1329220610.9815</v>
      </c>
      <c r="W3" s="118" t="n">
        <v>1064745085.42</v>
      </c>
      <c r="X3" s="118" t="n">
        <v>1807184389.3146</v>
      </c>
      <c r="Y3" s="118" t="n">
        <v>1921193307.4043</v>
      </c>
      <c r="Z3" s="118" t="n">
        <v>2648920884.8399</v>
      </c>
      <c r="AA3" s="118" t="n">
        <v>3794008336.1995</v>
      </c>
      <c r="AB3" s="118" t="n">
        <v>9741097914.2115</v>
      </c>
      <c r="AC3" s="118" t="n">
        <v>12868195666.4892</v>
      </c>
      <c r="AD3" s="118" t="n">
        <v>16499453100.5148</v>
      </c>
      <c r="AE3" s="118" t="n">
        <v>20075739480.5829</v>
      </c>
      <c r="AF3" s="118" t="n">
        <v>22679836748.4971</v>
      </c>
      <c r="AG3" s="118" t="n">
        <v>19753164985.6706</v>
      </c>
      <c r="AH3" s="118" t="n">
        <v>18705132716.5269</v>
      </c>
      <c r="AI3" s="118" t="n">
        <v>18039454964.6385</v>
      </c>
      <c r="AJ3" s="118" t="n">
        <v>12582856811.9378</v>
      </c>
      <c r="AK3" s="118" t="n">
        <v>10809719855.91</v>
      </c>
      <c r="AL3" s="118" t="n">
        <v>9825055376.308</v>
      </c>
      <c r="AM3" s="118" t="n">
        <v>9874481423.791</v>
      </c>
      <c r="AN3" s="118" t="n">
        <v>11566748983.7809</v>
      </c>
      <c r="AO3" s="118" t="n">
        <v>11431443200.7392</v>
      </c>
      <c r="AP3" s="118" t="n">
        <v>10618049742.5667</v>
      </c>
      <c r="AQ3" s="118" t="n">
        <v>10617066974.1711</v>
      </c>
      <c r="AR3" s="118" t="n">
        <v>14696330210.8885</v>
      </c>
      <c r="AS3" s="118" t="n">
        <v>6690070397.66</v>
      </c>
      <c r="AT3" s="118"/>
      <c r="AU3" s="118"/>
    </row>
    <row r="4">
      <c r="A4" t="str">
        <f>K4</f>
      </c>
      <c r="K4" t="s">
        <v>739</v>
      </c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 t="n">
        <v>42550348684.2254</v>
      </c>
      <c r="W4" s="118" t="n">
        <v>45917051459.0678</v>
      </c>
      <c r="X4" s="118" t="n">
        <v>60117240828.9049</v>
      </c>
      <c r="Y4" s="118" t="n">
        <v>70050048326.1247</v>
      </c>
      <c r="Z4" s="118" t="n">
        <v>72695496311.2301</v>
      </c>
      <c r="AA4" s="118" t="n">
        <v>73850346664.7419</v>
      </c>
      <c r="AB4" s="118" t="n">
        <v>88459373239.3844</v>
      </c>
      <c r="AC4" s="118" t="n">
        <v>98609321172.6504</v>
      </c>
      <c r="AD4" s="118" t="n">
        <v>104453708239.205</v>
      </c>
      <c r="AE4" s="118" t="n">
        <v>106806901294.444</v>
      </c>
      <c r="AF4" s="118" t="n">
        <v>95972949166.2754</v>
      </c>
      <c r="AG4" s="118" t="n">
        <v>108581856624.386</v>
      </c>
      <c r="AH4" s="118" t="n">
        <v>105059996799.245</v>
      </c>
      <c r="AI4" s="118" t="n">
        <v>96262274718.1229</v>
      </c>
      <c r="AJ4" s="118" t="n">
        <v>81791269260.1643</v>
      </c>
      <c r="AK4" s="118" t="n">
        <v>81079398578.4434</v>
      </c>
      <c r="AL4" s="118" t="n">
        <v>102613616343.317</v>
      </c>
      <c r="AM4" s="118" t="n">
        <v>112269920603.578</v>
      </c>
      <c r="AN4" s="118" t="n">
        <v>112777911380.805</v>
      </c>
      <c r="AO4" s="118" t="n">
        <v>123162121122.305</v>
      </c>
      <c r="AP4" s="118" t="n">
        <v>152100850792.38</v>
      </c>
      <c r="AQ4" s="118" t="n">
        <v>113891441901.645</v>
      </c>
      <c r="AR4" s="118" t="n">
        <v>121494516261.001</v>
      </c>
      <c r="AS4" s="118" t="n">
        <v>84206478607.0139</v>
      </c>
      <c r="AT4" s="118"/>
      <c r="AU4" s="118"/>
    </row>
    <row r="5">
      <c r="A5" t="str">
        <f>K5</f>
      </c>
      <c r="K5" t="s">
        <v>740</v>
      </c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 t="n">
        <v>34771960308.124</v>
      </c>
      <c r="W5" s="118" t="n">
        <v>34505522327.9598</v>
      </c>
      <c r="X5" s="118" t="n">
        <v>39749055232.3268</v>
      </c>
      <c r="Y5" s="118" t="n">
        <v>57603373075.2766</v>
      </c>
      <c r="Z5" s="118" t="n">
        <v>68106048145.708</v>
      </c>
      <c r="AA5" s="118" t="n">
        <v>77903401149.8159</v>
      </c>
      <c r="AB5" s="118" t="n">
        <v>85116776817.2881</v>
      </c>
      <c r="AC5" s="118" t="n">
        <v>99651450297.1159</v>
      </c>
      <c r="AD5" s="118" t="n">
        <v>122895484993.633</v>
      </c>
      <c r="AE5" s="118" t="n">
        <v>115392227736.743</v>
      </c>
      <c r="AF5" s="118" t="n">
        <v>112773841229.609</v>
      </c>
      <c r="AG5" s="118" t="n">
        <v>112002045671.281</v>
      </c>
      <c r="AH5" s="118" t="n">
        <v>112706301394.788</v>
      </c>
      <c r="AI5" s="118" t="n">
        <v>92009456672.6568</v>
      </c>
      <c r="AJ5" s="118" t="n">
        <v>87683491745.7842</v>
      </c>
      <c r="AK5" s="118" t="n">
        <v>82490216234.141</v>
      </c>
      <c r="AL5" s="118" t="n">
        <v>81735528122.8488</v>
      </c>
      <c r="AM5" s="118" t="n">
        <v>86483132759.9886</v>
      </c>
      <c r="AN5" s="118" t="n">
        <v>102597589171.143</v>
      </c>
      <c r="AO5" s="118" t="n">
        <v>106177490090.298</v>
      </c>
      <c r="AP5" s="118" t="n">
        <v>109077960637.558</v>
      </c>
      <c r="AQ5" s="118" t="n">
        <v>118928831895.369</v>
      </c>
      <c r="AR5" s="118" t="n">
        <v>120230112251.207</v>
      </c>
      <c r="AS5" s="118" t="n">
        <v>53200181316.3679</v>
      </c>
      <c r="AT5" s="118"/>
      <c r="AU5" s="118"/>
    </row>
    <row r="6">
      <c r="A6" t="str">
        <f>K6</f>
      </c>
      <c r="K6" t="s">
        <v>741</v>
      </c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 t="n">
        <v>27694622520.5188</v>
      </c>
      <c r="W6" s="118" t="n">
        <v>35321226116.5173</v>
      </c>
      <c r="X6" s="118" t="n">
        <v>35479100087.3137</v>
      </c>
      <c r="Y6" s="118" t="n">
        <v>42482595240.0615</v>
      </c>
      <c r="Z6" s="118" t="n">
        <v>42241259511.0147</v>
      </c>
      <c r="AA6" s="118" t="n">
        <v>51515737177.5681</v>
      </c>
      <c r="AB6" s="118" t="n">
        <v>52686944659.3421</v>
      </c>
      <c r="AC6" s="118" t="n">
        <v>59156529141.1112</v>
      </c>
      <c r="AD6" s="118" t="n">
        <v>68785814990.9706</v>
      </c>
      <c r="AE6" s="118" t="n">
        <v>73316171682.0021</v>
      </c>
      <c r="AF6" s="118" t="n">
        <v>67896388549.7625</v>
      </c>
      <c r="AG6" s="118" t="n">
        <v>67582752969.7274</v>
      </c>
      <c r="AH6" s="118" t="n">
        <v>61772665022.7063</v>
      </c>
      <c r="AI6" s="118" t="n">
        <v>51521870959.8257</v>
      </c>
      <c r="AJ6" s="118" t="n">
        <v>47080827373.4356</v>
      </c>
      <c r="AK6" s="118" t="n">
        <v>46743111826.9035</v>
      </c>
      <c r="AL6" s="118" t="n">
        <v>46913522999.3205</v>
      </c>
      <c r="AM6" s="118" t="n">
        <v>52279423408.0778</v>
      </c>
      <c r="AN6" s="118" t="n">
        <v>61590797753.2091</v>
      </c>
      <c r="AO6" s="118" t="n">
        <v>69492927376.2443</v>
      </c>
      <c r="AP6" s="118" t="n">
        <v>74295272089.9873</v>
      </c>
      <c r="AQ6" s="118" t="n">
        <v>68774128716.5469</v>
      </c>
      <c r="AR6" s="118" t="n">
        <v>76336782621.0928</v>
      </c>
      <c r="AS6" s="118" t="n">
        <v>38965329412.2745</v>
      </c>
      <c r="AT6" s="118"/>
      <c r="AU6" s="118"/>
    </row>
    <row r="7">
      <c r="A7" t="str">
        <f>K7</f>
      </c>
      <c r="K7" t="s">
        <v>742</v>
      </c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 t="n">
        <v>20595976226.5461</v>
      </c>
      <c r="W7" s="118" t="n">
        <v>21693661545.1428</v>
      </c>
      <c r="X7" s="118" t="n">
        <v>26070453425.0865</v>
      </c>
      <c r="Y7" s="118" t="n">
        <v>32499585092.2557</v>
      </c>
      <c r="Z7" s="118" t="n">
        <v>34600451673.0244</v>
      </c>
      <c r="AA7" s="118" t="n">
        <v>43285206666.0946</v>
      </c>
      <c r="AB7" s="118" t="n">
        <v>45470779321.3648</v>
      </c>
      <c r="AC7" s="118" t="n">
        <v>49679874369.1679</v>
      </c>
      <c r="AD7" s="118" t="n">
        <v>54779583262.9025</v>
      </c>
      <c r="AE7" s="118" t="n">
        <v>59199358639.9791</v>
      </c>
      <c r="AF7" s="118" t="n">
        <v>57976561655.5411</v>
      </c>
      <c r="AG7" s="118" t="n">
        <v>56315376883.2436</v>
      </c>
      <c r="AH7" s="118" t="n">
        <v>56309344122.8112</v>
      </c>
      <c r="AI7" s="118" t="n">
        <v>47138961458.9347</v>
      </c>
      <c r="AJ7" s="118" t="n">
        <v>53465462041.4739</v>
      </c>
      <c r="AK7" s="118" t="n">
        <v>52495096053.1374</v>
      </c>
      <c r="AL7" s="118" t="n">
        <v>56507462593.3487</v>
      </c>
      <c r="AM7" s="118" t="n">
        <v>59161370863.6707</v>
      </c>
      <c r="AN7" s="118" t="n">
        <v>70182061058.5694</v>
      </c>
      <c r="AO7" s="118" t="n">
        <v>73210905668.2453</v>
      </c>
      <c r="AP7" s="118" t="n">
        <v>75720333560.9938</v>
      </c>
      <c r="AQ7" s="118" t="n">
        <v>74082748315.2369</v>
      </c>
      <c r="AR7" s="118" t="n">
        <v>81277666893.7311</v>
      </c>
      <c r="AS7" s="118" t="n">
        <v>32703442132.7152</v>
      </c>
      <c r="AT7" s="118"/>
      <c r="AU7" s="118"/>
    </row>
    <row r="8">
      <c r="A8" t="str">
        <f>K8</f>
      </c>
      <c r="K8" t="s">
        <v>718</v>
      </c>
      <c r="L8" s="118" t="str">
        <f>Sum(L2:L7)</f>
      </c>
      <c r="M8" s="118" t="str">
        <f>Sum(M2:M7)</f>
      </c>
      <c r="N8" s="118" t="str">
        <f>Sum(N2:N7)</f>
      </c>
      <c r="O8" s="118" t="str">
        <f>Sum(O2:O7)</f>
      </c>
      <c r="P8" s="118" t="str">
        <f>Sum(P2:P7)</f>
      </c>
      <c r="Q8" s="118" t="str">
        <f>Sum(Q2:Q7)</f>
      </c>
      <c r="R8" s="118" t="str">
        <f>Sum(R2:R7)</f>
      </c>
      <c r="S8" s="118" t="str">
        <f>Sum(S2:S7)</f>
      </c>
      <c r="T8" s="118" t="str">
        <f>Sum(T2:T7)</f>
      </c>
      <c r="U8" s="118" t="str">
        <f>Sum(U2:U7)</f>
      </c>
      <c r="V8" s="118" t="str">
        <f>Sum(V2:V7)</f>
      </c>
      <c r="W8" s="118" t="str">
        <f>Sum(W2:W7)</f>
      </c>
      <c r="X8" s="118" t="str">
        <f>Sum(X2:X7)</f>
      </c>
      <c r="Y8" s="118" t="str">
        <f>Sum(Y2:Y7)</f>
      </c>
      <c r="Z8" s="118" t="str">
        <f>Sum(Z2:Z7)</f>
      </c>
      <c r="AA8" s="118" t="str">
        <f>Sum(AA2:AA7)</f>
      </c>
      <c r="AB8" s="118" t="str">
        <f>Sum(AB2:AB7)</f>
      </c>
      <c r="AC8" s="118" t="str">
        <f>Sum(AC2:AC7)</f>
      </c>
      <c r="AD8" s="118" t="str">
        <f>Sum(AD2:AD7)</f>
      </c>
      <c r="AE8" s="118" t="str">
        <f>Sum(AE2:AE7)</f>
      </c>
      <c r="AF8" s="118" t="str">
        <f>Sum(AF2:AF7)</f>
      </c>
      <c r="AG8" s="118" t="str">
        <f>Sum(AG2:AG7)</f>
      </c>
      <c r="AH8" s="118" t="str">
        <f>Sum(AH2:AH7)</f>
      </c>
      <c r="AI8" s="118" t="str">
        <f>Sum(AI2:AI7)</f>
      </c>
      <c r="AJ8" s="118" t="str">
        <f>Sum(AJ2:AJ7)</f>
      </c>
      <c r="AK8" s="118" t="str">
        <f>Sum(AK2:AK7)</f>
      </c>
      <c r="AL8" s="118" t="str">
        <f>Sum(AL2:AL7)</f>
      </c>
      <c r="AM8" s="118" t="str">
        <f>Sum(AM2:AM7)</f>
      </c>
      <c r="AN8" s="118" t="str">
        <f>Sum(AN2:AN7)</f>
      </c>
      <c r="AO8" s="118" t="str">
        <f>Sum(AO2:AO7)</f>
      </c>
      <c r="AP8" s="118" t="str">
        <f>Sum(AP2:AP7)</f>
      </c>
      <c r="AQ8" s="118" t="str">
        <f>Sum(AQ2:AQ7)</f>
      </c>
      <c r="AR8" s="118" t="str">
        <f>Sum(AR2:AR7)</f>
      </c>
      <c r="AS8" s="118" t="str">
        <f>Sum(AS2:AS7)</f>
      </c>
      <c r="AT8" s="118"/>
      <c r="AU8" s="118"/>
    </row>
    <row r="10">
      <c r="A10" s="116" t="n">
        <v>1000000000</v>
      </c>
    </row>
    <row r="11">
      <c r="A11" s="33" t="str">
        <f>K11</f>
      </c>
      <c r="B11" s="26" t="str">
        <f>AK11</f>
      </c>
      <c r="C11" s="12" t="str">
        <f>AQ11</f>
      </c>
      <c r="D11" s="12" t="str">
        <f>AR11</f>
      </c>
      <c r="E11" s="12" t="str">
        <f>AS11</f>
      </c>
      <c r="F11" s="12" t="str">
        <f>AQ11&amp;"-"&amp;AR11</f>
      </c>
      <c r="G11" s="12" t="str">
        <f>AK11&amp;"-"&amp;AR11</f>
      </c>
      <c r="H11" s="12" t="str">
        <f>AS11&amp;"/"&amp;AR11</f>
      </c>
      <c r="I11" s="12" t="str">
        <f>"Share "&amp;AR11</f>
      </c>
      <c r="J11" s="12" t="str">
        <f>"Share "&amp;AS11</f>
      </c>
      <c r="K11" t="s">
        <v>725</v>
      </c>
      <c r="L11" s="1" t="s">
        <v>678</v>
      </c>
      <c r="M11" s="1" t="s">
        <v>679</v>
      </c>
      <c r="N11" s="1" t="s">
        <v>680</v>
      </c>
      <c r="O11" s="1" t="s">
        <v>681</v>
      </c>
      <c r="P11" s="1" t="s">
        <v>682</v>
      </c>
      <c r="Q11" s="1" t="s">
        <v>683</v>
      </c>
      <c r="R11" s="1" t="s">
        <v>684</v>
      </c>
      <c r="S11" s="1" t="s">
        <v>685</v>
      </c>
      <c r="T11" s="1" t="s">
        <v>686</v>
      </c>
      <c r="U11" s="1" t="s">
        <v>687</v>
      </c>
      <c r="V11" s="1" t="s">
        <v>688</v>
      </c>
      <c r="W11" s="1" t="s">
        <v>689</v>
      </c>
      <c r="X11" s="1" t="s">
        <v>690</v>
      </c>
      <c r="Y11" s="1" t="s">
        <v>691</v>
      </c>
      <c r="Z11" s="1" t="s">
        <v>692</v>
      </c>
      <c r="AA11" s="1" t="s">
        <v>693</v>
      </c>
      <c r="AB11" s="1" t="s">
        <v>694</v>
      </c>
      <c r="AC11" s="1" t="s">
        <v>695</v>
      </c>
      <c r="AD11" s="1" t="s">
        <v>696</v>
      </c>
      <c r="AE11" s="1" t="s">
        <v>697</v>
      </c>
      <c r="AF11" s="1" t="s">
        <v>698</v>
      </c>
      <c r="AG11" s="1" t="s">
        <v>699</v>
      </c>
      <c r="AH11" s="1" t="s">
        <v>700</v>
      </c>
      <c r="AI11" s="1" t="s">
        <v>701</v>
      </c>
      <c r="AJ11" s="1" t="s">
        <v>702</v>
      </c>
      <c r="AK11" s="1" t="s">
        <v>703</v>
      </c>
      <c r="AL11" s="1" t="s">
        <v>704</v>
      </c>
      <c r="AM11" s="1" t="s">
        <v>705</v>
      </c>
      <c r="AN11" s="1" t="s">
        <v>706</v>
      </c>
      <c r="AO11" s="1" t="s">
        <v>707</v>
      </c>
      <c r="AP11" s="1" t="s">
        <v>708</v>
      </c>
      <c r="AQ11" s="1" t="s">
        <v>709</v>
      </c>
      <c r="AR11" s="1" t="s">
        <v>710</v>
      </c>
      <c r="AS11" s="1" t="s">
        <v>711</v>
      </c>
    </row>
    <row r="12">
      <c r="A12" s="5" t="str">
        <f>K12</f>
      </c>
      <c r="B12" s="118" t="str">
        <f>AK12</f>
      </c>
      <c r="C12" s="118" t="str">
        <f>AQ12</f>
      </c>
      <c r="D12" s="118" t="str">
        <f>AR12</f>
      </c>
      <c r="E12" s="118" t="str">
        <f>AS12</f>
      </c>
      <c r="F12" s="11" t="str">
        <f>AR12/AQ12-1</f>
      </c>
      <c r="G12" s="11" t="str">
        <f>AR12/AK12-1</f>
      </c>
      <c r="H12" s="11" t="str">
        <f>AS12/AR12</f>
      </c>
      <c r="I12" s="11" t="str">
        <f>AR12/Sum(AR$11:AR$17)</f>
      </c>
      <c r="J12" s="11" t="str">
        <f>AS12/Sum(AS11:AS$17)</f>
      </c>
      <c r="K12" t="s">
        <v>724</v>
      </c>
      <c r="L12" s="118" t="n">
        <v>239199681230.545</v>
      </c>
      <c r="M12" s="118" t="n">
        <v>261290729119.943</v>
      </c>
      <c r="N12" s="118" t="n">
        <v>231052642709.199</v>
      </c>
      <c r="O12" s="118" t="n">
        <v>222030070082.752</v>
      </c>
      <c r="P12" s="118" t="n">
        <v>209755450716.414</v>
      </c>
      <c r="Q12" s="118" t="n">
        <v>204405296246.582</v>
      </c>
      <c r="R12" s="118" t="n">
        <v>203829663285.774</v>
      </c>
      <c r="S12" s="118" t="n">
        <v>196101401438.076</v>
      </c>
      <c r="T12" s="118" t="n">
        <v>195325733178.12</v>
      </c>
      <c r="U12" s="118" t="n">
        <v>201529294725.629</v>
      </c>
      <c r="V12" s="118" t="n">
        <v>8460541223.98951</v>
      </c>
      <c r="W12" s="118" t="n">
        <v>8662608460.11685</v>
      </c>
      <c r="X12" s="118" t="n">
        <v>10230142693.912</v>
      </c>
      <c r="Y12" s="118" t="n">
        <v>10630741908.5102</v>
      </c>
      <c r="Z12" s="118" t="n">
        <v>14086102775.1112</v>
      </c>
      <c r="AA12" s="118" t="n">
        <v>22109082470.873</v>
      </c>
      <c r="AB12" s="118" t="n">
        <v>19140753422.3452</v>
      </c>
      <c r="AC12" s="118" t="n">
        <v>11142518737.3528</v>
      </c>
      <c r="AD12" s="118" t="n">
        <v>14095382298.837</v>
      </c>
      <c r="AE12" s="118" t="n">
        <v>8927110739.75577</v>
      </c>
      <c r="AF12" s="118" t="n">
        <v>6677575599.93599</v>
      </c>
      <c r="AG12" s="118" t="n">
        <v>5553639731.32496</v>
      </c>
      <c r="AH12" s="118" t="n">
        <v>3882410061.22079</v>
      </c>
      <c r="AI12" s="118" t="n">
        <v>1989841865.77116</v>
      </c>
      <c r="AJ12" s="118" t="n">
        <v>825525006.116886</v>
      </c>
      <c r="AK12" s="118" t="n">
        <v>679965887.914019</v>
      </c>
      <c r="AL12" s="118" t="n">
        <v>911939943.215919</v>
      </c>
      <c r="AM12" s="118" t="n">
        <v>639897074.870961</v>
      </c>
      <c r="AN12" s="118" t="n">
        <v>274872264.031123</v>
      </c>
      <c r="AO12" s="118" t="n">
        <v>426171459.501093</v>
      </c>
      <c r="AP12" s="118" t="n">
        <v>872062796.976213</v>
      </c>
      <c r="AQ12" s="118" t="n">
        <v>822999432.935296</v>
      </c>
      <c r="AR12" s="118" t="n">
        <v>285283811.2825</v>
      </c>
      <c r="AS12" s="118" t="n">
        <v>224185067.67241</v>
      </c>
      <c r="AT12" s="118"/>
      <c r="AU12" s="118"/>
    </row>
    <row r="13">
      <c r="A13" s="5" t="str">
        <f>K13</f>
      </c>
      <c r="B13" s="118" t="str">
        <f>AK13</f>
      </c>
      <c r="C13" s="118" t="str">
        <f>AQ13</f>
      </c>
      <c r="D13" s="118" t="str">
        <f>AR13</f>
      </c>
      <c r="E13" s="118" t="str">
        <f>AS13</f>
      </c>
      <c r="F13" s="11" t="str">
        <f>AR13/AQ13-1</f>
      </c>
      <c r="G13" s="11" t="str">
        <f>AR13/AK13-1</f>
      </c>
      <c r="H13" s="11" t="str">
        <f>AS13/AR13</f>
      </c>
      <c r="I13" s="11" t="str">
        <f>AR13/Sum(AR$11:AR$17)</f>
      </c>
      <c r="J13" s="11" t="str">
        <f>AS13/Sum(AS11:AS$17)</f>
      </c>
      <c r="K13" t="s">
        <v>738</v>
      </c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 t="n">
        <v>2147661683.93535</v>
      </c>
      <c r="W13" s="118" t="n">
        <v>1679611031.96523</v>
      </c>
      <c r="X13" s="118" t="n">
        <v>2806495623.94275</v>
      </c>
      <c r="Y13" s="118" t="n">
        <v>2927588012.06301</v>
      </c>
      <c r="Z13" s="118" t="n">
        <v>3940215059.5232</v>
      </c>
      <c r="AA13" s="118" t="n">
        <v>5477237989.65218</v>
      </c>
      <c r="AB13" s="118" t="n">
        <v>13619367821.7693</v>
      </c>
      <c r="AC13" s="118" t="n">
        <v>17511258700.5998</v>
      </c>
      <c r="AD13" s="118" t="n">
        <v>21994031206.6201</v>
      </c>
      <c r="AE13" s="118" t="n">
        <v>26492066167.297</v>
      </c>
      <c r="AF13" s="118" t="n">
        <v>29670391030.7127</v>
      </c>
      <c r="AG13" s="118" t="n">
        <v>25331120830.014</v>
      </c>
      <c r="AH13" s="118" t="n">
        <v>23555373625.428</v>
      </c>
      <c r="AI13" s="118" t="n">
        <v>22308833965.305</v>
      </c>
      <c r="AJ13" s="118" t="n">
        <v>15265502491.8645</v>
      </c>
      <c r="AK13" s="118" t="n">
        <v>12965692181.9398</v>
      </c>
      <c r="AL13" s="118" t="n">
        <v>11687787872.8254</v>
      </c>
      <c r="AM13" s="118" t="n">
        <v>11540542425.2268</v>
      </c>
      <c r="AN13" s="118" t="n">
        <v>13208203657.7562</v>
      </c>
      <c r="AO13" s="118" t="n">
        <v>12802931719.3229</v>
      </c>
      <c r="AP13" s="118" t="n">
        <v>11735395864.5878</v>
      </c>
      <c r="AQ13" s="118" t="n">
        <v>11352698009.9616</v>
      </c>
      <c r="AR13" s="118" t="n">
        <v>14696330210.8885</v>
      </c>
      <c r="AS13" s="118" t="n">
        <v>6380978303.59631</v>
      </c>
      <c r="AT13" s="118"/>
      <c r="AU13" s="118"/>
    </row>
    <row r="14">
      <c r="A14" s="5" t="str">
        <f>K14</f>
      </c>
      <c r="B14" s="118" t="str">
        <f>AK14</f>
      </c>
      <c r="C14" s="118" t="str">
        <f>AQ14</f>
      </c>
      <c r="D14" s="118" t="str">
        <f>AR14</f>
      </c>
      <c r="E14" s="118" t="str">
        <f>AS14</f>
      </c>
      <c r="F14" s="11" t="str">
        <f>AR14/AQ14-1</f>
      </c>
      <c r="G14" s="11" t="str">
        <f>AR14/AK14-1</f>
      </c>
      <c r="H14" s="11" t="str">
        <f>AS14/AR14</f>
      </c>
      <c r="I14" s="11" t="str">
        <f>AR14/Sum(AR$11:AR$17)</f>
      </c>
      <c r="J14" s="11" t="str">
        <f>AS14/Sum(AS11:AS$17)</f>
      </c>
      <c r="K14" t="s">
        <v>739</v>
      </c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 t="n">
        <v>68749876997.2591</v>
      </c>
      <c r="W14" s="118" t="n">
        <v>72433099003.7333</v>
      </c>
      <c r="X14" s="118" t="n">
        <v>93360021427.4886</v>
      </c>
      <c r="Y14" s="118" t="n">
        <v>106744949055.166</v>
      </c>
      <c r="Z14" s="118" t="n">
        <v>108133048051.503</v>
      </c>
      <c r="AA14" s="118" t="n">
        <v>106614400511.912</v>
      </c>
      <c r="AB14" s="118" t="n">
        <v>123678126638.343</v>
      </c>
      <c r="AC14" s="118" t="n">
        <v>134189235079.911</v>
      </c>
      <c r="AD14" s="118" t="n">
        <v>139238440490.405</v>
      </c>
      <c r="AE14" s="118" t="n">
        <v>140943027227.12</v>
      </c>
      <c r="AF14" s="118" t="n">
        <v>125554472093.932</v>
      </c>
      <c r="AG14" s="118" t="n">
        <v>139243515259.193</v>
      </c>
      <c r="AH14" s="118" t="n">
        <v>132302053944.046</v>
      </c>
      <c r="AI14" s="118" t="n">
        <v>119044566923.933</v>
      </c>
      <c r="AJ14" s="118" t="n">
        <v>99229041811.8103</v>
      </c>
      <c r="AK14" s="118" t="n">
        <v>97250487364.8651</v>
      </c>
      <c r="AL14" s="118" t="n">
        <v>122068134453.085</v>
      </c>
      <c r="AM14" s="118" t="n">
        <v>131212539291.508</v>
      </c>
      <c r="AN14" s="118" t="n">
        <v>128782393713.462</v>
      </c>
      <c r="AO14" s="118" t="n">
        <v>137938508677.004</v>
      </c>
      <c r="AP14" s="118" t="n">
        <v>168106548628.552</v>
      </c>
      <c r="AQ14" s="118" t="n">
        <v>121782705993.47</v>
      </c>
      <c r="AR14" s="118" t="n">
        <v>121494516261.001</v>
      </c>
      <c r="AS14" s="118" t="n">
        <v>80316002833.3248</v>
      </c>
      <c r="AT14" s="118"/>
      <c r="AU14" s="118"/>
    </row>
    <row r="15">
      <c r="A15" s="5" t="str">
        <f>K15</f>
      </c>
      <c r="B15" s="118" t="str">
        <f>AK15</f>
      </c>
      <c r="C15" s="118" t="str">
        <f>AQ15</f>
      </c>
      <c r="D15" s="118" t="str">
        <f>AR15</f>
      </c>
      <c r="E15" s="118" t="str">
        <f>AS15</f>
      </c>
      <c r="F15" s="11" t="str">
        <f>AR15/AQ15-1</f>
      </c>
      <c r="G15" s="11" t="str">
        <f>AR15/AK15-1</f>
      </c>
      <c r="H15" s="11" t="str">
        <f>AS15/AR15</f>
      </c>
      <c r="I15" s="11" t="str">
        <f>AR15/Sum(AR$11:AR$17)</f>
      </c>
      <c r="J15" s="11" t="str">
        <f>AS15/Sum(AS11:AS$17)</f>
      </c>
      <c r="K15" t="s">
        <v>740</v>
      </c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 t="n">
        <v>56182101159.2168</v>
      </c>
      <c r="W15" s="118" t="n">
        <v>54431672669.2403</v>
      </c>
      <c r="X15" s="118" t="n">
        <v>61728924964.7031</v>
      </c>
      <c r="Y15" s="118" t="n">
        <v>87778228156.2386</v>
      </c>
      <c r="Z15" s="118" t="n">
        <v>101306338775.214</v>
      </c>
      <c r="AA15" s="118" t="n">
        <v>112465611693.492</v>
      </c>
      <c r="AB15" s="118" t="n">
        <v>119004726313.946</v>
      </c>
      <c r="AC15" s="118" t="n">
        <v>135607382050.233</v>
      </c>
      <c r="AD15" s="118" t="n">
        <v>163821619761.345</v>
      </c>
      <c r="AE15" s="118" t="n">
        <v>152272275467.127</v>
      </c>
      <c r="AF15" s="118" t="n">
        <v>147533864746.17</v>
      </c>
      <c r="AG15" s="118" t="n">
        <v>143629507178.525</v>
      </c>
      <c r="AH15" s="118" t="n">
        <v>141931045319.376</v>
      </c>
      <c r="AI15" s="118" t="n">
        <v>113785238865.134</v>
      </c>
      <c r="AJ15" s="118" t="n">
        <v>106377477050.421</v>
      </c>
      <c r="AK15" s="118" t="n">
        <v>98942689169.5788</v>
      </c>
      <c r="AL15" s="118" t="n">
        <v>97231768960.4909</v>
      </c>
      <c r="AM15" s="118" t="n">
        <v>101074904073.291</v>
      </c>
      <c r="AN15" s="118" t="n">
        <v>117157366730.051</v>
      </c>
      <c r="AO15" s="118" t="n">
        <v>118916144872.002</v>
      </c>
      <c r="AP15" s="118" t="n">
        <v>120556324298.612</v>
      </c>
      <c r="AQ15" s="118" t="n">
        <v>127169124624.555</v>
      </c>
      <c r="AR15" s="118" t="n">
        <v>120230112251.207</v>
      </c>
      <c r="AS15" s="118" t="n">
        <v>50742246725.2169</v>
      </c>
      <c r="AT15" s="118"/>
      <c r="AU15" s="118"/>
    </row>
    <row r="16">
      <c r="A16" s="5" t="str">
        <f>K16</f>
      </c>
      <c r="B16" s="118" t="str">
        <f>AK16</f>
      </c>
      <c r="C16" s="118" t="str">
        <f>AQ16</f>
      </c>
      <c r="D16" s="118" t="str">
        <f>AR16</f>
      </c>
      <c r="E16" s="118" t="str">
        <f>AS16</f>
      </c>
      <c r="F16" s="11" t="str">
        <f>AR16/AQ16-1</f>
      </c>
      <c r="G16" s="11" t="str">
        <f>AR16/AK16-1</f>
      </c>
      <c r="H16" s="11" t="str">
        <f>AS16/AR16</f>
      </c>
      <c r="I16" s="11" t="str">
        <f>AR16/Sum(AR$11:AR$17)</f>
      </c>
      <c r="J16" s="11" t="str">
        <f>AS16/Sum(AS11:AS$17)</f>
      </c>
      <c r="K16" t="s">
        <v>741</v>
      </c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 t="n">
        <v>44747033823.4162</v>
      </c>
      <c r="W16" s="118" t="n">
        <v>55718426748.5386</v>
      </c>
      <c r="X16" s="118" t="n">
        <v>55097830484.3795</v>
      </c>
      <c r="Y16" s="118" t="n">
        <v>64736607225.7279</v>
      </c>
      <c r="Z16" s="118" t="n">
        <v>62833000340.2828</v>
      </c>
      <c r="AA16" s="118" t="n">
        <v>74370936416.1703</v>
      </c>
      <c r="AB16" s="118" t="n">
        <v>73663449956.0788</v>
      </c>
      <c r="AC16" s="118" t="n">
        <v>80501207198.5529</v>
      </c>
      <c r="AD16" s="118" t="n">
        <v>91692576248.9062</v>
      </c>
      <c r="AE16" s="118" t="n">
        <v>96748459662.5236</v>
      </c>
      <c r="AF16" s="118" t="n">
        <v>88823937323.0122</v>
      </c>
      <c r="AG16" s="118" t="n">
        <v>86666966166.8414</v>
      </c>
      <c r="AH16" s="118" t="n">
        <v>77790317048.2516</v>
      </c>
      <c r="AI16" s="118" t="n">
        <v>63715498449.2433</v>
      </c>
      <c r="AJ16" s="118" t="n">
        <v>57118387209.6801</v>
      </c>
      <c r="AK16" s="118" t="n">
        <v>56065911758.3211</v>
      </c>
      <c r="AL16" s="118" t="n">
        <v>55807859007.6115</v>
      </c>
      <c r="AM16" s="118" t="n">
        <v>61100211536.5454</v>
      </c>
      <c r="AN16" s="118" t="n">
        <v>70331240118.4436</v>
      </c>
      <c r="AO16" s="118" t="n">
        <v>77830348150.3007</v>
      </c>
      <c r="AP16" s="118" t="n">
        <v>82113424779.6903</v>
      </c>
      <c r="AQ16" s="118" t="n">
        <v>73539322688.3304</v>
      </c>
      <c r="AR16" s="118" t="n">
        <v>76336782621.0928</v>
      </c>
      <c r="AS16" s="118" t="n">
        <v>37165068047.5908</v>
      </c>
      <c r="AT16" s="118"/>
      <c r="AU16" s="118"/>
    </row>
    <row r="17">
      <c r="A17" s="34" t="str">
        <f>K17</f>
      </c>
      <c r="B17" s="118" t="str">
        <f>AK17</f>
      </c>
      <c r="C17" s="118" t="str">
        <f>AQ17</f>
      </c>
      <c r="D17" s="118" t="str">
        <f>AR17</f>
      </c>
      <c r="E17" s="118" t="str">
        <f>AS17</f>
      </c>
      <c r="F17" s="11" t="str">
        <f>AR17/AQ17-1</f>
      </c>
      <c r="G17" s="11" t="str">
        <f>AR17/AK17-1</f>
      </c>
      <c r="H17" s="11" t="str">
        <f>AS17/AR17</f>
      </c>
      <c r="I17" s="11" t="str">
        <f>AR17/Sum(AR$11:AR$17)</f>
      </c>
      <c r="J17" s="11" t="str">
        <f>AS17/Sum(AS11:AS$17)</f>
      </c>
      <c r="K17" t="s">
        <v>742</v>
      </c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 t="n">
        <v>33277537693.562</v>
      </c>
      <c r="W17" s="118" t="n">
        <v>34221255166.037</v>
      </c>
      <c r="X17" s="118" t="n">
        <v>40486523613.3752</v>
      </c>
      <c r="Y17" s="118" t="n">
        <v>49524113657.0788</v>
      </c>
      <c r="Z17" s="118" t="n">
        <v>51467456626.8125</v>
      </c>
      <c r="AA17" s="118" t="n">
        <v>62488892309.3322</v>
      </c>
      <c r="AB17" s="118" t="n">
        <v>63574278194.7281</v>
      </c>
      <c r="AC17" s="118" t="n">
        <v>67605214813.2391</v>
      </c>
      <c r="AD17" s="118" t="n">
        <v>73022048453.9776</v>
      </c>
      <c r="AE17" s="118" t="n">
        <v>78119828545.7297</v>
      </c>
      <c r="AF17" s="118" t="n">
        <v>75846544841.2065</v>
      </c>
      <c r="AG17" s="118" t="n">
        <v>72217875841.7731</v>
      </c>
      <c r="AH17" s="118" t="n">
        <v>70910357040.3264</v>
      </c>
      <c r="AI17" s="118" t="n">
        <v>58295290325.8825</v>
      </c>
      <c r="AJ17" s="118" t="n">
        <v>64864216149.1078</v>
      </c>
      <c r="AK17" s="118" t="n">
        <v>62965115244.3345</v>
      </c>
      <c r="AL17" s="118" t="n">
        <v>67220713851.1674</v>
      </c>
      <c r="AM17" s="118" t="n">
        <v>69143307996.0818</v>
      </c>
      <c r="AN17" s="118" t="n">
        <v>80141702468.2121</v>
      </c>
      <c r="AO17" s="118" t="n">
        <v>81994391252.3419</v>
      </c>
      <c r="AP17" s="118" t="n">
        <v>83688446643.3184</v>
      </c>
      <c r="AQ17" s="118" t="n">
        <v>79215763771.3816</v>
      </c>
      <c r="AR17" s="118" t="n">
        <v>81277666893.7311</v>
      </c>
      <c r="AS17" s="118" t="n">
        <v>31192490108.1405</v>
      </c>
      <c r="AT17" s="118"/>
      <c r="AU17" s="118"/>
    </row>
    <row r="18">
      <c r="A18" s="5" t="str">
        <f>K18</f>
      </c>
      <c r="B18" s="118" t="str">
        <f>AK18</f>
      </c>
      <c r="C18" s="118" t="str">
        <f>AQ18</f>
      </c>
      <c r="D18" s="118" t="str">
        <f>AR18</f>
      </c>
      <c r="E18" s="118" t="str">
        <f>AS18</f>
      </c>
      <c r="F18" s="11" t="str">
        <f>AR18/AQ18-1</f>
      </c>
      <c r="G18" s="11" t="str">
        <f>AR18/AK18-1</f>
      </c>
      <c r="H18" s="11" t="str">
        <f>AS18/AR18</f>
      </c>
      <c r="I18" s="11" t="str">
        <f>Sum(I$11:I$17)</f>
      </c>
      <c r="J18" s="11" t="str">
        <f>Sum(J$11:J$17)</f>
      </c>
      <c r="K18" t="s">
        <v>718</v>
      </c>
      <c r="L18" s="118" t="str">
        <f>Sum(L12:L17)</f>
      </c>
      <c r="M18" s="118" t="str">
        <f>Sum(M12:M17)</f>
      </c>
      <c r="N18" s="118" t="str">
        <f>Sum(N12:N17)</f>
      </c>
      <c r="O18" s="118" t="str">
        <f>Sum(O12:O17)</f>
      </c>
      <c r="P18" s="118" t="str">
        <f>Sum(P12:P17)</f>
      </c>
      <c r="Q18" s="118" t="str">
        <f>Sum(Q12:Q17)</f>
      </c>
      <c r="R18" s="118" t="str">
        <f>Sum(R12:R17)</f>
      </c>
      <c r="S18" s="118" t="str">
        <f>Sum(S12:S17)</f>
      </c>
      <c r="T18" s="118" t="str">
        <f>Sum(T12:T17)</f>
      </c>
      <c r="U18" s="118" t="str">
        <f>Sum(U12:U17)</f>
      </c>
      <c r="V18" s="118" t="str">
        <f>Sum(V12:V17)</f>
      </c>
      <c r="W18" s="118" t="str">
        <f>Sum(W12:W17)</f>
      </c>
      <c r="X18" s="118" t="str">
        <f>Sum(X12:X17)</f>
      </c>
      <c r="Y18" s="118" t="str">
        <f>Sum(Y12:Y17)</f>
      </c>
      <c r="Z18" s="118" t="str">
        <f>Sum(Z12:Z17)</f>
      </c>
      <c r="AA18" s="118" t="str">
        <f>Sum(AA12:AA17)</f>
      </c>
      <c r="AB18" s="118" t="str">
        <f>Sum(AB12:AB17)</f>
      </c>
      <c r="AC18" s="118" t="str">
        <f>Sum(AC12:AC17)</f>
      </c>
      <c r="AD18" s="118" t="str">
        <f>Sum(AD12:AD17)</f>
      </c>
      <c r="AE18" s="118" t="str">
        <f>Sum(AE12:AE17)</f>
      </c>
      <c r="AF18" s="118" t="str">
        <f>Sum(AF12:AF17)</f>
      </c>
      <c r="AG18" s="118" t="str">
        <f>Sum(AG12:AG17)</f>
      </c>
      <c r="AH18" s="118" t="str">
        <f>Sum(AH12:AH17)</f>
      </c>
      <c r="AI18" s="118" t="str">
        <f>Sum(AI12:AI17)</f>
      </c>
      <c r="AJ18" s="118" t="str">
        <f>Sum(AJ12:AJ17)</f>
      </c>
      <c r="AK18" s="118" t="str">
        <f>Sum(AK12:AK17)</f>
      </c>
      <c r="AL18" s="118" t="str">
        <f>Sum(AL12:AL17)</f>
      </c>
      <c r="AM18" s="118" t="str">
        <f>Sum(AM12:AM17)</f>
      </c>
      <c r="AN18" s="118" t="str">
        <f>Sum(AN12:AN17)</f>
      </c>
      <c r="AO18" s="118" t="str">
        <f>Sum(AO12:AO17)</f>
      </c>
      <c r="AP18" s="118" t="str">
        <f>Sum(AP12:AP17)</f>
      </c>
      <c r="AQ18" s="118" t="str">
        <f>Sum(AQ12:AQ17)</f>
      </c>
      <c r="AR18" s="118" t="str">
        <f>Sum(AR12:AR17)</f>
      </c>
      <c r="AS18" s="118" t="str">
        <f>Sum(AS12:AS17)</f>
      </c>
      <c r="AT18" s="118"/>
      <c r="AU18" s="118"/>
    </row>
    <row r="19"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</row>
    <row r="20">
      <c r="A20" s="5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5" t="str">
        <f t="shared" ref="A21:A26" si="13">K21</f>
        <v>Unlabeled</v>
      </c>
      <c r="K21" t="str">
        <f t="shared" ref="K21:K26" si="14">K12</f>
        <v>Unlabeled</v>
      </c>
      <c r="L21" s="16" t="n">
        <f t="shared" ref="L21" si="15">L12/L$18</f>
        <v>1</v>
      </c>
      <c r="M21" s="16" t="n">
        <f t="shared" ref="M21:AS26" si="16">M12/M$18</f>
        <v>1</v>
      </c>
      <c r="N21" s="16" t="n">
        <f t="shared" si="16"/>
        <v>1</v>
      </c>
      <c r="O21" s="16" t="n">
        <f t="shared" si="16"/>
        <v>1</v>
      </c>
      <c r="P21" s="16" t="n">
        <f t="shared" si="16"/>
        <v>1</v>
      </c>
      <c r="Q21" s="16" t="n">
        <f t="shared" si="16"/>
        <v>1</v>
      </c>
      <c r="R21" s="16" t="n">
        <f t="shared" si="16"/>
        <v>1</v>
      </c>
      <c r="S21" s="16" t="n">
        <f t="shared" si="16"/>
        <v>1</v>
      </c>
      <c r="T21" s="16" t="n">
        <f t="shared" si="16"/>
        <v>1</v>
      </c>
      <c r="U21" s="16" t="n">
        <f t="shared" si="16"/>
        <v>1</v>
      </c>
      <c r="V21" s="16" t="n">
        <f t="shared" si="16"/>
        <v>3.9615812636336678E-2</v>
      </c>
      <c r="W21" s="16" t="n">
        <f t="shared" si="16"/>
        <v>3.8136629265443749E-2</v>
      </c>
      <c r="X21" s="16" t="n">
        <f t="shared" si="16"/>
        <v>3.8793163201057822E-2</v>
      </c>
      <c r="Y21" s="16" t="n">
        <f t="shared" si="16"/>
        <v>3.2979674968377434E-2</v>
      </c>
      <c r="Z21" s="16" t="n">
        <f t="shared" si="16"/>
        <v>4.1215615694642695E-2</v>
      </c>
      <c r="AA21" s="16" t="n">
        <f t="shared" si="16"/>
        <v>5.7646869227020447E-2</v>
      </c>
      <c r="AB21" s="16" t="n">
        <f t="shared" si="16"/>
        <v>4.6381508302855069E-2</v>
      </c>
      <c r="AC21" s="16" t="n">
        <f t="shared" si="16"/>
        <v>2.4952074010854149E-2</v>
      </c>
      <c r="AD21" s="16" t="n">
        <f t="shared" si="16"/>
        <v>2.797457159959461E-2</v>
      </c>
      <c r="AE21" s="16" t="n">
        <f t="shared" si="16"/>
        <v>1.7730013240229884E-2</v>
      </c>
      <c r="AF21" s="16" t="n">
        <f t="shared" si="16"/>
        <v>1.4084539184548347E-2</v>
      </c>
      <c r="AG21" s="16" t="n">
        <f t="shared" si="16"/>
        <v>1.1750188064893257E-2</v>
      </c>
      <c r="AH21" s="16" t="n">
        <f t="shared" si="16"/>
        <v>8.620460152388397E-3</v>
      </c>
      <c r="AI21" s="16" t="n">
        <f t="shared" si="16"/>
        <v>5.2483138021990287E-3</v>
      </c>
      <c r="AJ21" s="16" t="n">
        <f t="shared" si="16"/>
        <v>2.4020153820110092E-3</v>
      </c>
      <c r="AK21" s="16" t="n">
        <f t="shared" si="16"/>
        <v>2.0675834647526192E-3</v>
      </c>
      <c r="AL21" s="16" t="n">
        <f t="shared" si="16"/>
        <v>2.5693645439030734E-3</v>
      </c>
      <c r="AM21" s="16" t="n">
        <f t="shared" si="16"/>
        <v>1.7077064396137773E-3</v>
      </c>
      <c r="AN21" s="16" t="n">
        <f t="shared" si="16"/>
        <v>6.7059061875175067E-4</v>
      </c>
      <c r="AO21" s="16" t="n">
        <f t="shared" si="16"/>
        <v>9.9130736735138746E-4</v>
      </c>
      <c r="AP21" s="16" t="n">
        <f t="shared" si="16"/>
        <v>1.8670834859215535E-3</v>
      </c>
      <c r="AQ21" s="16" t="n">
        <f t="shared" si="16"/>
        <v>1.9884851502847216E-3</v>
      </c>
      <c r="AR21" s="16" t="n">
        <f t="shared" si="16"/>
        <v>6.885579618809408E-4</v>
      </c>
      <c r="AS21" s="16" t="n">
        <f t="shared" si="16"/>
        <v>1.0881662507033151E-3</v>
      </c>
    </row>
    <row r="22">
      <c r="A22" s="5" t="str">
        <f t="shared" si="13"/>
        <v>International</v>
      </c>
      <c r="K22" t="str">
        <f t="shared" si="14"/>
        <v>International</v>
      </c>
      <c r="L22" s="16" t="n">
        <f t="shared" ref="L22" si="17">L13/L$18</f>
        <v>0</v>
      </c>
      <c r="M22" s="16" t="n">
        <f t="shared" si="16"/>
        <v>0</v>
      </c>
      <c r="N22" s="16" t="n">
        <f t="shared" si="16"/>
        <v>0</v>
      </c>
      <c r="O22" s="16" t="n">
        <f t="shared" si="16"/>
        <v>0</v>
      </c>
      <c r="P22" s="16" t="n">
        <f t="shared" si="16"/>
        <v>0</v>
      </c>
      <c r="Q22" s="16" t="n">
        <f t="shared" si="16"/>
        <v>0</v>
      </c>
      <c r="R22" s="16" t="n">
        <f t="shared" si="16"/>
        <v>0</v>
      </c>
      <c r="S22" s="16" t="n">
        <f t="shared" si="16"/>
        <v>0</v>
      </c>
      <c r="T22" s="16" t="n">
        <f t="shared" si="16"/>
        <v>0</v>
      </c>
      <c r="U22" s="16" t="n">
        <f t="shared" si="16"/>
        <v>0</v>
      </c>
      <c r="V22" s="16" t="n">
        <f t="shared" si="16"/>
        <v>1.0056255341653265E-2</v>
      </c>
      <c r="W22" s="16" t="n">
        <f t="shared" si="16"/>
        <v>7.3943897535158057E-3</v>
      </c>
      <c r="X22" s="16" t="n">
        <f t="shared" si="16"/>
        <v>1.0642358178195926E-2</v>
      </c>
      <c r="Y22" s="16" t="n">
        <f t="shared" si="16"/>
        <v>9.0822354554449918E-3</v>
      </c>
      <c r="Z22" s="16" t="n">
        <f t="shared" si="16"/>
        <v>1.1528979465810399E-2</v>
      </c>
      <c r="AA22" s="16" t="n">
        <f t="shared" si="16"/>
        <v>1.4281263029830293E-2</v>
      </c>
      <c r="AB22" s="16" t="n">
        <f t="shared" si="16"/>
        <v>3.3002192116825944E-2</v>
      </c>
      <c r="AC22" s="7" t="n">
        <f t="shared" si="16"/>
        <v>3.9213954530390768E-2</v>
      </c>
      <c r="AD22" s="7" t="n">
        <f t="shared" si="16"/>
        <v>4.3650721045294237E-2</v>
      </c>
      <c r="AE22" s="7" t="n">
        <f t="shared" si="16"/>
        <v>5.2615532348607594E-2</v>
      </c>
      <c r="AF22" s="7" t="n">
        <f t="shared" si="16"/>
        <v>6.2581662886295242E-2</v>
      </c>
      <c r="AG22" s="7" t="n">
        <f t="shared" si="16"/>
        <v>5.3594660087212517E-2</v>
      </c>
      <c r="AH22" s="7" t="n">
        <f t="shared" si="16"/>
        <v>5.2302089812937692E-2</v>
      </c>
      <c r="AI22" s="7" t="n">
        <f t="shared" si="16"/>
        <v>5.8840736656076489E-2</v>
      </c>
      <c r="AJ22" s="7" t="n">
        <f t="shared" si="16"/>
        <v>4.4417760246979243E-2</v>
      </c>
      <c r="AK22" s="7" t="n">
        <f t="shared" si="16"/>
        <v>3.9424993578267321E-2</v>
      </c>
      <c r="AL22" s="16" t="n">
        <f t="shared" si="16"/>
        <v>3.2930005951047253E-2</v>
      </c>
      <c r="AM22" s="16" t="n">
        <f t="shared" si="16"/>
        <v>3.0798482115533991E-2</v>
      </c>
      <c r="AN22" s="16" t="n">
        <f t="shared" si="16"/>
        <v>3.2223321966202388E-2</v>
      </c>
      <c r="AO22" s="16" t="n">
        <f t="shared" si="16"/>
        <v>2.9780597114408613E-2</v>
      </c>
      <c r="AP22" s="16" t="n">
        <f t="shared" si="16"/>
        <v>2.5125442680845874E-2</v>
      </c>
      <c r="AQ22" s="7" t="n">
        <f t="shared" si="16"/>
        <v>2.7429753296379686E-2</v>
      </c>
      <c r="AR22" s="7" t="n">
        <f t="shared" si="16"/>
        <v>3.5470905732951495E-2</v>
      </c>
      <c r="AS22" s="16" t="n">
        <f t="shared" si="16"/>
        <v>3.0972469792635196E-2</v>
      </c>
    </row>
    <row r="23">
      <c r="A23" s="5" t="str">
        <f t="shared" si="13"/>
        <v>U.S. Big Five</v>
      </c>
      <c r="K23" t="str">
        <f t="shared" si="14"/>
        <v>U.S. Big Five</v>
      </c>
      <c r="L23" s="16" t="n">
        <f t="shared" ref="L23" si="18">L14/L$18</f>
        <v>0</v>
      </c>
      <c r="M23" s="16" t="n">
        <f t="shared" si="16"/>
        <v>0</v>
      </c>
      <c r="N23" s="16" t="n">
        <f t="shared" si="16"/>
        <v>0</v>
      </c>
      <c r="O23" s="16" t="n">
        <f t="shared" si="16"/>
        <v>0</v>
      </c>
      <c r="P23" s="16" t="n">
        <f t="shared" si="16"/>
        <v>0</v>
      </c>
      <c r="Q23" s="16" t="n">
        <f t="shared" si="16"/>
        <v>0</v>
      </c>
      <c r="R23" s="16" t="n">
        <f t="shared" si="16"/>
        <v>0</v>
      </c>
      <c r="S23" s="16" t="n">
        <f t="shared" si="16"/>
        <v>0</v>
      </c>
      <c r="T23" s="16" t="n">
        <f t="shared" si="16"/>
        <v>0</v>
      </c>
      <c r="U23" s="16" t="n">
        <f t="shared" si="16"/>
        <v>0</v>
      </c>
      <c r="V23" s="7" t="n">
        <f t="shared" si="16"/>
        <v>0.32191584129062645</v>
      </c>
      <c r="W23" s="7" t="n">
        <f t="shared" si="16"/>
        <v>0.31888250011190034</v>
      </c>
      <c r="X23" s="7" t="n">
        <f t="shared" si="16"/>
        <v>0.35402541841827162</v>
      </c>
      <c r="Y23" s="7" t="n">
        <f t="shared" si="16"/>
        <v>0.3311540957961922</v>
      </c>
      <c r="Z23" s="7" t="n">
        <f t="shared" si="16"/>
        <v>0.31639483422311582</v>
      </c>
      <c r="AA23" s="7" t="n">
        <f t="shared" si="16"/>
        <v>0.27798468851542041</v>
      </c>
      <c r="AB23" s="7" t="n">
        <f t="shared" si="16"/>
        <v>0.29969447549860467</v>
      </c>
      <c r="AC23" s="7" t="n">
        <f t="shared" si="16"/>
        <v>0.30049756290284885</v>
      </c>
      <c r="AD23" s="7" t="n">
        <f t="shared" si="16"/>
        <v>0.27634126129634046</v>
      </c>
      <c r="AE23" s="7" t="n">
        <f t="shared" si="16"/>
        <v>0.27992502968808081</v>
      </c>
      <c r="AF23" s="7" t="n">
        <f t="shared" si="16"/>
        <v>0.26482319152166822</v>
      </c>
      <c r="AG23" s="7" t="n">
        <f t="shared" si="16"/>
        <v>0.29460634291486715</v>
      </c>
      <c r="AH23" s="7" t="n">
        <f t="shared" si="16"/>
        <v>0.29376201022546472</v>
      </c>
      <c r="AI23" s="7" t="n">
        <f t="shared" si="16"/>
        <v>0.31398637972749149</v>
      </c>
      <c r="AJ23" s="7" t="n">
        <f t="shared" si="16"/>
        <v>0.28872497260299101</v>
      </c>
      <c r="AK23" s="7" t="n">
        <f t="shared" si="16"/>
        <v>0.29571115726345693</v>
      </c>
      <c r="AL23" s="7" t="n">
        <f t="shared" si="16"/>
        <v>0.34392345563691379</v>
      </c>
      <c r="AM23" s="7" t="n">
        <f t="shared" si="16"/>
        <v>0.35016959305739837</v>
      </c>
      <c r="AN23" s="7" t="n">
        <f t="shared" si="16"/>
        <v>0.31418326395734031</v>
      </c>
      <c r="AO23" s="7" t="n">
        <f t="shared" si="16"/>
        <v>0.32085550743603153</v>
      </c>
      <c r="AP23" s="7" t="n">
        <f t="shared" si="16"/>
        <v>0.35991554955439675</v>
      </c>
      <c r="AQ23" s="18" t="n">
        <f t="shared" si="16"/>
        <v>0.29424455563208635</v>
      </c>
      <c r="AR23" s="18" t="n">
        <f t="shared" si="16"/>
        <v>0.29323786765294563</v>
      </c>
      <c r="AS23" s="7" t="n">
        <f t="shared" si="16"/>
        <v>0.38984382225815684</v>
      </c>
    </row>
    <row r="24">
      <c r="A24" s="5" t="str">
        <f t="shared" si="13"/>
        <v>U.S. Large</v>
      </c>
      <c r="K24" t="str">
        <f t="shared" si="14"/>
        <v>U.S. Large</v>
      </c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 t="n">
        <f t="shared" si="16"/>
        <v>0.23963226901482321</v>
      </c>
      <c r="X24" s="16" t="n">
        <f t="shared" si="16"/>
        <v>0.23407887182322998</v>
      </c>
      <c r="Y24" s="16" t="n">
        <f t="shared" si="16"/>
        <v>0.27231377252940181</v>
      </c>
      <c r="Z24" s="16" t="n">
        <f t="shared" si="16"/>
        <v>0.29642003846287696</v>
      </c>
      <c r="AA24" s="16" t="n">
        <f t="shared" si="16"/>
        <v>0.29324104328494077</v>
      </c>
      <c r="AB24" s="16" t="n">
        <f t="shared" si="16"/>
        <v>0.28836998104607503</v>
      </c>
      <c r="AC24" s="16" t="n">
        <f t="shared" si="16"/>
        <v>0.30367329982515895</v>
      </c>
      <c r="AD24" s="16" t="n">
        <f t="shared" si="16"/>
        <v>0.32513056648016109</v>
      </c>
      <c r="AE24" s="16" t="n">
        <f t="shared" si="16"/>
        <v>0.3024258955508326</v>
      </c>
      <c r="AF24" s="16" t="n">
        <f t="shared" si="16"/>
        <v>0.31118277404230454</v>
      </c>
      <c r="AG24" s="16" t="n">
        <f t="shared" si="16"/>
        <v>0.30388606439420007</v>
      </c>
      <c r="AH24" s="16" t="n">
        <f t="shared" si="16"/>
        <v>0.31514211566250427</v>
      </c>
      <c r="AI24" s="16" t="n">
        <f t="shared" si="16"/>
        <v>0.30011462211895906</v>
      </c>
      <c r="AJ24" s="16" t="n">
        <f t="shared" si="16"/>
        <v>0.30952464708071514</v>
      </c>
      <c r="AK24" s="16" t="n">
        <f t="shared" si="16"/>
        <v>0.30085666313755893</v>
      </c>
      <c r="AL24" s="16" t="n">
        <f t="shared" si="16"/>
        <v>0.27394771066509827</v>
      </c>
      <c r="AM24" s="16" t="n">
        <f t="shared" si="16"/>
        <v>0.26974066822248083</v>
      </c>
      <c r="AN24" s="16" t="n">
        <f t="shared" si="16"/>
        <v>0.28582233032407744</v>
      </c>
      <c r="AO24" s="16" t="n">
        <f t="shared" si="16"/>
        <v>0.27660803622711427</v>
      </c>
      <c r="AP24" s="16" t="n">
        <f t="shared" si="16"/>
        <v>0.25811068079249971</v>
      </c>
      <c r="AQ24" s="18" t="n">
        <f t="shared" si="16"/>
        <v>0.30725891874401279</v>
      </c>
      <c r="AR24" s="18" t="n">
        <f t="shared" si="16"/>
        <v>0.29018611563076124</v>
      </c>
      <c r="AS24" s="16" t="n">
        <f t="shared" si="16"/>
        <v>0.24629651271834982</v>
      </c>
    </row>
    <row r="25">
      <c r="A25" s="5" t="str">
        <f t="shared" si="13"/>
        <v>U.S. Medium</v>
      </c>
      <c r="K25" t="str">
        <f t="shared" si="14"/>
        <v>U.S. Medium</v>
      </c>
      <c r="L25" s="16" t="n">
        <f t="shared" ref="L25" si="19">L17/L$18</f>
        <v>0</v>
      </c>
      <c r="M25" s="16" t="n">
        <f t="shared" ref="M25:V25" si="20">M17/M$18</f>
        <v>0</v>
      </c>
      <c r="N25" s="16" t="n">
        <f t="shared" si="20"/>
        <v>0</v>
      </c>
      <c r="O25" s="16" t="n">
        <f t="shared" si="20"/>
        <v>0</v>
      </c>
      <c r="P25" s="16" t="n">
        <f t="shared" si="20"/>
        <v>0</v>
      </c>
      <c r="Q25" s="16" t="n">
        <f t="shared" si="20"/>
        <v>0</v>
      </c>
      <c r="R25" s="16" t="n">
        <f t="shared" si="20"/>
        <v>0</v>
      </c>
      <c r="S25" s="16" t="n">
        <f t="shared" si="20"/>
        <v>0</v>
      </c>
      <c r="T25" s="16" t="n">
        <f t="shared" si="20"/>
        <v>0</v>
      </c>
      <c r="U25" s="16" t="n">
        <f t="shared" si="20"/>
        <v>0</v>
      </c>
      <c r="V25" s="16" t="n">
        <f t="shared" si="20"/>
        <v>0.1558194284933867</v>
      </c>
      <c r="W25" s="16" t="n">
        <f t="shared" si="16"/>
        <v>0.24529712891284686</v>
      </c>
      <c r="X25" s="16" t="n">
        <f t="shared" si="16"/>
        <v>0.2089334620206949</v>
      </c>
      <c r="Y25" s="16" t="n">
        <f t="shared" si="16"/>
        <v>0.20083191589393212</v>
      </c>
      <c r="Z25" s="16" t="n">
        <f t="shared" si="16"/>
        <v>0.18384792701798283</v>
      </c>
      <c r="AA25" s="16" t="n">
        <f t="shared" si="16"/>
        <v>0.19391359417660789</v>
      </c>
      <c r="AB25" s="16" t="n">
        <f t="shared" si="16"/>
        <v>0.17849986572452275</v>
      </c>
      <c r="AC25" s="16" t="n">
        <f t="shared" si="16"/>
        <v>0.18027091785340896</v>
      </c>
      <c r="AD25" s="16" t="n">
        <f t="shared" si="16"/>
        <v>0.18197878461501224</v>
      </c>
      <c r="AE25" s="16" t="n">
        <f t="shared" si="16"/>
        <v>0.19215080005104981</v>
      </c>
      <c r="AF25" s="16" t="n">
        <f t="shared" si="16"/>
        <v>0.18735006545846131</v>
      </c>
      <c r="AG25" s="16" t="n">
        <f t="shared" si="16"/>
        <v>0.18336680100622479</v>
      </c>
      <c r="AH25" s="16" t="n">
        <f t="shared" si="16"/>
        <v>0.17272475544359475</v>
      </c>
      <c r="AI25" s="16" t="n">
        <f t="shared" si="16"/>
        <v>0.16805301751732854</v>
      </c>
      <c r="AJ25" s="16" t="n">
        <f t="shared" si="16"/>
        <v>0.16619635220824122</v>
      </c>
      <c r="AK25" s="16" t="n">
        <f t="shared" si="16"/>
        <v>0.17048054049211692</v>
      </c>
      <c r="AL25" s="16" t="n">
        <f t="shared" si="16"/>
        <v>0.15723703657462046</v>
      </c>
      <c r="AM25" s="16" t="n">
        <f t="shared" si="16"/>
        <v>0.16305938689243674</v>
      </c>
      <c r="AN25" s="16" t="n">
        <f t="shared" si="16"/>
        <v>0.17158322610267024</v>
      </c>
      <c r="AO25" s="16" t="n">
        <f t="shared" si="16"/>
        <v>0.18103933476736878</v>
      </c>
      <c r="AP25" s="16" t="n">
        <f t="shared" si="16"/>
        <v>0.17580456351333529</v>
      </c>
      <c r="AQ25" s="7" t="n">
        <f t="shared" si="16"/>
        <v>0.17768159402758421</v>
      </c>
      <c r="AR25" s="7" t="n">
        <f t="shared" si="16"/>
        <v>0.18424564373924002</v>
      </c>
      <c r="AS25" s="16" t="n">
        <f t="shared" si="16"/>
        <v>0.18039458726830063</v>
      </c>
    </row>
    <row r="26">
      <c r="A26" s="5" t="str">
        <f t="shared" si="13"/>
        <v>U.S. Small</v>
      </c>
      <c r="K26" t="str">
        <f t="shared" si="14"/>
        <v>U.S. Small</v>
      </c>
      <c r="L26" s="16" t="e">
        <f>#REF!/L$18</f>
        <v>#REF!</v>
      </c>
      <c r="M26" s="16" t="e">
        <f>#REF!/M$18</f>
        <v>#REF!</v>
      </c>
      <c r="N26" s="7" t="e">
        <f>#REF!/N$18</f>
        <v>#REF!</v>
      </c>
      <c r="O26" s="7" t="e">
        <f>#REF!/O$18</f>
        <v>#REF!</v>
      </c>
      <c r="P26" s="7" t="e">
        <f>#REF!/P$18</f>
        <v>#REF!</v>
      </c>
      <c r="Q26" s="7" t="e">
        <f>#REF!/Q$18</f>
        <v>#REF!</v>
      </c>
      <c r="R26" s="7" t="e">
        <f>#REF!/R$18</f>
        <v>#REF!</v>
      </c>
      <c r="S26" s="7" t="e">
        <f>#REF!/S$18</f>
        <v>#REF!</v>
      </c>
      <c r="T26" s="7" t="e">
        <f>#REF!/T$18</f>
        <v>#REF!</v>
      </c>
      <c r="U26" s="7" t="e">
        <f>#REF!/U$18</f>
        <v>#REF!</v>
      </c>
      <c r="V26" s="7" t="e">
        <f>#REF!/V$18</f>
        <v>#REF!</v>
      </c>
      <c r="W26" s="7" t="n">
        <f t="shared" si="16"/>
        <v>0.15065708294147007</v>
      </c>
      <c r="X26" s="7" t="n">
        <f t="shared" si="16"/>
        <v>0.1535267263585498</v>
      </c>
      <c r="Y26" s="7" t="n">
        <f t="shared" si="16"/>
        <v>0.15363830535665132</v>
      </c>
      <c r="Z26" s="7" t="n">
        <f t="shared" si="16"/>
        <v>0.15059260513557127</v>
      </c>
      <c r="AA26" s="7" t="n">
        <f t="shared" si="16"/>
        <v>0.16293254176618016</v>
      </c>
      <c r="AB26" s="7" t="n">
        <f t="shared" si="16"/>
        <v>0.15405197731111656</v>
      </c>
      <c r="AC26" s="7" t="n">
        <f t="shared" si="16"/>
        <v>0.15139219087733843</v>
      </c>
      <c r="AD26" s="7" t="n">
        <f t="shared" si="16"/>
        <v>0.1449240949635974</v>
      </c>
      <c r="AE26" s="7" t="n">
        <f t="shared" si="16"/>
        <v>0.15515272912119932</v>
      </c>
      <c r="AF26" s="7" t="n">
        <f t="shared" si="16"/>
        <v>0.1599777669067223</v>
      </c>
      <c r="AG26" s="7" t="n">
        <f t="shared" si="16"/>
        <v>0.15279594353260234</v>
      </c>
      <c r="AH26" s="7" t="n">
        <f t="shared" si="16"/>
        <v>0.15744856870311019</v>
      </c>
      <c r="AI26" s="7" t="n">
        <f t="shared" si="16"/>
        <v>0.15375693017794531</v>
      </c>
      <c r="AJ26" s="7" t="n">
        <f t="shared" si="16"/>
        <v>0.18873425247906234</v>
      </c>
      <c r="AK26" s="7" t="n">
        <f t="shared" si="16"/>
        <v>0.19145906206384714</v>
      </c>
      <c r="AL26" s="7" t="n">
        <f t="shared" si="16"/>
        <v>0.18939242662841702</v>
      </c>
      <c r="AM26" s="7" t="n">
        <f t="shared" si="16"/>
        <v>0.18452416327253643</v>
      </c>
      <c r="AN26" s="18" t="n">
        <f t="shared" si="16"/>
        <v>0.19551726703095795</v>
      </c>
      <c r="AO26" s="7" t="n">
        <f t="shared" si="16"/>
        <v>0.19072521708772527</v>
      </c>
      <c r="AP26" s="7" t="n">
        <f t="shared" si="16"/>
        <v>0.17917667997300077</v>
      </c>
      <c r="AQ26" s="7" t="n">
        <f t="shared" si="16"/>
        <v>0.19139669314965235</v>
      </c>
      <c r="AR26" s="18" t="n">
        <f t="shared" si="16"/>
        <v>0.19617090928222075</v>
      </c>
      <c r="AS26" s="16" t="n">
        <f t="shared" si="16"/>
        <v>0.15140444171185419</v>
      </c>
    </row>
    <row r="31">
      <c r="U31" s="70"/>
    </row>
    <row r="35">
      <c r="L35" s="34"/>
      <c r="M35" s="117"/>
      <c r="N35" s="117"/>
      <c r="O35" s="117"/>
      <c r="P35" s="16"/>
      <c r="Q35" s="16"/>
      <c r="R35" s="16"/>
      <c r="S35" s="16"/>
      <c r="T35" s="16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  <c r="X1" s="1" t="s">
        <v>545</v>
      </c>
      <c r="Y1" s="1" t="s">
        <v>546</v>
      </c>
      <c r="Z1" s="1" t="s">
        <v>547</v>
      </c>
      <c r="AA1" s="1" t="s">
        <v>548</v>
      </c>
      <c r="AB1" s="1" t="s">
        <v>549</v>
      </c>
      <c r="AC1" s="1" t="s">
        <v>550</v>
      </c>
      <c r="AD1" s="1" t="s">
        <v>551</v>
      </c>
      <c r="AE1" s="1" t="s">
        <v>552</v>
      </c>
      <c r="AF1" s="1" t="s">
        <v>553</v>
      </c>
      <c r="AG1" s="1" t="s">
        <v>554</v>
      </c>
      <c r="AH1" s="1" t="s">
        <v>555</v>
      </c>
      <c r="AI1" s="1" t="s">
        <v>556</v>
      </c>
      <c r="AJ1" s="1" t="s">
        <v>557</v>
      </c>
      <c r="AK1" s="1" t="s">
        <v>558</v>
      </c>
      <c r="AL1" s="1" t="s">
        <v>559</v>
      </c>
      <c r="AM1" s="1" t="s">
        <v>560</v>
      </c>
      <c r="AN1" s="1" t="s">
        <v>561</v>
      </c>
      <c r="AO1" s="1" t="s">
        <v>562</v>
      </c>
      <c r="AP1" s="1" t="s">
        <v>563</v>
      </c>
      <c r="AQ1" s="1" t="s">
        <v>564</v>
      </c>
      <c r="AR1" s="1" t="s">
        <v>565</v>
      </c>
      <c r="AS1" s="1" t="s">
        <v>566</v>
      </c>
      <c r="AT1" t="s">
        <v>567</v>
      </c>
    </row>
    <row r="2">
      <c r="A2" t="str">
        <f t="shared" si="0"/>
        <v>Big Five</v>
      </c>
      <c r="L2" s="1" t="s">
        <v>568</v>
      </c>
      <c r="M2" s="40" t="n">
        <v>29993312707</v>
      </c>
      <c r="N2" s="40" t="n">
        <v>31945138023</v>
      </c>
      <c r="O2" s="40" t="n">
        <v>29753069568</v>
      </c>
      <c r="P2" s="40" t="n">
        <v>30346592157</v>
      </c>
      <c r="Q2" s="40" t="n">
        <v>31747329388</v>
      </c>
      <c r="R2" s="40" t="n">
        <v>28791249139</v>
      </c>
      <c r="S2" s="40" t="n">
        <v>32842967690</v>
      </c>
      <c r="T2" s="40" t="n">
        <v>34627617203</v>
      </c>
      <c r="U2" s="40" t="n">
        <v>37288669184</v>
      </c>
      <c r="V2" s="40" t="n">
        <v>39481622310</v>
      </c>
      <c r="W2" s="40" t="n">
        <v>42900745026.225403</v>
      </c>
      <c r="X2" s="40" t="n">
        <v>45976185336.1147</v>
      </c>
      <c r="Y2" s="40" t="n">
        <v>60156576466.466797</v>
      </c>
      <c r="Z2" s="40" t="n">
        <v>70094875081.124207</v>
      </c>
      <c r="AA2" s="40" t="n">
        <v>72879695389.097305</v>
      </c>
      <c r="AB2" s="40" t="n">
        <v>73955064530.132706</v>
      </c>
      <c r="AC2" s="40" t="n">
        <v>88529372143.824402</v>
      </c>
      <c r="AD2" s="40" t="n">
        <v>99099604893.958206</v>
      </c>
      <c r="AE2" s="40" t="n">
        <v>105264552633.32001</v>
      </c>
      <c r="AF2" s="40" t="n">
        <v>107244143391.108</v>
      </c>
      <c r="AG2" s="40" t="n">
        <v>96938455561.322403</v>
      </c>
      <c r="AH2" s="40" t="n">
        <v>109466888590.19</v>
      </c>
      <c r="AI2" s="40" t="n">
        <v>105328351728.117</v>
      </c>
      <c r="AJ2" s="40" t="n">
        <v>96470039134.832901</v>
      </c>
      <c r="AK2" s="40" t="n">
        <v>82023892386.764496</v>
      </c>
      <c r="AL2" s="40" t="n">
        <v>81896241039.728104</v>
      </c>
      <c r="AM2" s="40" t="n">
        <v>102881694245.343</v>
      </c>
      <c r="AN2" s="40" t="n">
        <v>112391466999.317</v>
      </c>
      <c r="AO2" s="40" t="n">
        <v>113267573443.81</v>
      </c>
      <c r="AP2" s="40" t="n">
        <v>123632452590.87399</v>
      </c>
      <c r="AQ2" s="40" t="n">
        <v>152890921780.422</v>
      </c>
      <c r="AR2" s="40" t="n">
        <v>114061638431.52699</v>
      </c>
      <c r="AS2" s="40" t="n">
        <v>121882875773.23199</v>
      </c>
      <c r="AT2" s="40" t="n">
        <v>84218701408.4935</v>
      </c>
      <c r="AU2" s="40"/>
      <c r="AV2" s="40"/>
    </row>
    <row r="3">
      <c r="A3" t="str">
        <f t="shared" si="0"/>
        <v>Large</v>
      </c>
      <c r="L3" s="1" t="s">
        <v>569</v>
      </c>
      <c r="M3" s="40" t="n">
        <v>35960786888</v>
      </c>
      <c r="N3" s="40" t="n">
        <v>37864157273</v>
      </c>
      <c r="O3" s="40" t="n">
        <v>35093190779</v>
      </c>
      <c r="P3" s="40" t="n">
        <v>33829226700</v>
      </c>
      <c r="Q3" s="40" t="n">
        <v>31124696371</v>
      </c>
      <c r="R3" s="40" t="n">
        <v>28535738215</v>
      </c>
      <c r="S3" s="40" t="n">
        <v>30194250369</v>
      </c>
      <c r="T3" s="40" t="n">
        <v>29073824093</v>
      </c>
      <c r="U3" s="40" t="n">
        <v>28131511337</v>
      </c>
      <c r="V3" s="40" t="n">
        <v>29678232189</v>
      </c>
      <c r="W3" s="40" t="n">
        <v>36653830891.077202</v>
      </c>
      <c r="X3" s="40" t="n">
        <v>35998398305.532204</v>
      </c>
      <c r="Y3" s="40" t="n">
        <v>42381463220.291603</v>
      </c>
      <c r="Z3" s="40" t="n">
        <v>60445773431.7873</v>
      </c>
      <c r="AA3" s="40" t="n">
        <v>71766627394.7276</v>
      </c>
      <c r="AB3" s="40" t="n">
        <v>82800129395.191605</v>
      </c>
      <c r="AC3" s="40" t="n">
        <v>92000891755.058807</v>
      </c>
      <c r="AD3" s="40" t="n">
        <v>105928763717.02</v>
      </c>
      <c r="AE3" s="40" t="n">
        <v>131048237527.631</v>
      </c>
      <c r="AF3" s="40" t="n">
        <v>126936138397.07899</v>
      </c>
      <c r="AG3" s="40" t="n">
        <v>124154367544.358</v>
      </c>
      <c r="AH3" s="40" t="n">
        <v>119014672696.879</v>
      </c>
      <c r="AI3" s="40" t="n">
        <v>119093054262.58099</v>
      </c>
      <c r="AJ3" s="40" t="n">
        <v>99540490417.936005</v>
      </c>
      <c r="AK3" s="40" t="n">
        <v>91792880525.591507</v>
      </c>
      <c r="AL3" s="40" t="n">
        <v>86114018146.015503</v>
      </c>
      <c r="AM3" s="40" t="n">
        <v>84481946263.131302</v>
      </c>
      <c r="AN3" s="40" t="n">
        <v>89287969430.348801</v>
      </c>
      <c r="AO3" s="40" t="n">
        <v>105515595591.48199</v>
      </c>
      <c r="AP3" s="40" t="n">
        <v>109010384493.989</v>
      </c>
      <c r="AQ3" s="40" t="n">
        <v>111487957573.267</v>
      </c>
      <c r="AR3" s="40" t="n">
        <v>121770791315.808</v>
      </c>
      <c r="AS3" s="40" t="n">
        <v>125459132863.29201</v>
      </c>
      <c r="AT3" s="40" t="n">
        <v>55236414730.506699</v>
      </c>
      <c r="AU3" s="40"/>
      <c r="AV3" s="40"/>
    </row>
    <row r="4">
      <c r="A4" t="str">
        <f t="shared" si="0"/>
        <v>Medium</v>
      </c>
      <c r="L4" s="1" t="s">
        <v>570</v>
      </c>
      <c r="M4" s="40" t="n">
        <v>28304563806</v>
      </c>
      <c r="N4" s="40" t="n">
        <v>41243339793</v>
      </c>
      <c r="O4" s="40" t="n">
        <v>34954992394</v>
      </c>
      <c r="P4" s="40" t="n">
        <v>33954732784</v>
      </c>
      <c r="Q4" s="40" t="n">
        <v>32186662449</v>
      </c>
      <c r="R4" s="40" t="n">
        <v>35189234715</v>
      </c>
      <c r="S4" s="40" t="n">
        <v>30275743132</v>
      </c>
      <c r="T4" s="40" t="n">
        <v>30248655247</v>
      </c>
      <c r="U4" s="40" t="n">
        <v>30401001630</v>
      </c>
      <c r="V4" s="40" t="n">
        <v>32561367732</v>
      </c>
      <c r="W4" s="40" t="n">
        <v>31100530145.808102</v>
      </c>
      <c r="X4" s="40" t="n">
        <v>38966962858.146103</v>
      </c>
      <c r="Y4" s="40" t="n">
        <v>39612957887.171303</v>
      </c>
      <c r="Z4" s="40" t="n">
        <v>47768969950.1194</v>
      </c>
      <c r="AA4" s="40" t="n">
        <v>48569159612.209702</v>
      </c>
      <c r="AB4" s="40" t="n">
        <v>58269438616.211601</v>
      </c>
      <c r="AC4" s="40" t="n">
        <v>61770256961.762001</v>
      </c>
      <c r="AD4" s="40" t="n">
        <v>66224957959.551903</v>
      </c>
      <c r="AE4" s="40" t="n">
        <v>76959429255.356796</v>
      </c>
      <c r="AF4" s="40" t="n">
        <v>81925233733.889404</v>
      </c>
      <c r="AG4" s="40" t="n">
        <v>78499602620.027405</v>
      </c>
      <c r="AH4" s="40" t="n">
        <v>79508541893.602005</v>
      </c>
      <c r="AI4" s="40" t="n">
        <v>73851313891.304901</v>
      </c>
      <c r="AJ4" s="40" t="n">
        <v>61864991428.210403</v>
      </c>
      <c r="AK4" s="40" t="n">
        <v>55327467763.535896</v>
      </c>
      <c r="AL4" s="40" t="n">
        <v>53120708055.932701</v>
      </c>
      <c r="AM4" s="40" t="n">
        <v>53715270833.030197</v>
      </c>
      <c r="AN4" s="40" t="n">
        <v>59160285003.567596</v>
      </c>
      <c r="AO4" s="40" t="n">
        <v>69692597329.962601</v>
      </c>
      <c r="AP4" s="40" t="n">
        <v>77577265720.734695</v>
      </c>
      <c r="AQ4" s="40" t="n">
        <v>81652038481.412994</v>
      </c>
      <c r="AR4" s="40" t="n">
        <v>76335036698.723404</v>
      </c>
      <c r="AS4" s="40" t="n">
        <v>85357470472.637894</v>
      </c>
      <c r="AT4" s="40" t="n">
        <v>43579190826.527298</v>
      </c>
      <c r="AU4" s="40"/>
      <c r="AV4" s="40"/>
    </row>
    <row r="5">
      <c r="A5" t="str">
        <f t="shared" si="0"/>
        <v>Small</v>
      </c>
      <c r="L5" s="1" t="s">
        <v>571</v>
      </c>
      <c r="M5" s="40" t="n">
        <v>13434309635</v>
      </c>
      <c r="N5" s="40" t="n">
        <v>19368531588</v>
      </c>
      <c r="O5" s="40" t="n">
        <v>17618999024</v>
      </c>
      <c r="P5" s="40" t="n">
        <v>17645725767</v>
      </c>
      <c r="Q5" s="40" t="n">
        <v>18075942350</v>
      </c>
      <c r="R5" s="40" t="n">
        <v>19041220687</v>
      </c>
      <c r="S5" s="40" t="n">
        <v>19347310930</v>
      </c>
      <c r="T5" s="40" t="n">
        <v>17934266701</v>
      </c>
      <c r="U5" s="40" t="n">
        <v>17287313973</v>
      </c>
      <c r="V5" s="40" t="n">
        <v>19012119521</v>
      </c>
      <c r="W5" s="40" t="n">
        <v>20622919579.826698</v>
      </c>
      <c r="X5" s="40" t="n">
        <v>21718823666.683201</v>
      </c>
      <c r="Y5" s="40" t="n">
        <v>26081056934.636299</v>
      </c>
      <c r="Z5" s="40" t="n">
        <v>32504697183.255699</v>
      </c>
      <c r="AA5" s="40" t="n">
        <v>34636760347.675301</v>
      </c>
      <c r="AB5" s="40" t="n">
        <v>43335778640.432198</v>
      </c>
      <c r="AC5" s="40" t="n">
        <v>45538690936.0466</v>
      </c>
      <c r="AD5" s="40" t="n">
        <v>49801516489.835297</v>
      </c>
      <c r="AE5" s="40" t="n">
        <v>54966152991.438904</v>
      </c>
      <c r="AF5" s="40" t="n">
        <v>59264297174.383598</v>
      </c>
      <c r="AG5" s="40" t="n">
        <v>58000101028.219597</v>
      </c>
      <c r="AH5" s="40" t="n">
        <v>56336618492.745102</v>
      </c>
      <c r="AI5" s="40" t="n">
        <v>56329327535.129601</v>
      </c>
      <c r="AJ5" s="40" t="n">
        <v>47162095570.433502</v>
      </c>
      <c r="AK5" s="40" t="n">
        <v>53480597525.222298</v>
      </c>
      <c r="AL5" s="40" t="n">
        <v>52513238319.919601</v>
      </c>
      <c r="AM5" s="40" t="n">
        <v>56545292999.539703</v>
      </c>
      <c r="AN5" s="40" t="n">
        <v>59257743329.927299</v>
      </c>
      <c r="AO5" s="40" t="n">
        <v>70247348618.020905</v>
      </c>
      <c r="AP5" s="40" t="n">
        <v>73264343703.121506</v>
      </c>
      <c r="AQ5" s="40" t="n">
        <v>75791247967.972702</v>
      </c>
      <c r="AR5" s="40" t="n">
        <v>74140173552.350098</v>
      </c>
      <c r="AS5" s="40" t="n">
        <v>81359227854.287003</v>
      </c>
      <c r="AT5" s="40" t="n">
        <v>32736082283.233002</v>
      </c>
      <c r="AU5" s="40"/>
      <c r="AV5" s="40"/>
    </row>
    <row r="6">
      <c r="A6" t="str">
        <f t="shared" si="0"/>
        <v>Unlabeled</v>
      </c>
      <c r="L6" s="1" t="s">
        <v>572</v>
      </c>
      <c r="M6" s="40" t="n">
        <v>12657156369</v>
      </c>
      <c r="N6" s="40" t="n">
        <v>5733027167</v>
      </c>
      <c r="O6" s="40" t="n">
        <v>5986408785</v>
      </c>
      <c r="P6" s="40" t="n">
        <v>5597104734</v>
      </c>
      <c r="Q6" s="40" t="n">
        <v>4027272167</v>
      </c>
      <c r="R6" s="40" t="n">
        <v>5034572112</v>
      </c>
      <c r="S6" s="40" t="n">
        <v>5788506977</v>
      </c>
      <c r="T6" s="40" t="n">
        <v>4097788635</v>
      </c>
      <c r="U6" s="40" t="n">
        <v>3857386043</v>
      </c>
      <c r="V6" s="40" t="n">
        <v>1451694736</v>
      </c>
      <c r="W6" s="40" t="n">
        <v>900460863.45000005</v>
      </c>
      <c r="X6" s="40" t="n">
        <v>1333268377.3601</v>
      </c>
      <c r="Y6" s="40" t="n">
        <v>1578466717.5624001</v>
      </c>
      <c r="Z6" s="40" t="n">
        <v>718771866.05040002</v>
      </c>
      <c r="AA6" s="40" t="n">
        <v>1909714305.0790999</v>
      </c>
      <c r="AB6" s="40" t="n">
        <v>7302949843.9221001</v>
      </c>
      <c r="AC6" s="40" t="n">
        <v>7325966314.1612997</v>
      </c>
      <c r="AD6" s="40" t="n">
        <v>7098637520.5432997</v>
      </c>
      <c r="AE6" s="40" t="n">
        <v>9749727339.6583004</v>
      </c>
      <c r="AF6" s="40" t="n">
        <v>6185568090.5255003</v>
      </c>
      <c r="AG6" s="40" t="n">
        <v>4811342087.0798998</v>
      </c>
      <c r="AH6" s="40" t="n">
        <v>4239194287.7460999</v>
      </c>
      <c r="AI6" s="40" t="n">
        <v>3034383238.4542999</v>
      </c>
      <c r="AJ6" s="40" t="n">
        <v>1543435791.2686</v>
      </c>
      <c r="AK6" s="40" t="n">
        <v>659522423.38479996</v>
      </c>
      <c r="AL6" s="40" t="n">
        <v>540236205.02849996</v>
      </c>
      <c r="AM6" s="40" t="n">
        <v>737581287.34780002</v>
      </c>
      <c r="AN6" s="40" t="n">
        <v>518382042.17769998</v>
      </c>
      <c r="AO6" s="40" t="n">
        <v>232705770.17640001</v>
      </c>
      <c r="AP6" s="40" t="n">
        <v>370959641.22670001</v>
      </c>
      <c r="AQ6" s="40" t="n">
        <v>779333300.51370001</v>
      </c>
      <c r="AR6" s="40" t="n">
        <v>756248599.24909997</v>
      </c>
      <c r="AS6" s="40" t="n">
        <v>261985085.75400001</v>
      </c>
      <c r="AT6" s="40" t="n">
        <v>230157121.96509999</v>
      </c>
      <c r="AU6" s="40"/>
      <c r="AV6" s="40"/>
    </row>
    <row r="7">
      <c r="A7" t="str">
        <f t="shared" si="0"/>
        <v>Grand Total</v>
      </c>
      <c r="L7" s="1" t="s">
        <v>573</v>
      </c>
      <c r="M7" s="40" t="n">
        <f t="shared" ref="M7:AT7" si="2">SUM(M2:M6)</f>
        <v>120350129405</v>
      </c>
      <c r="N7" s="40" t="n">
        <f t="shared" si="2"/>
        <v>136154193844</v>
      </c>
      <c r="O7" s="40" t="n">
        <f t="shared" si="2"/>
        <v>123406660550</v>
      </c>
      <c r="P7" s="40" t="n">
        <f t="shared" si="2"/>
        <v>121373382142</v>
      </c>
      <c r="Q7" s="40" t="n">
        <f t="shared" si="2"/>
        <v>117161902725</v>
      </c>
      <c r="R7" s="40" t="n">
        <f t="shared" si="2"/>
        <v>116592014868</v>
      </c>
      <c r="S7" s="40" t="n">
        <f t="shared" si="2"/>
        <v>118448779098</v>
      </c>
      <c r="T7" s="40" t="n">
        <f t="shared" si="2"/>
        <v>115982151879</v>
      </c>
      <c r="U7" s="40" t="n">
        <f t="shared" si="2"/>
        <v>116965882167</v>
      </c>
      <c r="V7" s="40" t="n">
        <f t="shared" si="2"/>
        <v>122185036488</v>
      </c>
      <c r="W7" s="40" t="n">
        <f t="shared" si="2"/>
        <v>132178486506.38741</v>
      </c>
      <c r="X7" s="40" t="n">
        <f t="shared" si="2"/>
        <v>143993638543.83633</v>
      </c>
      <c r="Y7" s="40" t="n">
        <f t="shared" si="2"/>
        <v>169810521226.12839</v>
      </c>
      <c r="Z7" s="40" t="n">
        <f t="shared" si="2"/>
        <v>211533087512.33701</v>
      </c>
      <c r="AA7" s="40" t="n">
        <f t="shared" si="2"/>
        <v>229761957048.789</v>
      </c>
      <c r="AB7" s="40" t="n">
        <f t="shared" si="2"/>
        <v>265663361025.8902</v>
      </c>
      <c r="AC7" s="40" t="n">
        <f t="shared" si="2"/>
        <v>295165178110.85309</v>
      </c>
      <c r="AD7" s="40" t="n">
        <f t="shared" si="2"/>
        <v>328153480580.90869</v>
      </c>
      <c r="AE7" s="40" t="n">
        <f t="shared" si="2"/>
        <v>377988099747.40503</v>
      </c>
      <c r="AF7" s="40" t="n">
        <f t="shared" si="2"/>
        <v>381555380786.98553</v>
      </c>
      <c r="AG7" s="40" t="n">
        <f t="shared" si="2"/>
        <v>362403868841.00732</v>
      </c>
      <c r="AH7" s="40" t="n">
        <f t="shared" si="2"/>
        <v>368565915961.16223</v>
      </c>
      <c r="AI7" s="40" t="n">
        <f t="shared" si="2"/>
        <v>357636430655.58679</v>
      </c>
      <c r="AJ7" s="40" t="n">
        <f t="shared" si="2"/>
        <v>306581052342.68146</v>
      </c>
      <c r="AK7" s="40" t="n">
        <f t="shared" si="2"/>
        <v>283284360624.49902</v>
      </c>
      <c r="AL7" s="40" t="n">
        <f t="shared" si="2"/>
        <v>274184441766.62439</v>
      </c>
      <c r="AM7" s="40" t="n">
        <f t="shared" si="2"/>
        <v>298361785628.39197</v>
      </c>
      <c r="AN7" s="40" t="n">
        <f t="shared" si="2"/>
        <v>320615846805.33838</v>
      </c>
      <c r="AO7" s="40" t="n">
        <f t="shared" si="2"/>
        <v>358955820753.4519</v>
      </c>
      <c r="AP7" s="40" t="n">
        <f t="shared" si="2"/>
        <v>383855406149.94586</v>
      </c>
      <c r="AQ7" s="40" t="n">
        <f t="shared" si="2"/>
        <v>422601499103.58838</v>
      </c>
      <c r="AR7" s="40" t="n">
        <f t="shared" si="2"/>
        <v>387063888597.65759</v>
      </c>
      <c r="AS7" s="40" t="n">
        <f t="shared" si="2"/>
        <v>414320692049.20288</v>
      </c>
      <c r="AT7" s="40" t="n">
        <f t="shared" si="2"/>
        <v>216000546370.72556</v>
      </c>
      <c r="AU7" s="40"/>
      <c r="AV7" s="40"/>
    </row>
    <row r="9">
      <c r="A9" s="116" t="n">
        <v>1000000000</v>
      </c>
    </row>
    <row r="10">
      <c r="A10" s="33" t="str">
        <f t="shared" ref="A10:A16" si="3">L10</f>
        <v>Shiny.VendorSize</v>
      </c>
      <c r="B10" s="26" t="n">
        <f>AL10</f>
        <v>2015</v>
      </c>
      <c r="C10" s="12" t="n">
        <f t="shared" ref="C10:E16" si="4">AR10</f>
        <v>2021</v>
      </c>
      <c r="D10" s="12" t="n">
        <f t="shared" si="4"/>
        <v>2022</v>
      </c>
      <c r="E10" s="12" t="n">
        <f t="shared" si="4"/>
        <v>2023</v>
      </c>
      <c r="F10" s="12" t="str">
        <f>C10&amp;"-"&amp;$D10</f>
        <v>2021-2022</v>
      </c>
      <c r="G10" s="12" t="str">
        <f>B10&amp;"-"&amp;$D10</f>
        <v>2015-2022</v>
      </c>
      <c r="H10" s="12" t="str">
        <f>$E10&amp;"/"&amp;D10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119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5" t="str">
        <f t="shared" si="3"/>
        <v>Big Five</v>
      </c>
      <c r="B11" s="95" t="n">
        <f>AL11</f>
        <v>98.230247067737039</v>
      </c>
      <c r="C11" s="95" t="n">
        <f t="shared" si="4"/>
        <v>121.96469503157206</v>
      </c>
      <c r="D11" s="95" t="n">
        <f t="shared" si="4"/>
        <v>121.882875773232</v>
      </c>
      <c r="E11" s="95" t="n">
        <f t="shared" si="4"/>
        <v>80.327660921568139</v>
      </c>
      <c r="F11" s="7" t="n">
        <f>(D11/C11)-1</f>
        <v>-6.7084379064685784E-4</v>
      </c>
      <c r="G11" s="16" t="n">
        <f>(D11/B11)-1</f>
        <v>0.24078763325500674</v>
      </c>
      <c r="H11" s="16" t="n">
        <f>E11/D11</f>
        <v>0.65905616693046354</v>
      </c>
      <c r="I11" s="29" t="n">
        <f t="shared" ref="I11:J15" si="6">AR19</f>
        <v>0.29468426735641817</v>
      </c>
      <c r="J11" s="29" t="n">
        <f t="shared" si="6"/>
        <v>0.29417520802643798</v>
      </c>
      <c r="L11" s="1" t="str">
        <f>L2</f>
        <v>Big Five</v>
      </c>
      <c r="M11" s="119" t="n">
        <f t="shared" ref="M11:AT11" si="7">IF(M2="","",M2/VLOOKUP(M$10,deflator,2,FALSE)/$A$9)</f>
        <v>59.612655790500398</v>
      </c>
      <c r="N11" s="119" t="n">
        <f t="shared" si="7"/>
        <v>61.305261117630366</v>
      </c>
      <c r="O11" s="119" t="n">
        <f t="shared" si="7"/>
        <v>55.70627486197737</v>
      </c>
      <c r="P11" s="119" t="n">
        <f t="shared" si="7"/>
        <v>55.513456611998365</v>
      </c>
      <c r="Q11" s="119" t="n">
        <f t="shared" si="7"/>
        <v>56.83737827690171</v>
      </c>
      <c r="R11" s="119" t="n">
        <f t="shared" si="7"/>
        <v>50.475873637051883</v>
      </c>
      <c r="S11" s="119" t="n">
        <f t="shared" si="7"/>
        <v>56.51701179646264</v>
      </c>
      <c r="T11" s="119" t="n">
        <f t="shared" si="7"/>
        <v>58.548010637480232</v>
      </c>
      <c r="U11" s="119" t="n">
        <f t="shared" si="7"/>
        <v>62.269753475651306</v>
      </c>
      <c r="V11" s="119" t="n">
        <f t="shared" si="7"/>
        <v>65.120113947335852</v>
      </c>
      <c r="W11" s="119" t="n">
        <f t="shared" si="7"/>
        <v>69.316022896357694</v>
      </c>
      <c r="X11" s="119" t="n">
        <f t="shared" si="7"/>
        <v>72.526381342962537</v>
      </c>
      <c r="Y11" s="119" t="n">
        <f t="shared" si="7"/>
        <v>93.421108328933315</v>
      </c>
      <c r="Z11" s="119" t="n">
        <f t="shared" si="7"/>
        <v>106.81325778289795</v>
      </c>
      <c r="AA11" s="119" t="n">
        <f t="shared" si="7"/>
        <v>108.40704037219307</v>
      </c>
      <c r="AB11" s="119" t="n">
        <f t="shared" si="7"/>
        <v>106.76557695109967</v>
      </c>
      <c r="AC11" s="119" t="n">
        <f t="shared" si="7"/>
        <v>123.77599454143629</v>
      </c>
      <c r="AD11" s="119" t="n">
        <f t="shared" si="7"/>
        <v>134.85642147519346</v>
      </c>
      <c r="AE11" s="119" t="n">
        <f t="shared" si="7"/>
        <v>140.31930885611649</v>
      </c>
      <c r="AF11" s="119" t="n">
        <f t="shared" si="7"/>
        <v>141.52001451902831</v>
      </c>
      <c r="AG11" s="119" t="n">
        <f t="shared" si="7"/>
        <v>126.81757431999125</v>
      </c>
      <c r="AH11" s="119" t="n">
        <f t="shared" si="7"/>
        <v>140.378465110544</v>
      </c>
      <c r="AI11" s="119" t="n">
        <f t="shared" si="7"/>
        <v>132.63999330591002</v>
      </c>
      <c r="AJ11" s="119" t="n">
        <f t="shared" si="7"/>
        <v>119.30150272855474</v>
      </c>
      <c r="AK11" s="119" t="n">
        <f t="shared" si="7"/>
        <v>99.511259830488882</v>
      </c>
      <c r="AL11" s="119" t="n">
        <f t="shared" si="7"/>
        <v>98.230247067737039</v>
      </c>
      <c r="AM11" s="119" t="n">
        <f t="shared" si="7"/>
        <v>122.38703725131573</v>
      </c>
      <c r="AN11" s="119" t="n">
        <f t="shared" si="7"/>
        <v>131.35459346898364</v>
      </c>
      <c r="AO11" s="119" t="n">
        <f t="shared" si="7"/>
        <v>129.34154445328599</v>
      </c>
      <c r="AP11" s="119" t="n">
        <f t="shared" si="7"/>
        <v>138.46526820961938</v>
      </c>
      <c r="AQ11" s="119" t="n">
        <f t="shared" si="7"/>
        <v>168.97975943756103</v>
      </c>
      <c r="AR11" s="119" t="n">
        <f t="shared" si="7"/>
        <v>121.96469503157206</v>
      </c>
      <c r="AS11" s="119" t="n">
        <f t="shared" si="7"/>
        <v>121.882875773232</v>
      </c>
      <c r="AT11" s="119" t="n">
        <f t="shared" si="7"/>
        <v>80.327660921568139</v>
      </c>
    </row>
    <row r="12">
      <c r="A12" s="5" t="str">
        <f t="shared" si="3"/>
        <v>Large</v>
      </c>
      <c r="B12" s="95" t="n">
        <f>AL12</f>
        <v>103.28924955634055</v>
      </c>
      <c r="C12" s="95" t="n">
        <f t="shared" si="4"/>
        <v>130.20799657810861</v>
      </c>
      <c r="D12" s="95" t="n">
        <f t="shared" si="4"/>
        <v>125.45913286329201</v>
      </c>
      <c r="E12" s="95" t="n">
        <f t="shared" si="4"/>
        <v>52.684402855774493</v>
      </c>
      <c r="F12" s="7" t="n">
        <f t="shared" ref="F12:F16" si="8">(D12/C12)-1</f>
        <v>-3.6471367654964726E-2</v>
      </c>
      <c r="G12" s="16" t="n">
        <f t="shared" ref="G12:G16" si="9">(D12/B12)-1</f>
        <v>0.21463882642364052</v>
      </c>
      <c r="H12" s="16" t="n">
        <f t="shared" ref="H12:H16" si="10">E12/D12</f>
        <v>0.41993278331664113</v>
      </c>
      <c r="I12" s="29" t="n">
        <f t="shared" si="6"/>
        <v>0.31460127101235591</v>
      </c>
      <c r="J12" s="29" t="n">
        <f t="shared" si="6"/>
        <v>0.30280682396715308</v>
      </c>
      <c r="L12" s="1" t="str">
        <f>L3</f>
        <v>Large</v>
      </c>
      <c r="M12" s="119" t="n">
        <f t="shared" ref="M12:AT12" si="11">IF(M3="","",M3/VLOOKUP(M$10,deflator,2,FALSE)/$A$9)</f>
        <v>71.473199097796609</v>
      </c>
      <c r="N12" s="119" t="n">
        <f t="shared" si="11"/>
        <v>72.664329919282508</v>
      </c>
      <c r="O12" s="119" t="n">
        <f t="shared" si="11"/>
        <v>65.704512499151619</v>
      </c>
      <c r="P12" s="119" t="n">
        <f t="shared" si="11"/>
        <v>61.88428996943292</v>
      </c>
      <c r="Q12" s="119" t="n">
        <f t="shared" si="11"/>
        <v>55.722675749252438</v>
      </c>
      <c r="R12" s="119" t="n">
        <f t="shared" si="11"/>
        <v>50.027920265857567</v>
      </c>
      <c r="S12" s="119" t="n">
        <f t="shared" si="11"/>
        <v>51.959031851123179</v>
      </c>
      <c r="T12" s="119" t="n">
        <f t="shared" si="11"/>
        <v>49.157715712582153</v>
      </c>
      <c r="U12" s="119" t="n">
        <f t="shared" si="11"/>
        <v>46.977870602154013</v>
      </c>
      <c r="V12" s="119" t="n">
        <f t="shared" si="11"/>
        <v>48.950619271125142</v>
      </c>
      <c r="W12" s="119" t="n">
        <f t="shared" si="11"/>
        <v>59.222696009870951</v>
      </c>
      <c r="X12" s="119" t="n">
        <f t="shared" si="11"/>
        <v>56.786650396418437</v>
      </c>
      <c r="Y12" s="119" t="n">
        <f t="shared" si="11"/>
        <v>65.816964648056697</v>
      </c>
      <c r="Z12" s="119" t="n">
        <f t="shared" si="11"/>
        <v>92.109586784823065</v>
      </c>
      <c r="AA12" s="119" t="n">
        <f t="shared" si="11"/>
        <v>106.75137473914648</v>
      </c>
      <c r="AB12" s="119" t="n">
        <f t="shared" si="11"/>
        <v>119.53479646957014</v>
      </c>
      <c r="AC12" s="119" t="n">
        <f t="shared" si="11"/>
        <v>128.62964686094631</v>
      </c>
      <c r="AD12" s="119" t="n">
        <f t="shared" si="11"/>
        <v>144.14965651431726</v>
      </c>
      <c r="AE12" s="119" t="n">
        <f t="shared" si="11"/>
        <v>174.68936747154066</v>
      </c>
      <c r="AF12" s="119" t="n">
        <f t="shared" si="11"/>
        <v>167.50568917718135</v>
      </c>
      <c r="AG12" s="119" t="n">
        <f t="shared" si="11"/>
        <v>162.42218469478308</v>
      </c>
      <c r="AH12" s="119" t="n">
        <f t="shared" si="11"/>
        <v>152.62238010041395</v>
      </c>
      <c r="AI12" s="119" t="n">
        <f t="shared" si="11"/>
        <v>149.97388320425324</v>
      </c>
      <c r="AJ12" s="119" t="n">
        <f t="shared" si="11"/>
        <v>123.09863451593839</v>
      </c>
      <c r="AK12" s="119" t="n">
        <f t="shared" si="11"/>
        <v>111.3629811847981</v>
      </c>
      <c r="AL12" s="119" t="n">
        <f t="shared" si="11"/>
        <v>103.28924955634055</v>
      </c>
      <c r="AM12" s="119" t="n">
        <f t="shared" si="11"/>
        <v>100.49888058523617</v>
      </c>
      <c r="AN12" s="119" t="n">
        <f t="shared" si="11"/>
        <v>104.35298372131558</v>
      </c>
      <c r="AO12" s="119" t="n">
        <f t="shared" si="11"/>
        <v>120.48947181234459</v>
      </c>
      <c r="AP12" s="119" t="n">
        <f t="shared" si="11"/>
        <v>122.08891605947245</v>
      </c>
      <c r="AQ12" s="119" t="n">
        <f t="shared" si="11"/>
        <v>123.21992719732603</v>
      </c>
      <c r="AR12" s="119" t="n">
        <f t="shared" si="11"/>
        <v>130.20799657810861</v>
      </c>
      <c r="AS12" s="119" t="n">
        <f t="shared" si="11"/>
        <v>125.45913286329201</v>
      </c>
      <c r="AT12" s="119" t="n">
        <f t="shared" si="11"/>
        <v>52.684402855774493</v>
      </c>
    </row>
    <row r="13">
      <c r="A13" s="5" t="str">
        <f t="shared" si="3"/>
        <v>Medium</v>
      </c>
      <c r="B13" s="95" t="n">
        <f t="shared" ref="B13:B16" si="12">AL13</f>
        <v>63.715504039020587</v>
      </c>
      <c r="C13" s="95" t="n">
        <f t="shared" si="4"/>
        <v>81.624107800035773</v>
      </c>
      <c r="D13" s="95" t="n">
        <f t="shared" si="4"/>
        <v>85.3574704726379</v>
      </c>
      <c r="E13" s="95" t="n">
        <f t="shared" si="4"/>
        <v>41.565761587444278</v>
      </c>
      <c r="F13" s="7" t="n">
        <f t="shared" si="8"/>
        <v>4.5738480618350952E-2</v>
      </c>
      <c r="G13" s="16" t="n">
        <f t="shared" si="9"/>
        <v>0.33966562393296562</v>
      </c>
      <c r="H13" s="16" t="n">
        <f t="shared" si="10"/>
        <v>0.48696102821801118</v>
      </c>
      <c r="I13" s="29" t="n">
        <f t="shared" si="6"/>
        <v>0.19721559914898598</v>
      </c>
      <c r="J13" s="29" t="n">
        <f t="shared" si="6"/>
        <v>0.20601787965371815</v>
      </c>
      <c r="L13" s="1" t="str">
        <f>L4</f>
        <v>Medium</v>
      </c>
      <c r="M13" s="119" t="n">
        <f t="shared" ref="M13:AT13" si="13">IF(M4="","",M4/VLOOKUP(M$10,deflator,2,FALSE)/$A$9)</f>
        <v>56.256214041790066</v>
      </c>
      <c r="N13" s="119" t="n">
        <f t="shared" si="13"/>
        <v>79.149249990799447</v>
      </c>
      <c r="O13" s="119" t="n">
        <f t="shared" si="13"/>
        <v>65.445765508267314</v>
      </c>
      <c r="P13" s="119" t="n">
        <f t="shared" si="13"/>
        <v>62.113880050343163</v>
      </c>
      <c r="Q13" s="119" t="n">
        <f t="shared" si="13"/>
        <v>57.623918116912463</v>
      </c>
      <c r="R13" s="119" t="n">
        <f t="shared" si="13"/>
        <v>61.692612094863485</v>
      </c>
      <c r="S13" s="119" t="n">
        <f t="shared" si="13"/>
        <v>52.09926666459284</v>
      </c>
      <c r="T13" s="119" t="n">
        <f t="shared" si="13"/>
        <v>51.14410786016763</v>
      </c>
      <c r="U13" s="119" t="n">
        <f t="shared" si="13"/>
        <v>50.767777942723093</v>
      </c>
      <c r="V13" s="119" t="n">
        <f t="shared" si="13"/>
        <v>53.705999220094981</v>
      </c>
      <c r="W13" s="119" t="n">
        <f t="shared" si="13"/>
        <v>50.250061120334131</v>
      </c>
      <c r="X13" s="119" t="n">
        <f t="shared" si="13"/>
        <v>61.469493116189646</v>
      </c>
      <c r="Y13" s="119" t="n">
        <f t="shared" si="13"/>
        <v>61.517570436705043</v>
      </c>
      <c r="Z13" s="119" t="n">
        <f t="shared" si="13"/>
        <v>72.792187665651753</v>
      </c>
      <c r="AA13" s="119" t="n">
        <f t="shared" si="13"/>
        <v>72.245620934798509</v>
      </c>
      <c r="AB13" s="119" t="n">
        <f t="shared" si="13"/>
        <v>84.120949281867325</v>
      </c>
      <c r="AC13" s="119" t="n">
        <f t="shared" si="13"/>
        <v>86.36314483402235</v>
      </c>
      <c r="AD13" s="119" t="n">
        <f t="shared" si="13"/>
        <v>90.120044901559297</v>
      </c>
      <c r="AE13" s="119" t="n">
        <f t="shared" si="13"/>
        <v>102.58813297473341</v>
      </c>
      <c r="AF13" s="119" t="n">
        <f t="shared" si="13"/>
        <v>108.10902955523184</v>
      </c>
      <c r="AG13" s="119" t="n">
        <f t="shared" si="13"/>
        <v>102.69535584933658</v>
      </c>
      <c r="AH13" s="119" t="n">
        <f t="shared" si="13"/>
        <v>101.96039385010407</v>
      </c>
      <c r="AI13" s="119" t="n">
        <f t="shared" si="13"/>
        <v>93.00095956557567</v>
      </c>
      <c r="AJ13" s="119" t="n">
        <f t="shared" si="13"/>
        <v>76.506514456359483</v>
      </c>
      <c r="AK13" s="119" t="n">
        <f t="shared" si="13"/>
        <v>67.123198621437609</v>
      </c>
      <c r="AL13" s="119" t="n">
        <f t="shared" si="13"/>
        <v>63.715504039020587</v>
      </c>
      <c r="AM13" s="119" t="n">
        <f t="shared" si="13"/>
        <v>63.899150384609442</v>
      </c>
      <c r="AN13" s="119" t="n">
        <f t="shared" si="13"/>
        <v>69.142038925428864</v>
      </c>
      <c r="AO13" s="119" t="n">
        <f t="shared" si="13"/>
        <v>79.582778208717215</v>
      </c>
      <c r="AP13" s="119" t="n">
        <f t="shared" si="13"/>
        <v>86.884605780144099</v>
      </c>
      <c r="AQ13" s="119" t="n">
        <f t="shared" si="13"/>
        <v>90.244349759309571</v>
      </c>
      <c r="AR13" s="119" t="n">
        <f t="shared" si="13"/>
        <v>81.624107800035773</v>
      </c>
      <c r="AS13" s="119" t="n">
        <f t="shared" si="13"/>
        <v>85.3574704726379</v>
      </c>
      <c r="AT13" s="119" t="n">
        <f t="shared" si="13"/>
        <v>41.565761587444278</v>
      </c>
    </row>
    <row r="14">
      <c r="A14" s="5" t="str">
        <f t="shared" si="3"/>
        <v>Small</v>
      </c>
      <c r="B14" s="95" t="n">
        <f t="shared" si="12"/>
        <v>62.986875942087622</v>
      </c>
      <c r="C14" s="95" t="n">
        <f t="shared" si="4"/>
        <v>79.277167865062282</v>
      </c>
      <c r="D14" s="95" t="n">
        <f t="shared" si="4"/>
        <v>81.359227854286999</v>
      </c>
      <c r="E14" s="95" t="n">
        <f t="shared" si="4"/>
        <v>31.223622230808907</v>
      </c>
      <c r="F14" s="7" t="n">
        <f t="shared" si="8"/>
        <v>2.6263047044876586E-2</v>
      </c>
      <c r="G14" s="16" t="n">
        <f t="shared" si="9"/>
        <v>0.29168539695620987</v>
      </c>
      <c r="H14" s="16" t="n">
        <f t="shared" si="10"/>
        <v>0.38377481023701315</v>
      </c>
      <c r="I14" s="29" t="n">
        <f t="shared" si="6"/>
        <v>0.1915450542828003</v>
      </c>
      <c r="J14" s="29" t="n">
        <f t="shared" si="6"/>
        <v>0.1963677639460622</v>
      </c>
      <c r="L14" s="1" t="str">
        <f>L5</f>
        <v>Small</v>
      </c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 t="n">
        <f t="shared" ref="W14:AT14" si="14">IF(W5="","",W5/VLOOKUP(W$10,deflator,2,FALSE)/$A$9)</f>
        <v>33.321070879099004</v>
      </c>
      <c r="X14" s="119" t="n">
        <f t="shared" si="14"/>
        <v>34.260947837555847</v>
      </c>
      <c r="Y14" s="119" t="n">
        <f t="shared" si="14"/>
        <v>40.502990501494551</v>
      </c>
      <c r="Z14" s="119" t="n">
        <f t="shared" si="14"/>
        <v>49.531903657320044</v>
      </c>
      <c r="AA14" s="119" t="n">
        <f t="shared" si="14"/>
        <v>51.521465029807679</v>
      </c>
      <c r="AB14" s="119" t="n">
        <f t="shared" si="14"/>
        <v>62.561900778082965</v>
      </c>
      <c r="AC14" s="119" t="n">
        <f t="shared" si="14"/>
        <v>63.669227785407422</v>
      </c>
      <c r="AD14" s="119" t="n">
        <f t="shared" si="14"/>
        <v>67.770747472137316</v>
      </c>
      <c r="AE14" s="119" t="n">
        <f t="shared" si="14"/>
        <v>73.270748844629438</v>
      </c>
      <c r="AF14" s="119" t="n">
        <f t="shared" si="14"/>
        <v>78.205521825019105</v>
      </c>
      <c r="AG14" s="119" t="n">
        <f t="shared" si="14"/>
        <v>75.877339700963759</v>
      </c>
      <c r="AH14" s="119" t="n">
        <f t="shared" si="14"/>
        <v>72.245115718385108</v>
      </c>
      <c r="AI14" s="119" t="n">
        <f t="shared" si="14"/>
        <v>70.935522151454208</v>
      </c>
      <c r="AJ14" s="119" t="n">
        <f t="shared" si="14"/>
        <v>58.32389956343286</v>
      </c>
      <c r="AK14" s="119" t="n">
        <f t="shared" si="14"/>
        <v>64.882578494664926</v>
      </c>
      <c r="AL14" s="119" t="n">
        <f t="shared" si="14"/>
        <v>62.986875942087622</v>
      </c>
      <c r="AM14" s="119" t="n">
        <f t="shared" si="14"/>
        <v>67.265716525021986</v>
      </c>
      <c r="AN14" s="119" t="n">
        <f t="shared" si="14"/>
        <v>69.25594080055275</v>
      </c>
      <c r="AO14" s="119" t="n">
        <f t="shared" si="14"/>
        <v>80.216255083018794</v>
      </c>
      <c r="AP14" s="119" t="n">
        <f t="shared" si="14"/>
        <v>82.054240520690655</v>
      </c>
      <c r="AQ14" s="119" t="n">
        <f t="shared" si="14"/>
        <v>83.766823431766056</v>
      </c>
      <c r="AR14" s="119" t="n">
        <f t="shared" si="14"/>
        <v>79.277167865062282</v>
      </c>
      <c r="AS14" s="119" t="n">
        <f t="shared" si="14"/>
        <v>81.359227854286999</v>
      </c>
      <c r="AT14" s="119" t="n">
        <f t="shared" si="14"/>
        <v>31.223622230808907</v>
      </c>
    </row>
    <row r="15">
      <c r="A15" s="5" t="str">
        <f t="shared" si="3"/>
        <v>Unlabeled</v>
      </c>
      <c r="B15" s="95" t="n">
        <f t="shared" si="12"/>
        <v>0.6479850017675779</v>
      </c>
      <c r="C15" s="95" t="n">
        <f t="shared" si="4"/>
        <v>0.80864724585593739</v>
      </c>
      <c r="D15" s="95" t="n">
        <f t="shared" si="4"/>
        <v>0.26198508575400004</v>
      </c>
      <c r="E15" s="95" t="n">
        <f t="shared" si="4"/>
        <v>0.2195234899458095</v>
      </c>
      <c r="F15" s="7" t="n">
        <f t="shared" si="8"/>
        <v>-0.67602055519685367</v>
      </c>
      <c r="G15" s="16" t="n">
        <f t="shared" si="9"/>
        <v>-0.59569267029428863</v>
      </c>
      <c r="H15" s="16" t="n">
        <f t="shared" si="10"/>
        <v>0.83792361429283302</v>
      </c>
      <c r="I15" s="29" t="n">
        <f t="shared" si="6"/>
        <v>1.9538081994396536E-3</v>
      </c>
      <c r="J15" s="29" t="n">
        <f t="shared" si="6"/>
        <v>6.3232440662868913E-4</v>
      </c>
      <c r="L15" s="1" t="str">
        <f>L6</f>
        <v>Unlabeled</v>
      </c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 t="n">
        <f t="shared" ref="W15:AT15" si="15">IF(W6="","",W6/VLOOKUP(W$10,deflator,2,FALSE)/$A$9)</f>
        <v>1.4549016757172595</v>
      </c>
      <c r="X15" s="119" t="n">
        <f t="shared" si="15"/>
        <v>2.1032003865047728</v>
      </c>
      <c r="Y15" s="119" t="n">
        <f t="shared" si="15"/>
        <v>2.4513048926115815</v>
      </c>
      <c r="Z15" s="119" t="n">
        <f t="shared" si="15"/>
        <v>1.0952921240915439</v>
      </c>
      <c r="AA15" s="119" t="n">
        <f t="shared" si="15"/>
        <v>2.8406605525005455</v>
      </c>
      <c r="AB15" s="119" t="n">
        <f t="shared" si="15"/>
        <v>10.54293791081203</v>
      </c>
      <c r="AC15" s="119" t="n">
        <f t="shared" si="15"/>
        <v>10.242688325398113</v>
      </c>
      <c r="AD15" s="119" t="n">
        <f t="shared" si="15"/>
        <v>9.6599462166813623</v>
      </c>
      <c r="AE15" s="119" t="n">
        <f t="shared" si="15"/>
        <v>12.996540313072032</v>
      </c>
      <c r="AF15" s="119" t="n">
        <f t="shared" si="15"/>
        <v>8.1625127330933402</v>
      </c>
      <c r="AG15" s="119" t="n">
        <f t="shared" si="15"/>
        <v>6.2943310698938619</v>
      </c>
      <c r="AH15" s="119" t="n">
        <f t="shared" si="15"/>
        <v>5.4362702282241822</v>
      </c>
      <c r="AI15" s="119" t="n">
        <f t="shared" si="15"/>
        <v>3.8211988114564153</v>
      </c>
      <c r="AJ15" s="119" t="n">
        <f t="shared" si="15"/>
        <v>1.9087191309834732</v>
      </c>
      <c r="AK15" s="119" t="n">
        <f t="shared" si="15"/>
        <v>0.80013158761127834</v>
      </c>
      <c r="AL15" s="119" t="n">
        <f t="shared" si="15"/>
        <v>0.6479850017675779</v>
      </c>
      <c r="AM15" s="119" t="n">
        <f t="shared" si="15"/>
        <v>0.87741934221300744</v>
      </c>
      <c r="AN15" s="119" t="n">
        <f t="shared" si="15"/>
        <v>0.6058454812435814</v>
      </c>
      <c r="AO15" s="119" t="n">
        <f t="shared" si="15"/>
        <v>0.26572939458916128</v>
      </c>
      <c r="AP15" s="119" t="n">
        <f t="shared" si="15"/>
        <v>0.41546556054644457</v>
      </c>
      <c r="AQ15" s="119" t="n">
        <f t="shared" si="15"/>
        <v>0.86134318577539548</v>
      </c>
      <c r="AR15" s="119" t="n">
        <f t="shared" si="15"/>
        <v>0.80864724585593739</v>
      </c>
      <c r="AS15" s="119" t="n">
        <f t="shared" si="15"/>
        <v>0.26198508575400004</v>
      </c>
      <c r="AT15" s="119" t="n">
        <f t="shared" si="15"/>
        <v>0.2195234899458095</v>
      </c>
    </row>
    <row r="16">
      <c r="A16" s="5" t="str">
        <f t="shared" si="3"/>
        <v>Grand Total</v>
      </c>
      <c r="B16" s="95" t="n">
        <f t="shared" si="12"/>
        <v>328.86986160695335</v>
      </c>
      <c r="C16" s="95" t="n">
        <f t="shared" si="4"/>
        <v>413.88261452063466</v>
      </c>
      <c r="D16" s="95" t="n">
        <f t="shared" si="4"/>
        <v>414.32069204920288</v>
      </c>
      <c r="E16" s="95" t="n">
        <f t="shared" si="4"/>
        <v>206.02097108554159</v>
      </c>
      <c r="F16" s="7" t="n">
        <f t="shared" si="8"/>
        <v>1.0584583966533057E-3</v>
      </c>
      <c r="G16" s="16" t="n">
        <f t="shared" si="9"/>
        <v>0.25983174628624228</v>
      </c>
      <c r="H16" s="16" t="n">
        <f t="shared" si="10"/>
        <v>0.49725001680841818</v>
      </c>
      <c r="I16" s="29" t="n">
        <f t="shared" ref="I16:J16" si="16">AR25</f>
        <v>0</v>
      </c>
      <c r="J16" s="29" t="n">
        <f t="shared" si="16"/>
        <v>0</v>
      </c>
      <c r="L16" s="1" t="s">
        <v>44</v>
      </c>
      <c r="M16" s="119" t="n">
        <f t="shared" ref="M16:V16" si="17">IF(M7="","",M7/VLOOKUP(M$10,deflator,2,FALSE)/$A$9)</f>
        <v>239.19968123054471</v>
      </c>
      <c r="N16" s="119" t="n">
        <f t="shared" si="17"/>
        <v>261.29072911994291</v>
      </c>
      <c r="O16" s="119" t="n">
        <f t="shared" si="17"/>
        <v>231.05264270919878</v>
      </c>
      <c r="P16" s="119" t="n">
        <f t="shared" si="17"/>
        <v>222.03007008275242</v>
      </c>
      <c r="Q16" s="119" t="n">
        <f t="shared" si="17"/>
        <v>209.75545071641369</v>
      </c>
      <c r="R16" s="119" t="n">
        <f t="shared" si="17"/>
        <v>204.40529624658194</v>
      </c>
      <c r="S16" s="119" t="n">
        <f t="shared" si="17"/>
        <v>203.82966328577427</v>
      </c>
      <c r="T16" s="119" t="n">
        <f t="shared" si="17"/>
        <v>196.10140143807629</v>
      </c>
      <c r="U16" s="119" t="n">
        <f t="shared" si="17"/>
        <v>195.32573317812</v>
      </c>
      <c r="V16" s="119" t="n">
        <f t="shared" si="17"/>
        <v>201.52929472562869</v>
      </c>
      <c r="W16" s="119" t="n">
        <f t="shared" ref="W16:AT16" si="18">IF(W7="","",W7/VLOOKUP(W$10,deflator,2,FALSE)/$A$9)</f>
        <v>213.56475258137903</v>
      </c>
      <c r="X16" s="119" t="n">
        <f t="shared" si="18"/>
        <v>227.14667307963128</v>
      </c>
      <c r="Y16" s="119" t="n">
        <f t="shared" si="18"/>
        <v>263.70993880780117</v>
      </c>
      <c r="Z16" s="119" t="n">
        <f t="shared" si="18"/>
        <v>322.34222801478438</v>
      </c>
      <c r="AA16" s="119" t="n">
        <f t="shared" si="18"/>
        <v>341.7661616284463</v>
      </c>
      <c r="AB16" s="119" t="n">
        <f t="shared" si="18"/>
        <v>383.52616139143214</v>
      </c>
      <c r="AC16" s="119" t="n">
        <f t="shared" si="18"/>
        <v>412.68070234721046</v>
      </c>
      <c r="AD16" s="119" t="n">
        <f t="shared" si="18"/>
        <v>446.55681657988868</v>
      </c>
      <c r="AE16" s="119" t="n">
        <f t="shared" si="18"/>
        <v>503.86409846009212</v>
      </c>
      <c r="AF16" s="119" t="n">
        <f t="shared" si="18"/>
        <v>503.50276780955403</v>
      </c>
      <c r="AG16" s="119" t="n">
        <f t="shared" si="18"/>
        <v>474.10678563496856</v>
      </c>
      <c r="AH16" s="119" t="n">
        <f t="shared" si="18"/>
        <v>472.64262500767131</v>
      </c>
      <c r="AI16" s="119" t="n">
        <f t="shared" si="18"/>
        <v>450.37155703864954</v>
      </c>
      <c r="AJ16" s="119" t="n">
        <f t="shared" si="18"/>
        <v>379.13927039526897</v>
      </c>
      <c r="AK16" s="119" t="n">
        <f t="shared" si="18"/>
        <v>343.68014971900078</v>
      </c>
      <c r="AL16" s="119" t="n">
        <f t="shared" si="18"/>
        <v>328.86986160695335</v>
      </c>
      <c r="AM16" s="119" t="n">
        <f t="shared" si="18"/>
        <v>354.92820408839628</v>
      </c>
      <c r="AN16" s="119" t="n">
        <f t="shared" si="18"/>
        <v>374.71140239752435</v>
      </c>
      <c r="AO16" s="119" t="n">
        <f t="shared" si="18"/>
        <v>409.89577895195578</v>
      </c>
      <c r="AP16" s="119" t="n">
        <f t="shared" si="18"/>
        <v>429.908496130473</v>
      </c>
      <c r="AQ16" s="119" t="n">
        <f t="shared" si="18"/>
        <v>467.07220301173805</v>
      </c>
      <c r="AR16" s="119" t="n">
        <f t="shared" si="18"/>
        <v>413.88261452063466</v>
      </c>
      <c r="AS16" s="119" t="n">
        <f t="shared" si="18"/>
        <v>414.32069204920288</v>
      </c>
      <c r="AT16" s="119" t="n">
        <f t="shared" si="18"/>
        <v>206.02097108554159</v>
      </c>
    </row>
    <row r="17"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</row>
    <row r="18">
      <c r="L18" s="1" t="s">
        <v>119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16" t="n">
        <f>M11/M$16</f>
        <v>0.2492171205405776</v>
      </c>
      <c r="N19" s="16" t="n">
        <f t="shared" ref="N19:AT19" si="20">N11/N$16</f>
        <v>0.2346247083626484</v>
      </c>
      <c r="O19" s="16" t="n">
        <f t="shared" si="20"/>
        <v>0.2410977611370102</v>
      </c>
      <c r="P19" s="16" t="n">
        <f t="shared" si="20"/>
        <v>0.25002674904038019</v>
      </c>
      <c r="Q19" s="16" t="n">
        <f t="shared" si="20"/>
        <v>0.27096973205118285</v>
      </c>
      <c r="R19" s="16" t="n">
        <f t="shared" si="20"/>
        <v>0.24694014570033893</v>
      </c>
      <c r="S19" s="16" t="n">
        <f t="shared" si="20"/>
        <v>0.27727569621318748</v>
      </c>
      <c r="T19" s="16" t="n">
        <f t="shared" si="20"/>
        <v>0.29855987875725692</v>
      </c>
      <c r="U19" s="16" t="n">
        <f t="shared" si="20"/>
        <v>0.31879953789225884</v>
      </c>
      <c r="V19" s="16" t="n">
        <f t="shared" si="20"/>
        <v>0.32312976649867897</v>
      </c>
      <c r="W19" s="16" t="n">
        <f t="shared" si="20"/>
        <v>0.32456677451933352</v>
      </c>
      <c r="X19" s="16" t="n">
        <f t="shared" si="20"/>
        <v>0.31929317017791764</v>
      </c>
      <c r="Y19" s="16" t="n">
        <f t="shared" si="20"/>
        <v>0.35425706270790619</v>
      </c>
      <c r="Z19" s="16" t="n">
        <f t="shared" si="20"/>
        <v>0.33136600947611156</v>
      </c>
      <c r="AA19" s="16" t="n">
        <f t="shared" si="20"/>
        <v>0.31719652950911098</v>
      </c>
      <c r="AB19" s="16" t="n">
        <f t="shared" si="20"/>
        <v>0.27837886355328245</v>
      </c>
      <c r="AC19" s="16" t="n">
        <f t="shared" si="20"/>
        <v>0.29993162713311683</v>
      </c>
      <c r="AD19" s="16" t="n">
        <f t="shared" si="20"/>
        <v>0.30199163122856004</v>
      </c>
      <c r="AE19" s="16" t="n">
        <f t="shared" si="20"/>
        <v>0.2784864198202649</v>
      </c>
      <c r="AF19" s="16" t="n">
        <f t="shared" si="20"/>
        <v>0.28107097630207495</v>
      </c>
      <c r="AG19" s="16" t="n">
        <f t="shared" si="20"/>
        <v>0.26748736394933725</v>
      </c>
      <c r="AH19" s="16" t="n">
        <f t="shared" si="20"/>
        <v>0.29700762834978239</v>
      </c>
      <c r="AI19" s="16" t="n">
        <f t="shared" si="20"/>
        <v>0.29451236702882472</v>
      </c>
      <c r="AJ19" s="16" t="n">
        <f t="shared" si="20"/>
        <v>0.31466406158396043</v>
      </c>
      <c r="AK19" s="16" t="n">
        <f t="shared" si="20"/>
        <v>0.28954613733685558</v>
      </c>
      <c r="AL19" s="16" t="n">
        <f t="shared" si="20"/>
        <v>0.29869032871469464</v>
      </c>
      <c r="AM19" s="16" t="n">
        <f t="shared" si="20"/>
        <v>0.34482195509273972</v>
      </c>
      <c r="AN19" s="16" t="n">
        <f t="shared" si="20"/>
        <v>0.35054869595249732</v>
      </c>
      <c r="AO19" s="16" t="n">
        <f t="shared" si="20"/>
        <v>0.31554739300803147</v>
      </c>
      <c r="AP19" s="16" t="n">
        <f t="shared" si="20"/>
        <v>0.32208079034473547</v>
      </c>
      <c r="AQ19" s="16" t="n">
        <f t="shared" si="20"/>
        <v>0.36178509093017974</v>
      </c>
      <c r="AR19" s="16" t="n">
        <f t="shared" si="20"/>
        <v>0.29468426735641817</v>
      </c>
      <c r="AS19" s="16" t="n">
        <f t="shared" si="20"/>
        <v>0.29417520802643798</v>
      </c>
      <c r="AT19" s="16" t="n">
        <f t="shared" si="20"/>
        <v>0.38990040915890761</v>
      </c>
    </row>
    <row r="20">
      <c r="L20" s="1" t="str">
        <f>L12</f>
        <v>Large</v>
      </c>
      <c r="M20" s="16" t="n">
        <f t="shared" ref="M20:AT23" si="21">M12/M$16</f>
        <v>0.29880139776988052</v>
      </c>
      <c r="N20" s="16" t="n">
        <f t="shared" si="21"/>
        <v>0.27809762008787792</v>
      </c>
      <c r="O20" s="16" t="n">
        <f t="shared" si="21"/>
        <v>0.28437031374640825</v>
      </c>
      <c r="P20" s="16" t="n">
        <f t="shared" si="21"/>
        <v>0.27872031002993486</v>
      </c>
      <c r="Q20" s="16" t="n">
        <f t="shared" si="21"/>
        <v>0.26565543617070853</v>
      </c>
      <c r="R20" s="16" t="n">
        <f t="shared" si="21"/>
        <v>0.24474864978795349</v>
      </c>
      <c r="S20" s="16" t="n">
        <f t="shared" si="21"/>
        <v>0.25491398559725492</v>
      </c>
      <c r="T20" s="16" t="n">
        <f t="shared" si="21"/>
        <v>0.25067498422801876</v>
      </c>
      <c r="U20" s="16" t="n">
        <f t="shared" si="21"/>
        <v>0.24051040197204482</v>
      </c>
      <c r="V20" s="16" t="n">
        <f t="shared" si="21"/>
        <v>0.24289580002633751</v>
      </c>
      <c r="W20" s="16" t="n">
        <f t="shared" si="21"/>
        <v>0.2773055726379946</v>
      </c>
      <c r="X20" s="16" t="n">
        <f t="shared" si="21"/>
        <v>0.24999992131300389</v>
      </c>
      <c r="Y20" s="16" t="n">
        <f t="shared" si="21"/>
        <v>0.24958090296333449</v>
      </c>
      <c r="Z20" s="16" t="n">
        <f t="shared" si="21"/>
        <v>0.28575091557845289</v>
      </c>
      <c r="AA20" s="16" t="n">
        <f t="shared" si="21"/>
        <v>0.31235208959979505</v>
      </c>
      <c r="AB20" s="16" t="n">
        <f t="shared" si="21"/>
        <v>0.31167312299087535</v>
      </c>
      <c r="AC20" s="16" t="n">
        <f t="shared" si="21"/>
        <v>0.31169290477925782</v>
      </c>
      <c r="AD20" s="16" t="n">
        <f t="shared" si="21"/>
        <v>0.32280249939601807</v>
      </c>
      <c r="AE20" s="16" t="n">
        <f t="shared" si="21"/>
        <v>0.34669937390940486</v>
      </c>
      <c r="AF20" s="16" t="n">
        <f t="shared" si="21"/>
        <v>0.33268077136080226</v>
      </c>
      <c r="AG20" s="16" t="n">
        <f t="shared" si="21"/>
        <v>0.34258565710518563</v>
      </c>
      <c r="AH20" s="16" t="n">
        <f t="shared" si="21"/>
        <v>0.32291285640590878</v>
      </c>
      <c r="AI20" s="16" t="n">
        <f t="shared" si="21"/>
        <v>0.33300034351721491</v>
      </c>
      <c r="AJ20" s="16" t="n">
        <f t="shared" si="21"/>
        <v>0.32467919872189122</v>
      </c>
      <c r="AK20" s="16" t="n">
        <f t="shared" si="21"/>
        <v>0.32403087951355503</v>
      </c>
      <c r="AL20" s="16" t="n">
        <f t="shared" si="21"/>
        <v>0.31407332083164863</v>
      </c>
      <c r="AM20" s="16" t="n">
        <f t="shared" si="21"/>
        <v>0.28315270363863931</v>
      </c>
      <c r="AN20" s="16" t="n">
        <f t="shared" si="21"/>
        <v>0.2784889465696308</v>
      </c>
      <c r="AO20" s="16" t="n">
        <f t="shared" si="21"/>
        <v>0.29395148230220558</v>
      </c>
      <c r="AP20" s="16" t="n">
        <f t="shared" si="21"/>
        <v>0.28398814435716496</v>
      </c>
      <c r="AQ20" s="16" t="n">
        <f t="shared" si="21"/>
        <v>0.26381344555036468</v>
      </c>
      <c r="AR20" s="16" t="n">
        <f t="shared" si="21"/>
        <v>0.31460127101235591</v>
      </c>
      <c r="AS20" s="16" t="n">
        <f t="shared" si="21"/>
        <v>0.30280682396715308</v>
      </c>
      <c r="AT20" s="16" t="n">
        <f t="shared" si="21"/>
        <v>0.2557234954197915</v>
      </c>
    </row>
    <row r="21">
      <c r="L21" s="1" t="str">
        <f>L13</f>
        <v>Medium</v>
      </c>
      <c r="M21" s="16" t="n">
        <f t="shared" si="21"/>
        <v>0.23518515473091026</v>
      </c>
      <c r="N21" s="16" t="n">
        <f t="shared" si="21"/>
        <v>0.30291641137587694</v>
      </c>
      <c r="O21" s="16" t="n">
        <f t="shared" si="21"/>
        <v>0.28325045210859973</v>
      </c>
      <c r="P21" s="16" t="n">
        <f t="shared" si="21"/>
        <v>0.27975435952072986</v>
      </c>
      <c r="Q21" s="16" t="n">
        <f t="shared" si="21"/>
        <v>0.27471952657296694</v>
      </c>
      <c r="R21" s="16" t="n">
        <f t="shared" si="21"/>
        <v>0.30181513506597851</v>
      </c>
      <c r="S21" s="16" t="n">
        <f t="shared" si="21"/>
        <v>0.25560198562241832</v>
      </c>
      <c r="T21" s="16" t="n">
        <f t="shared" si="21"/>
        <v>0.26080439754693752</v>
      </c>
      <c r="U21" s="16" t="n">
        <f t="shared" si="21"/>
        <v>0.25991341292663839</v>
      </c>
      <c r="V21" s="16" t="n">
        <f t="shared" si="21"/>
        <v>0.26649226998592346</v>
      </c>
      <c r="W21" s="16" t="n">
        <f t="shared" si="21"/>
        <v>0.23529192206558666</v>
      </c>
      <c r="X21" s="16" t="n">
        <f t="shared" si="21"/>
        <v>0.27061586367430596</v>
      </c>
      <c r="Y21" s="16" t="n">
        <f t="shared" si="21"/>
        <v>0.2332774059059666</v>
      </c>
      <c r="Z21" s="16" t="n">
        <f t="shared" si="21"/>
        <v>0.225822685764625</v>
      </c>
      <c r="AA21" s="16" t="n">
        <f t="shared" si="21"/>
        <v>0.21138904036187436</v>
      </c>
      <c r="AB21" s="16" t="n">
        <f t="shared" si="21"/>
        <v>0.2193356223123781</v>
      </c>
      <c r="AC21" s="16" t="n">
        <f t="shared" si="21"/>
        <v>0.20927352392009935</v>
      </c>
      <c r="AD21" s="16" t="n">
        <f t="shared" si="21"/>
        <v>0.20181092652839819</v>
      </c>
      <c r="AE21" s="16" t="n">
        <f t="shared" si="21"/>
        <v>0.20360278354473546</v>
      </c>
      <c r="AF21" s="16" t="n">
        <f t="shared" si="21"/>
        <v>0.2147138734222872</v>
      </c>
      <c r="AG21" s="16" t="n">
        <f t="shared" si="21"/>
        <v>0.2166080700823492</v>
      </c>
      <c r="AH21" s="16" t="n">
        <f t="shared" si="21"/>
        <v>0.215724076618035</v>
      </c>
      <c r="AI21" s="16" t="n">
        <f t="shared" si="21"/>
        <v>0.20649829704408842</v>
      </c>
      <c r="AJ21" s="16" t="n">
        <f t="shared" si="21"/>
        <v>0.20179000285725654</v>
      </c>
      <c r="AK21" s="16" t="n">
        <f t="shared" si="21"/>
        <v>0.19530717347603221</v>
      </c>
      <c r="AL21" s="16" t="n">
        <f t="shared" si="21"/>
        <v>0.19374078162008579</v>
      </c>
      <c r="AM21" s="16" t="n">
        <f t="shared" si="21"/>
        <v>0.18003401715772102</v>
      </c>
      <c r="AN21" s="16" t="n">
        <f t="shared" si="21"/>
        <v>0.1845207764776727</v>
      </c>
      <c r="AO21" s="16" t="n">
        <f t="shared" si="21"/>
        <v>0.19415369051176587</v>
      </c>
      <c r="AP21" s="16" t="n">
        <f t="shared" si="21"/>
        <v>0.20210022961206023</v>
      </c>
      <c r="AQ21" s="16" t="n">
        <f t="shared" si="21"/>
        <v>0.19321284627388033</v>
      </c>
      <c r="AR21" s="16" t="n">
        <f t="shared" si="21"/>
        <v>0.19721559914898598</v>
      </c>
      <c r="AS21" s="16" t="n">
        <f t="shared" si="21"/>
        <v>0.20601787965371815</v>
      </c>
      <c r="AT21" s="16" t="n">
        <f t="shared" si="21"/>
        <v>0.20175500274768551</v>
      </c>
    </row>
    <row r="22">
      <c r="L22" s="1" t="str">
        <f>L14</f>
        <v>Small</v>
      </c>
      <c r="M22" s="16" t="n">
        <f t="shared" si="21"/>
        <v>0</v>
      </c>
      <c r="N22" s="16" t="n">
        <f t="shared" si="21"/>
        <v>0</v>
      </c>
      <c r="O22" s="16" t="n">
        <f t="shared" si="21"/>
        <v>0</v>
      </c>
      <c r="P22" s="16" t="n">
        <f t="shared" si="21"/>
        <v>0</v>
      </c>
      <c r="Q22" s="16" t="n">
        <f t="shared" si="21"/>
        <v>0</v>
      </c>
      <c r="R22" s="16" t="n">
        <f t="shared" si="21"/>
        <v>0</v>
      </c>
      <c r="S22" s="16" t="n">
        <f t="shared" si="21"/>
        <v>0</v>
      </c>
      <c r="T22" s="16" t="n">
        <f t="shared" si="21"/>
        <v>0</v>
      </c>
      <c r="U22" s="16" t="n">
        <f t="shared" si="21"/>
        <v>0</v>
      </c>
      <c r="V22" s="16" t="n">
        <f t="shared" si="21"/>
        <v>0</v>
      </c>
      <c r="W22" s="16" t="n">
        <f t="shared" si="21"/>
        <v>0.15602326917875636</v>
      </c>
      <c r="X22" s="16" t="n">
        <f t="shared" si="21"/>
        <v>0.15083182761626851</v>
      </c>
      <c r="Y22" s="16" t="n">
        <f t="shared" si="21"/>
        <v>0.15358916954212412</v>
      </c>
      <c r="Z22" s="16" t="n">
        <f t="shared" si="21"/>
        <v>0.15366247221896176</v>
      </c>
      <c r="AA22" s="16" t="n">
        <f t="shared" si="21"/>
        <v>0.15075063249187212</v>
      </c>
      <c r="AB22" s="16" t="n">
        <f t="shared" si="21"/>
        <v>0.16312290288388284</v>
      </c>
      <c r="AC22" s="16" t="n">
        <f t="shared" si="21"/>
        <v>0.15428205734669675</v>
      </c>
      <c r="AD22" s="16" t="n">
        <f t="shared" si="21"/>
        <v>0.15176287754643014</v>
      </c>
      <c r="AE22" s="16" t="n">
        <f t="shared" si="21"/>
        <v>0.14541768121316695</v>
      </c>
      <c r="AF22" s="16" t="n">
        <f t="shared" si="21"/>
        <v>0.1553229233778507</v>
      </c>
      <c r="AG22" s="16" t="n">
        <f t="shared" si="21"/>
        <v>0.16004272033217509</v>
      </c>
      <c r="AH22" s="16" t="n">
        <f t="shared" si="21"/>
        <v>0.15285357666844485</v>
      </c>
      <c r="AI22" s="16" t="n">
        <f t="shared" si="21"/>
        <v>0.15750444503618316</v>
      </c>
      <c r="AJ22" s="16" t="n">
        <f t="shared" si="21"/>
        <v>0.15383238856430698</v>
      </c>
      <c r="AK22" s="16" t="n">
        <f t="shared" si="21"/>
        <v>0.18878768106832505</v>
      </c>
      <c r="AL22" s="16" t="n">
        <f t="shared" si="21"/>
        <v>0.19152523017559442</v>
      </c>
      <c r="AM22" s="16" t="n">
        <f t="shared" si="21"/>
        <v>0.18951922036680183</v>
      </c>
      <c r="AN22" s="16" t="n">
        <f t="shared" si="21"/>
        <v>0.18482474874645105</v>
      </c>
      <c r="AO22" s="16" t="n">
        <f t="shared" si="21"/>
        <v>0.19569914891077961</v>
      </c>
      <c r="AP22" s="16" t="n">
        <f t="shared" si="21"/>
        <v>0.19086443105741274</v>
      </c>
      <c r="AQ22" s="16" t="n">
        <f t="shared" si="21"/>
        <v>0.1793444844108201</v>
      </c>
      <c r="AR22" s="16" t="n">
        <f t="shared" si="21"/>
        <v>0.1915450542828003</v>
      </c>
      <c r="AS22" s="16" t="n">
        <f t="shared" si="21"/>
        <v>0.1963677639460622</v>
      </c>
      <c r="AT22" s="16" t="n">
        <f t="shared" si="21"/>
        <v>0.15155555313757163</v>
      </c>
    </row>
    <row r="23">
      <c r="L23" s="1" t="str">
        <f>L15</f>
        <v>Unlabeled</v>
      </c>
      <c r="M23" s="16" t="n">
        <f t="shared" si="21"/>
        <v>0</v>
      </c>
      <c r="N23" s="16" t="n">
        <f t="shared" si="21"/>
        <v>0</v>
      </c>
      <c r="O23" s="16" t="n">
        <f t="shared" si="21"/>
        <v>0</v>
      </c>
      <c r="P23" s="16" t="n">
        <f t="shared" si="21"/>
        <v>0</v>
      </c>
      <c r="Q23" s="16" t="n">
        <f t="shared" si="21"/>
        <v>0</v>
      </c>
      <c r="R23" s="16" t="n">
        <f t="shared" si="21"/>
        <v>0</v>
      </c>
      <c r="S23" s="16" t="n">
        <f t="shared" si="21"/>
        <v>0</v>
      </c>
      <c r="T23" s="16" t="n">
        <f t="shared" si="21"/>
        <v>0</v>
      </c>
      <c r="U23" s="16" t="n">
        <f t="shared" si="21"/>
        <v>0</v>
      </c>
      <c r="V23" s="16" t="n">
        <f t="shared" si="21"/>
        <v>0</v>
      </c>
      <c r="W23" s="16" t="n">
        <f t="shared" si="21"/>
        <v>6.8124615983289095E-3</v>
      </c>
      <c r="X23" s="16" t="n">
        <f t="shared" si="21"/>
        <v>9.2592172185037881E-3</v>
      </c>
      <c r="Y23" s="16" t="n">
        <f t="shared" si="21"/>
        <v>9.2954588806687249E-3</v>
      </c>
      <c r="Z23" s="16" t="n">
        <f t="shared" si="21"/>
        <v>3.3979169618487213E-3</v>
      </c>
      <c r="AA23" s="16" t="n">
        <f t="shared" si="21"/>
        <v>8.3117080373474525E-3</v>
      </c>
      <c r="AB23" s="16" t="n">
        <f t="shared" si="21"/>
        <v>2.7489488259581231E-2</v>
      </c>
      <c r="AC23" s="16" t="n">
        <f t="shared" si="21"/>
        <v>2.4819886820829314E-2</v>
      </c>
      <c r="AD23" s="16" t="n">
        <f t="shared" si="21"/>
        <v>2.1632065300593625E-2</v>
      </c>
      <c r="AE23" s="16" t="n">
        <f t="shared" si="21"/>
        <v>2.5793741512427693E-2</v>
      </c>
      <c r="AF23" s="16" t="n">
        <f t="shared" si="21"/>
        <v>1.6211455536984748E-2</v>
      </c>
      <c r="AG23" s="16" t="n">
        <f t="shared" si="21"/>
        <v>1.3276188530952788E-2</v>
      </c>
      <c r="AH23" s="16" t="n">
        <f t="shared" si="21"/>
        <v>1.1501861957829021E-2</v>
      </c>
      <c r="AI23" s="16" t="n">
        <f t="shared" si="21"/>
        <v>8.4845473736888128E-3</v>
      </c>
      <c r="AJ23" s="16" t="n">
        <f t="shared" si="21"/>
        <v>5.0343482725847726E-3</v>
      </c>
      <c r="AK23" s="16" t="n">
        <f t="shared" si="21"/>
        <v>2.3281286052321635E-3</v>
      </c>
      <c r="AL23" s="16" t="n">
        <f t="shared" si="21"/>
        <v>1.970338657976549E-3</v>
      </c>
      <c r="AM23" s="16" t="n">
        <f t="shared" si="21"/>
        <v>2.4721037440982928E-3</v>
      </c>
      <c r="AN23" s="16" t="n">
        <f t="shared" si="21"/>
        <v>1.6168322537483159E-3</v>
      </c>
      <c r="AO23" s="16" t="n">
        <f t="shared" si="21"/>
        <v>6.4828526721742025E-4</v>
      </c>
      <c r="AP23" s="16" t="n">
        <f t="shared" si="21"/>
        <v>9.664046286267273E-4</v>
      </c>
      <c r="AQ23" s="16" t="n">
        <f t="shared" si="21"/>
        <v>1.8441328347552058E-3</v>
      </c>
      <c r="AR23" s="16" t="n">
        <f t="shared" si="21"/>
        <v>1.9538081994396536E-3</v>
      </c>
      <c r="AS23" s="16" t="n">
        <f t="shared" si="21"/>
        <v>6.3232440662868913E-4</v>
      </c>
      <c r="AT23" s="16" t="n">
        <f t="shared" si="21"/>
        <v>1.0655395360439379E-3</v>
      </c>
    </row>
    <row r="24">
      <c r="L24" s="1" t="e">
        <f>#REF!</f>
        <v>#REF!</v>
      </c>
      <c r="M24" s="16" t="e">
        <f>#REF!/M$16</f>
        <v>#REF!</v>
      </c>
      <c r="N24" s="16" t="e">
        <f>#REF!/N$16</f>
        <v>#REF!</v>
      </c>
      <c r="O24" s="16" t="e">
        <f>#REF!/O$16</f>
        <v>#REF!</v>
      </c>
      <c r="P24" s="16" t="e">
        <f>#REF!/P$16</f>
        <v>#REF!</v>
      </c>
      <c r="Q24" s="16" t="e">
        <f>#REF!/Q$16</f>
        <v>#REF!</v>
      </c>
      <c r="R24" s="16" t="e">
        <f>#REF!/R$16</f>
        <v>#REF!</v>
      </c>
      <c r="S24" s="16" t="e">
        <f>#REF!/S$16</f>
        <v>#REF!</v>
      </c>
      <c r="T24" s="16" t="e">
        <f>#REF!/T$16</f>
        <v>#REF!</v>
      </c>
      <c r="U24" s="16" t="e">
        <f>#REF!/U$16</f>
        <v>#REF!</v>
      </c>
      <c r="V24" s="16" t="e">
        <f>#REF!/V$16</f>
        <v>#REF!</v>
      </c>
      <c r="W24" s="16" t="e">
        <f>#REF!/W$16</f>
        <v>#REF!</v>
      </c>
      <c r="X24" s="16" t="e">
        <f>#REF!/X$16</f>
        <v>#REF!</v>
      </c>
      <c r="Y24" s="16" t="e">
        <f>#REF!/Y$16</f>
        <v>#REF!</v>
      </c>
      <c r="Z24" s="16" t="e">
        <f>#REF!/Z$16</f>
        <v>#REF!</v>
      </c>
      <c r="AA24" s="16" t="e">
        <f>#REF!/AA$16</f>
        <v>#REF!</v>
      </c>
      <c r="AB24" s="16" t="e">
        <f>#REF!/AB$16</f>
        <v>#REF!</v>
      </c>
      <c r="AC24" s="16" t="e">
        <f>#REF!/AC$16</f>
        <v>#REF!</v>
      </c>
      <c r="AD24" s="16" t="e">
        <f>#REF!/AD$16</f>
        <v>#REF!</v>
      </c>
      <c r="AE24" s="16" t="e">
        <f>#REF!/AE$16</f>
        <v>#REF!</v>
      </c>
      <c r="AF24" s="16" t="e">
        <f>#REF!/AF$16</f>
        <v>#REF!</v>
      </c>
      <c r="AG24" s="16" t="e">
        <f>#REF!/AG$16</f>
        <v>#REF!</v>
      </c>
      <c r="AH24" s="16" t="e">
        <f>#REF!/AH$16</f>
        <v>#REF!</v>
      </c>
      <c r="AI24" s="16" t="e">
        <f>#REF!/AI$16</f>
        <v>#REF!</v>
      </c>
      <c r="AJ24" s="16" t="e">
        <f>#REF!/AJ$16</f>
        <v>#REF!</v>
      </c>
      <c r="AK24" s="16" t="e">
        <f>#REF!/AK$16</f>
        <v>#REF!</v>
      </c>
      <c r="AL24" s="16" t="e">
        <f>#REF!/AL$16</f>
        <v>#REF!</v>
      </c>
      <c r="AM24" s="16" t="e">
        <f>#REF!/AM$16</f>
        <v>#REF!</v>
      </c>
      <c r="AN24" s="16" t="e">
        <f>#REF!/AN$16</f>
        <v>#REF!</v>
      </c>
      <c r="AO24" s="16" t="e">
        <f>#REF!/AO$16</f>
        <v>#REF!</v>
      </c>
      <c r="AP24" s="16" t="e">
        <f>#REF!/AP$16</f>
        <v>#REF!</v>
      </c>
      <c r="AQ24" s="16" t="e">
        <f>#REF!/AQ$16</f>
        <v>#REF!</v>
      </c>
      <c r="AR24" s="16" t="e">
        <f>#REF!/AR$16</f>
        <v>#REF!</v>
      </c>
      <c r="AS24" s="16" t="e">
        <f>#REF!/AS$16</f>
        <v>#REF!</v>
      </c>
      <c r="AT24" s="16" t="e">
        <f>#REF!/AT$16</f>
        <v>#REF!</v>
      </c>
    </row>
    <row r="29">
      <c r="U29" s="70"/>
    </row>
    <row r="33">
      <c r="L33" s="34"/>
      <c r="M33" s="117"/>
      <c r="N33" s="117"/>
      <c r="O33" s="117"/>
      <c r="P33" s="16"/>
      <c r="Q33" s="16"/>
      <c r="R33" s="16"/>
      <c r="S33" s="16"/>
      <c r="T33" s="16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719</v>
      </c>
      <c r="M1" s="1" t="s">
        <v>678</v>
      </c>
      <c r="N1" s="1" t="s">
        <v>679</v>
      </c>
      <c r="O1" s="1" t="s">
        <v>680</v>
      </c>
      <c r="P1" s="1" t="s">
        <v>681</v>
      </c>
      <c r="Q1" s="1" t="s">
        <v>682</v>
      </c>
      <c r="R1" s="1" t="s">
        <v>683</v>
      </c>
      <c r="S1" s="1" t="s">
        <v>684</v>
      </c>
      <c r="T1" s="1" t="s">
        <v>685</v>
      </c>
      <c r="U1" s="1" t="s">
        <v>686</v>
      </c>
      <c r="V1" s="1" t="s">
        <v>687</v>
      </c>
      <c r="W1" s="1" t="s">
        <v>688</v>
      </c>
      <c r="X1" s="1" t="s">
        <v>689</v>
      </c>
      <c r="Y1" s="1" t="s">
        <v>690</v>
      </c>
      <c r="Z1" s="1" t="s">
        <v>691</v>
      </c>
      <c r="AA1" s="1" t="s">
        <v>692</v>
      </c>
      <c r="AB1" s="1" t="s">
        <v>693</v>
      </c>
      <c r="AC1" s="1" t="s">
        <v>694</v>
      </c>
      <c r="AD1" s="1" t="s">
        <v>695</v>
      </c>
      <c r="AE1" s="1" t="s">
        <v>696</v>
      </c>
      <c r="AF1" s="1" t="s">
        <v>697</v>
      </c>
      <c r="AG1" s="1" t="s">
        <v>698</v>
      </c>
      <c r="AH1" s="1" t="s">
        <v>699</v>
      </c>
      <c r="AI1" s="1" t="s">
        <v>700</v>
      </c>
      <c r="AJ1" s="1" t="s">
        <v>701</v>
      </c>
      <c r="AK1" s="1" t="s">
        <v>702</v>
      </c>
      <c r="AL1" s="1" t="s">
        <v>703</v>
      </c>
      <c r="AM1" s="1" t="s">
        <v>704</v>
      </c>
      <c r="AN1" s="1" t="s">
        <v>705</v>
      </c>
      <c r="AO1" s="1" t="s">
        <v>706</v>
      </c>
      <c r="AP1" s="1" t="s">
        <v>707</v>
      </c>
      <c r="AQ1" s="1" t="s">
        <v>708</v>
      </c>
      <c r="AR1" s="1" t="s">
        <v>709</v>
      </c>
      <c r="AS1" s="1" t="s">
        <v>710</v>
      </c>
      <c r="AT1" t="s">
        <v>711</v>
      </c>
    </row>
    <row r="2">
      <c r="A2" t="str">
        <f>L2</f>
      </c>
      <c r="L2" s="1" t="s">
        <v>720</v>
      </c>
      <c r="M2" s="121" t="n">
        <v>4175252000</v>
      </c>
      <c r="N2" s="121" t="n">
        <v>5739630631</v>
      </c>
      <c r="O2" s="121" t="n">
        <v>5218843172</v>
      </c>
      <c r="P2" s="121" t="n">
        <v>4821958607</v>
      </c>
      <c r="Q2" s="121" t="n">
        <v>4366687497</v>
      </c>
      <c r="R2" s="121" t="n">
        <v>4959545200</v>
      </c>
      <c r="S2" s="121" t="n">
        <v>5361028157</v>
      </c>
      <c r="T2" s="121" t="n">
        <v>5062548779</v>
      </c>
      <c r="U2" s="121" t="n">
        <v>5892086521</v>
      </c>
      <c r="V2" s="121" t="n">
        <v>6865826295</v>
      </c>
      <c r="W2" s="121" t="n">
        <v>10671124481.9427</v>
      </c>
      <c r="X2" s="121" t="n">
        <v>11824962761.8643</v>
      </c>
      <c r="Y2" s="121" t="n">
        <v>13044218620.2341</v>
      </c>
      <c r="Z2" s="121" t="n">
        <v>20592725253.7012</v>
      </c>
      <c r="AA2" s="121" t="n">
        <v>18959292323.2141</v>
      </c>
      <c r="AB2" s="121" t="n">
        <v>29374631720.7322</v>
      </c>
      <c r="AC2" s="121" t="n">
        <v>34208448971.8397</v>
      </c>
      <c r="AD2" s="121" t="n">
        <v>35354025988.1843</v>
      </c>
      <c r="AE2" s="121" t="n">
        <v>43124604853.9069</v>
      </c>
      <c r="AF2" s="121" t="n">
        <v>40118018227.9808</v>
      </c>
      <c r="AG2" s="121" t="n">
        <v>40624738295.3318</v>
      </c>
      <c r="AH2" s="121" t="n">
        <v>36591487635.5317</v>
      </c>
      <c r="AI2" s="121" t="n">
        <v>29656016024.4939</v>
      </c>
      <c r="AJ2" s="121" t="n">
        <v>22566738947.2753</v>
      </c>
      <c r="AK2" s="121" t="n">
        <v>21295466725.2616</v>
      </c>
      <c r="AL2" s="121" t="n">
        <v>20035904574.8597</v>
      </c>
      <c r="AM2" s="121" t="n">
        <v>20235072513.5642</v>
      </c>
      <c r="AN2" s="121" t="n">
        <v>21249163336.9916</v>
      </c>
      <c r="AO2" s="121" t="n">
        <v>27501244740.0086</v>
      </c>
      <c r="AP2" s="121" t="n">
        <v>33233253117.8711</v>
      </c>
      <c r="AQ2" s="121" t="n">
        <v>34921905436.8447</v>
      </c>
      <c r="AR2" s="121" t="n">
        <v>34459127577.0975</v>
      </c>
      <c r="AS2" s="121" t="n">
        <v>39042666962.3868</v>
      </c>
      <c r="AT2" s="121" t="n">
        <v>16537725282.7127</v>
      </c>
      <c r="AU2" s="121"/>
      <c r="AV2" s="121"/>
    </row>
    <row r="3">
      <c r="A3" t="str">
        <f>L3</f>
      </c>
      <c r="L3" s="1" t="s">
        <v>721</v>
      </c>
      <c r="M3" s="121" t="n">
        <v>43605980197</v>
      </c>
      <c r="N3" s="121" t="n">
        <v>65649982349</v>
      </c>
      <c r="O3" s="121" t="n">
        <v>61626337789</v>
      </c>
      <c r="P3" s="121" t="n">
        <v>58104427407</v>
      </c>
      <c r="Q3" s="121" t="n">
        <v>58505178407</v>
      </c>
      <c r="R3" s="121" t="n">
        <v>57817762885</v>
      </c>
      <c r="S3" s="121" t="n">
        <v>60976178301</v>
      </c>
      <c r="T3" s="121" t="n">
        <v>33227268260</v>
      </c>
      <c r="U3" s="121" t="n">
        <v>31263397589</v>
      </c>
      <c r="V3" s="121" t="n">
        <v>31636933183</v>
      </c>
      <c r="W3" s="121" t="n">
        <v>33800638016.2701</v>
      </c>
      <c r="X3" s="121" t="n">
        <v>30855672827.7086</v>
      </c>
      <c r="Y3" s="121" t="n">
        <v>36103422022.5795</v>
      </c>
      <c r="Z3" s="121" t="n">
        <v>39841536586.1822</v>
      </c>
      <c r="AA3" s="121" t="n">
        <v>39832289586.7188</v>
      </c>
      <c r="AB3" s="121" t="n">
        <v>49984328981.5008</v>
      </c>
      <c r="AC3" s="121" t="n">
        <v>53336182958.1294</v>
      </c>
      <c r="AD3" s="121" t="n">
        <v>54180496972.3934</v>
      </c>
      <c r="AE3" s="121" t="n">
        <v>55679498657.9122</v>
      </c>
      <c r="AF3" s="121" t="n">
        <v>56261018593.0464</v>
      </c>
      <c r="AG3" s="121" t="n">
        <v>51985228360.9016</v>
      </c>
      <c r="AH3" s="121" t="n">
        <v>55189954477.7194</v>
      </c>
      <c r="AI3" s="121" t="n">
        <v>52514763017.1675</v>
      </c>
      <c r="AJ3" s="121" t="n">
        <v>48437850416.8262</v>
      </c>
      <c r="AK3" s="121" t="n">
        <v>47608239514.5362</v>
      </c>
      <c r="AL3" s="121" t="n">
        <v>41197663819.7845</v>
      </c>
      <c r="AM3" s="121" t="n">
        <v>48075433184.7799</v>
      </c>
      <c r="AN3" s="121" t="n">
        <v>48049992440.6241</v>
      </c>
      <c r="AO3" s="121" t="n">
        <v>51876223799.496</v>
      </c>
      <c r="AP3" s="121" t="n">
        <v>47347151455.8661</v>
      </c>
      <c r="AQ3" s="121" t="n">
        <v>45262236029.2509</v>
      </c>
      <c r="AR3" s="121" t="n">
        <v>43642141159.3742</v>
      </c>
      <c r="AS3" s="121" t="n">
        <v>49533563071.4684</v>
      </c>
      <c r="AT3" s="121" t="n">
        <v>24854962577.9379</v>
      </c>
      <c r="AU3" s="121"/>
      <c r="AV3" s="121"/>
    </row>
    <row r="4">
      <c r="A4" t="str">
        <f>L4</f>
      </c>
      <c r="L4" s="1" t="s">
        <v>722</v>
      </c>
      <c r="M4" s="121" t="n">
        <v>409475</v>
      </c>
      <c r="N4" s="121"/>
      <c r="O4" s="121"/>
      <c r="P4" s="121"/>
      <c r="Q4" s="121"/>
      <c r="R4" s="121" t="n">
        <v>3318913</v>
      </c>
      <c r="S4" s="121" t="n">
        <v>253276428</v>
      </c>
      <c r="T4" s="121" t="n">
        <v>26453199889</v>
      </c>
      <c r="U4" s="121" t="n">
        <v>27540633620</v>
      </c>
      <c r="V4" s="121" t="n">
        <v>30726836699</v>
      </c>
      <c r="W4" s="121" t="n">
        <v>32914365988.4913</v>
      </c>
      <c r="X4" s="121" t="n">
        <v>42670852521.7061</v>
      </c>
      <c r="Y4" s="121" t="n">
        <v>50549483785.1629</v>
      </c>
      <c r="Z4" s="121" t="n">
        <v>63704226396.9299</v>
      </c>
      <c r="AA4" s="121" t="n">
        <v>77787971664.9278</v>
      </c>
      <c r="AB4" s="121" t="n">
        <v>85641835730.7029</v>
      </c>
      <c r="AC4" s="121" t="n">
        <v>94459643040.4449</v>
      </c>
      <c r="AD4" s="121" t="n">
        <v>109521697476.842</v>
      </c>
      <c r="AE4" s="121" t="n">
        <v>129343085444.397</v>
      </c>
      <c r="AF4" s="121" t="n">
        <v>138339328008.025</v>
      </c>
      <c r="AG4" s="121" t="n">
        <v>127017598428.107</v>
      </c>
      <c r="AH4" s="121" t="n">
        <v>123383585113.968</v>
      </c>
      <c r="AI4" s="121" t="n">
        <v>123228761770.967</v>
      </c>
      <c r="AJ4" s="121" t="n">
        <v>99598315010.3287</v>
      </c>
      <c r="AK4" s="121" t="n">
        <v>95821024614.9939</v>
      </c>
      <c r="AL4" s="121" t="n">
        <v>90436900423.197</v>
      </c>
      <c r="AM4" s="121" t="n">
        <v>88892122824.4812</v>
      </c>
      <c r="AN4" s="121" t="n">
        <v>96839659980.0162</v>
      </c>
      <c r="AO4" s="121" t="n">
        <v>113458713532.504</v>
      </c>
      <c r="AP4" s="121" t="n">
        <v>126139613465.129</v>
      </c>
      <c r="AQ4" s="121" t="n">
        <v>130419903386.626</v>
      </c>
      <c r="AR4" s="121" t="n">
        <v>121565248343.052</v>
      </c>
      <c r="AS4" s="121" t="n">
        <v>150036654977.997</v>
      </c>
      <c r="AT4" s="121" t="n">
        <v>66565496236.1578</v>
      </c>
      <c r="AU4" s="121"/>
      <c r="AV4" s="121"/>
    </row>
    <row r="5">
      <c r="A5" t="str">
        <f>L5</f>
      </c>
      <c r="L5" s="1" t="s">
        <v>723</v>
      </c>
      <c r="M5" s="121" t="n">
        <v>43372990733</v>
      </c>
      <c r="N5" s="121" t="n">
        <v>60339829236</v>
      </c>
      <c r="O5" s="121" t="n">
        <v>53145429903</v>
      </c>
      <c r="P5" s="121" t="n">
        <v>56918853409</v>
      </c>
      <c r="Q5" s="121" t="n">
        <v>53022765869</v>
      </c>
      <c r="R5" s="121" t="n">
        <v>52351162090</v>
      </c>
      <c r="S5" s="121" t="n">
        <v>51079955336</v>
      </c>
      <c r="T5" s="121" t="n">
        <v>48721333528</v>
      </c>
      <c r="U5" s="121" t="n">
        <v>47623383110</v>
      </c>
      <c r="V5" s="121" t="n">
        <v>47509690026</v>
      </c>
      <c r="W5" s="121" t="n">
        <v>49102976952.7729</v>
      </c>
      <c r="X5" s="121" t="n">
        <v>55974328518.1788</v>
      </c>
      <c r="Y5" s="121" t="n">
        <v>64167738915.7386</v>
      </c>
      <c r="Z5" s="121" t="n">
        <v>80426806169.5912</v>
      </c>
      <c r="AA5" s="121" t="n">
        <v>85720982124.0644</v>
      </c>
      <c r="AB5" s="121" t="n">
        <v>92895210807.8201</v>
      </c>
      <c r="AC5" s="121" t="n">
        <v>107099377031.145</v>
      </c>
      <c r="AD5" s="121" t="n">
        <v>127899780524.742</v>
      </c>
      <c r="AE5" s="121" t="n">
        <v>148134879455.17</v>
      </c>
      <c r="AF5" s="121" t="n">
        <v>145322277633.611</v>
      </c>
      <c r="AG5" s="121" t="n">
        <v>138370074117.814</v>
      </c>
      <c r="AH5" s="121" t="n">
        <v>148990206378.13</v>
      </c>
      <c r="AI5" s="121" t="n">
        <v>148684575766.372</v>
      </c>
      <c r="AJ5" s="121" t="n">
        <v>132599958203.578</v>
      </c>
      <c r="AK5" s="121" t="n">
        <v>116369156137.843</v>
      </c>
      <c r="AL5" s="121" t="n">
        <v>120704185097.058</v>
      </c>
      <c r="AM5" s="121" t="n">
        <v>139394997382.481</v>
      </c>
      <c r="AN5" s="121" t="n">
        <v>152537006725.307</v>
      </c>
      <c r="AO5" s="121" t="n">
        <v>163946808083.573</v>
      </c>
      <c r="AP5" s="121" t="n">
        <v>175592578291.689</v>
      </c>
      <c r="AQ5" s="121" t="n">
        <v>210325918026.976</v>
      </c>
      <c r="AR5" s="121" t="n">
        <v>185845587927.706</v>
      </c>
      <c r="AS5" s="121" t="n">
        <v>174365583059.011</v>
      </c>
      <c r="AT5" s="121" t="n">
        <v>106322323373.946</v>
      </c>
      <c r="AU5" s="121"/>
      <c r="AV5" s="121"/>
    </row>
    <row r="6">
      <c r="A6" t="str">
        <f>L6</f>
      </c>
      <c r="L6" s="1" t="s">
        <v>724</v>
      </c>
      <c r="M6" s="121" t="n">
        <v>29195497000</v>
      </c>
      <c r="N6" s="121" t="n">
        <v>4424751628</v>
      </c>
      <c r="O6" s="121" t="n">
        <v>3416049686</v>
      </c>
      <c r="P6" s="121" t="n">
        <v>1528142719</v>
      </c>
      <c r="Q6" s="121" t="n">
        <v>1267270952</v>
      </c>
      <c r="R6" s="121" t="n">
        <v>1460225780</v>
      </c>
      <c r="S6" s="121" t="n">
        <v>778340876</v>
      </c>
      <c r="T6" s="121" t="n">
        <v>2517801423</v>
      </c>
      <c r="U6" s="121" t="n">
        <v>4646381327</v>
      </c>
      <c r="V6" s="121" t="n">
        <v>5445750285</v>
      </c>
      <c r="W6" s="121" t="n">
        <v>5689381066.9104</v>
      </c>
      <c r="X6" s="121" t="n">
        <v>2667821914.3785</v>
      </c>
      <c r="Y6" s="121" t="n">
        <v>5945657882.4133</v>
      </c>
      <c r="Z6" s="121" t="n">
        <v>6967793105.9325</v>
      </c>
      <c r="AA6" s="121" t="n">
        <v>7461421349.8639</v>
      </c>
      <c r="AB6" s="121" t="n">
        <v>7767353785.1342</v>
      </c>
      <c r="AC6" s="121" t="n">
        <v>6061526109.2941</v>
      </c>
      <c r="AD6" s="121" t="n">
        <v>1197479618.747</v>
      </c>
      <c r="AE6" s="121" t="n">
        <v>1706031336.0186</v>
      </c>
      <c r="AF6" s="121" t="n">
        <v>1514738324.323</v>
      </c>
      <c r="AG6" s="121" t="n">
        <v>4406229638.8537</v>
      </c>
      <c r="AH6" s="121" t="n">
        <v>4410682355.8125</v>
      </c>
      <c r="AI6" s="121" t="n">
        <v>3552314076.5865</v>
      </c>
      <c r="AJ6" s="121" t="n">
        <v>3378189764.6729</v>
      </c>
      <c r="AK6" s="121" t="n">
        <v>2190473631.8645</v>
      </c>
      <c r="AL6" s="121" t="n">
        <v>1809787851.7249</v>
      </c>
      <c r="AM6" s="121" t="n">
        <v>1764159723.0861</v>
      </c>
      <c r="AN6" s="121" t="n">
        <v>1940024322.3988</v>
      </c>
      <c r="AO6" s="121" t="n">
        <v>2172830597.8701</v>
      </c>
      <c r="AP6" s="121" t="n">
        <v>1542809819.3899</v>
      </c>
      <c r="AQ6" s="121" t="n">
        <v>1671536223.8899</v>
      </c>
      <c r="AR6" s="121" t="n">
        <v>1551783590.4275</v>
      </c>
      <c r="AS6" s="121" t="n">
        <v>1342223978.3398</v>
      </c>
      <c r="AT6" s="121" t="n">
        <v>1720038899.9709</v>
      </c>
      <c r="AU6" s="121"/>
      <c r="AV6" s="121"/>
    </row>
    <row r="7">
      <c r="A7" t="str">
        <f>L7</f>
      </c>
      <c r="L7" s="1" t="s">
        <v>718</v>
      </c>
      <c r="M7" s="121" t="str">
        <f>Sum(M2:M6)</f>
      </c>
      <c r="N7" s="121" t="str">
        <f>Sum(N2:N6)</f>
      </c>
      <c r="O7" s="121" t="str">
        <f>Sum(O2:O6)</f>
      </c>
      <c r="P7" s="121" t="str">
        <f>Sum(P2:P6)</f>
      </c>
      <c r="Q7" s="121" t="str">
        <f>Sum(Q2:Q6)</f>
      </c>
      <c r="R7" s="121" t="str">
        <f>Sum(R2:R6)</f>
      </c>
      <c r="S7" s="121" t="str">
        <f>Sum(S2:S6)</f>
      </c>
      <c r="T7" s="121" t="str">
        <f>Sum(T2:T6)</f>
      </c>
      <c r="U7" s="121" t="str">
        <f>Sum(U2:U6)</f>
      </c>
      <c r="V7" s="121" t="str">
        <f>Sum(V2:V6)</f>
      </c>
      <c r="W7" s="121" t="str">
        <f>Sum(W2:W6)</f>
      </c>
      <c r="X7" s="121" t="str">
        <f>Sum(X2:X6)</f>
      </c>
      <c r="Y7" s="121" t="str">
        <f>Sum(Y2:Y6)</f>
      </c>
      <c r="Z7" s="121" t="str">
        <f>Sum(Z2:Z6)</f>
      </c>
      <c r="AA7" s="121" t="str">
        <f>Sum(AA2:AA6)</f>
      </c>
      <c r="AB7" s="121" t="str">
        <f>Sum(AB2:AB6)</f>
      </c>
      <c r="AC7" s="121" t="str">
        <f>Sum(AC2:AC6)</f>
      </c>
      <c r="AD7" s="121" t="str">
        <f>Sum(AD2:AD6)</f>
      </c>
      <c r="AE7" s="121" t="str">
        <f>Sum(AE2:AE6)</f>
      </c>
      <c r="AF7" s="121" t="str">
        <f>Sum(AF2:AF6)</f>
      </c>
      <c r="AG7" s="121" t="str">
        <f>Sum(AG2:AG6)</f>
      </c>
      <c r="AH7" s="121" t="str">
        <f>Sum(AH2:AH6)</f>
      </c>
      <c r="AI7" s="121" t="str">
        <f>Sum(AI2:AI6)</f>
      </c>
      <c r="AJ7" s="121" t="str">
        <f>Sum(AJ2:AJ6)</f>
      </c>
      <c r="AK7" s="121" t="str">
        <f>Sum(AK2:AK6)</f>
      </c>
      <c r="AL7" s="121" t="str">
        <f>Sum(AL2:AL6)</f>
      </c>
      <c r="AM7" s="121" t="str">
        <f>Sum(AM2:AM6)</f>
      </c>
      <c r="AN7" s="121" t="str">
        <f>Sum(AN2:AN6)</f>
      </c>
      <c r="AO7" s="121" t="str">
        <f>Sum(AO2:AO6)</f>
      </c>
      <c r="AP7" s="121" t="str">
        <f>Sum(AP2:AP6)</f>
      </c>
      <c r="AQ7" s="121" t="str">
        <f>Sum(AQ2:AQ6)</f>
      </c>
      <c r="AR7" s="121" t="str">
        <f>Sum(AR2:AR6)</f>
      </c>
      <c r="AS7" s="121" t="str">
        <f>Sum(AS2:AS6)</f>
      </c>
      <c r="AT7" s="121" t="str">
        <f>Sum(AT2:AT6)</f>
      </c>
      <c r="AU7" s="121"/>
      <c r="AV7" s="121"/>
    </row>
    <row r="9">
      <c r="A9" s="33" t="str">
        <f t="shared" ref="A9:A15" si="1">L9</f>
        <v>Competition.sum</v>
      </c>
      <c r="B9" s="26" t="n">
        <f>AL9</f>
        <v>2015</v>
      </c>
      <c r="C9" s="12" t="n">
        <f t="shared" ref="C9:E15" si="2">AR9</f>
        <v>2021</v>
      </c>
      <c r="D9" s="12" t="n">
        <f t="shared" si="2"/>
        <v>2022</v>
      </c>
      <c r="E9" s="12" t="n">
        <f t="shared" si="2"/>
        <v>2023</v>
      </c>
      <c r="F9" s="12" t="str">
        <f>C9&amp;"-"&amp;$D9</f>
        <v>2021-2022</v>
      </c>
      <c r="G9" s="12" t="str">
        <f>B9&amp;"-"&amp;$D9</f>
        <v>2015-2022</v>
      </c>
      <c r="H9" s="12" t="str">
        <f>$E9&amp;"/"&amp;D9</f>
        <v>2023/2022</v>
      </c>
      <c r="I9" s="12" t="str">
        <f>"Share "&amp;AS9</f>
        <v>Share 2022</v>
      </c>
      <c r="J9" s="12" t="str">
        <f>"Share "&amp;AT9</f>
        <v>Share 2023</v>
      </c>
      <c r="K9" s="1"/>
      <c r="L9" s="1" t="s">
        <v>120</v>
      </c>
      <c r="M9" s="1" t="n">
        <f t="shared" ref="M9:AS9" si="3">M1+0</f>
        <v>1990</v>
      </c>
      <c r="N9" s="1" t="n">
        <f t="shared" si="3"/>
        <v>1991</v>
      </c>
      <c r="O9" s="1" t="n">
        <f t="shared" si="3"/>
        <v>1992</v>
      </c>
      <c r="P9" s="1" t="n">
        <f t="shared" si="3"/>
        <v>1993</v>
      </c>
      <c r="Q9" s="1" t="n">
        <f t="shared" si="3"/>
        <v>1994</v>
      </c>
      <c r="R9" s="1" t="n">
        <f t="shared" si="3"/>
        <v>1995</v>
      </c>
      <c r="S9" s="1" t="n">
        <f t="shared" si="3"/>
        <v>1996</v>
      </c>
      <c r="T9" s="1" t="n">
        <f t="shared" si="3"/>
        <v>1997</v>
      </c>
      <c r="U9" s="1" t="n">
        <f t="shared" si="3"/>
        <v>1998</v>
      </c>
      <c r="V9" s="1" t="n">
        <f t="shared" si="3"/>
        <v>1999</v>
      </c>
      <c r="W9" s="1" t="n">
        <f t="shared" si="3"/>
        <v>2000</v>
      </c>
      <c r="X9" s="1" t="n">
        <f t="shared" si="3"/>
        <v>2001</v>
      </c>
      <c r="Y9" s="1" t="n">
        <f t="shared" si="3"/>
        <v>2002</v>
      </c>
      <c r="Z9" s="1" t="n">
        <f t="shared" si="3"/>
        <v>2003</v>
      </c>
      <c r="AA9" s="1" t="n">
        <f t="shared" si="3"/>
        <v>2004</v>
      </c>
      <c r="AB9" s="1" t="n">
        <f t="shared" si="3"/>
        <v>2005</v>
      </c>
      <c r="AC9" s="1" t="n">
        <f t="shared" si="3"/>
        <v>2006</v>
      </c>
      <c r="AD9" s="1" t="n">
        <f t="shared" si="3"/>
        <v>2007</v>
      </c>
      <c r="AE9" s="1" t="n">
        <f t="shared" si="3"/>
        <v>2008</v>
      </c>
      <c r="AF9" s="1" t="n">
        <f t="shared" si="3"/>
        <v>2009</v>
      </c>
      <c r="AG9" s="1" t="n">
        <f t="shared" si="3"/>
        <v>2010</v>
      </c>
      <c r="AH9" s="1" t="n">
        <f t="shared" si="3"/>
        <v>2011</v>
      </c>
      <c r="AI9" s="1" t="n">
        <f t="shared" si="3"/>
        <v>2012</v>
      </c>
      <c r="AJ9" s="1" t="n">
        <f t="shared" si="3"/>
        <v>2013</v>
      </c>
      <c r="AK9" s="1" t="n">
        <f t="shared" si="3"/>
        <v>2014</v>
      </c>
      <c r="AL9" s="1" t="n">
        <f t="shared" si="3"/>
        <v>2015</v>
      </c>
      <c r="AM9" s="1" t="n">
        <f t="shared" si="3"/>
        <v>2016</v>
      </c>
      <c r="AN9" s="1" t="n">
        <f t="shared" si="3"/>
        <v>2017</v>
      </c>
      <c r="AO9" s="1" t="n">
        <f t="shared" si="3"/>
        <v>2018</v>
      </c>
      <c r="AP9" s="1" t="n">
        <f t="shared" si="3"/>
        <v>2019</v>
      </c>
      <c r="AQ9" s="1" t="n">
        <f t="shared" si="3"/>
        <v>2020</v>
      </c>
      <c r="AR9" s="1" t="n">
        <f t="shared" si="3"/>
        <v>2021</v>
      </c>
      <c r="AS9" s="1" t="n">
        <f t="shared" si="3"/>
        <v>2022</v>
      </c>
      <c r="AT9" s="1" t="n">
        <f t="shared" ref="AT9" si="4">AT1+0</f>
        <v>2023</v>
      </c>
    </row>
    <row r="10">
      <c r="A10" s="5" t="str">
        <f t="shared" si="1"/>
        <v>1 Offer</v>
      </c>
      <c r="B10" s="95" t="n">
        <f>AL10</f>
        <v>24.032016996473928</v>
      </c>
      <c r="C10" s="95" t="n">
        <f t="shared" si="2"/>
        <v>36.846717650104047</v>
      </c>
      <c r="D10" s="95" t="n">
        <f t="shared" si="2"/>
        <v>39.042666962386804</v>
      </c>
      <c r="E10" s="95" t="n">
        <f t="shared" si="2"/>
        <v>15.773655574197882</v>
      </c>
      <c r="F10" s="7" t="n">
        <f>(D10/C10)-1</f>
        <v>5.9596877342928067E-2</v>
      </c>
      <c r="G10" s="16" t="n">
        <f>(D10/B10)-1</f>
        <v>0.62461049224937293</v>
      </c>
      <c r="H10" s="16" t="n">
        <f>E10/D10</f>
        <v>0.40401070934508693</v>
      </c>
      <c r="I10" s="29" t="n">
        <f>AS19</f>
        <v>9.4232964251156126E-2</v>
      </c>
      <c r="J10" s="29" t="n">
        <f t="shared" ref="J10:J16" si="5">AT19</f>
        <v>7.656334930898151E-2</v>
      </c>
      <c r="K10" s="16"/>
      <c r="L10" s="1" t="s">
        <v>121</v>
      </c>
      <c r="M10" s="95" t="n">
        <f t="shared" ref="M10:AS14" si="6">IF(M2="","",M2/VLOOKUP(M$9,deflator,2,FALSE)/$A$1)</f>
        <v>8.2984451482916484</v>
      </c>
      <c r="N10" s="95" t="n">
        <f t="shared" si="6"/>
        <v>11.014807771337972</v>
      </c>
      <c r="O10" s="95" t="n">
        <f t="shared" si="6"/>
        <v>9.7711703841698174</v>
      </c>
      <c r="P10" s="95" t="n">
        <f t="shared" si="6"/>
        <v>8.8208780916706804</v>
      </c>
      <c r="Q10" s="95" t="n">
        <f t="shared" si="6"/>
        <v>7.8176991220501995</v>
      </c>
      <c r="R10" s="95" t="n">
        <f t="shared" si="6"/>
        <v>8.6949119714762784</v>
      </c>
      <c r="S10" s="95" t="n">
        <f t="shared" si="6"/>
        <v>9.2253932242119312</v>
      </c>
      <c r="T10" s="95" t="n">
        <f t="shared" si="6"/>
        <v>8.5597041814351424</v>
      </c>
      <c r="U10" s="95" t="n">
        <f t="shared" si="6"/>
        <v>9.8394172586161535</v>
      </c>
      <c r="V10" s="95" t="n">
        <f t="shared" si="6"/>
        <v>11.324341921982553</v>
      </c>
      <c r="W10" s="95" t="n">
        <f t="shared" si="6"/>
        <v>17.241656490302301</v>
      </c>
      <c r="X10" s="95" t="n">
        <f t="shared" si="6"/>
        <v>18.653608435835849</v>
      </c>
      <c r="Y10" s="95" t="n">
        <f t="shared" si="6"/>
        <v>20.257225932171664</v>
      </c>
      <c r="Z10" s="95" t="n">
        <f t="shared" si="6"/>
        <v>31.379984177592188</v>
      </c>
      <c r="AA10" s="95" t="n">
        <f t="shared" si="6"/>
        <v>28.201555417290535</v>
      </c>
      <c r="AB10" s="95" t="n">
        <f t="shared" si="6"/>
        <v>42.406825324480849</v>
      </c>
      <c r="AC10" s="95" t="n">
        <f t="shared" si="6"/>
        <v>47.828022391603497</v>
      </c>
      <c r="AD10" s="95" t="n">
        <f t="shared" si="6"/>
        <v>48.110357600408534</v>
      </c>
      <c r="AE10" s="95" t="n">
        <f t="shared" si="6"/>
        <v>57.485778416521917</v>
      </c>
      <c r="AF10" s="95" t="n">
        <f t="shared" si="6"/>
        <v>52.939977350494893</v>
      </c>
      <c r="AG10" s="95" t="n">
        <f t="shared" si="6"/>
        <v>53.146408596734553</v>
      </c>
      <c r="AH10" s="95" t="n">
        <f t="shared" si="6"/>
        <v>46.924297717252529</v>
      </c>
      <c r="AI10" s="95" t="n">
        <f t="shared" si="6"/>
        <v>37.345820972519583</v>
      </c>
      <c r="AJ10" s="95" t="n">
        <f t="shared" si="6"/>
        <v>27.907585528498497</v>
      </c>
      <c r="AK10" s="95" t="n">
        <f t="shared" si="6"/>
        <v>25.835627411056446</v>
      </c>
      <c r="AL10" s="95" t="n">
        <f t="shared" si="6"/>
        <v>24.032016996473928</v>
      </c>
      <c r="AM10" s="95" t="n">
        <f t="shared" si="6"/>
        <v>24.071440421605981</v>
      </c>
      <c r="AN10" s="95" t="n">
        <f t="shared" si="6"/>
        <v>24.834405014960122</v>
      </c>
      <c r="AO10" s="95" t="n">
        <f t="shared" si="6"/>
        <v>31.403987574829699</v>
      </c>
      <c r="AP10" s="95" t="n">
        <f t="shared" si="6"/>
        <v>37.220415918399944</v>
      </c>
      <c r="AQ10" s="95" t="n">
        <f t="shared" si="6"/>
        <v>38.596766316147104</v>
      </c>
      <c r="AR10" s="95" t="n">
        <f t="shared" si="6"/>
        <v>36.846717650104047</v>
      </c>
      <c r="AS10" s="95" t="n">
        <f t="shared" si="6"/>
        <v>39.042666962386804</v>
      </c>
      <c r="AT10" s="95" t="n">
        <f t="shared" ref="AT10" si="7">IF(AT2="","",AT2/VLOOKUP(AT$9,deflator,2,FALSE)/$A$1)</f>
        <v>15.773655574197882</v>
      </c>
    </row>
    <row r="11">
      <c r="A11" s="5" t="str">
        <f t="shared" si="1"/>
        <v>2 Offers</v>
      </c>
      <c r="B11" s="95" t="n">
        <f>AL11</f>
        <v>49.41443763783812</v>
      </c>
      <c r="C11" s="95" t="n">
        <f t="shared" si="2"/>
        <v>46.666000157653833</v>
      </c>
      <c r="D11" s="95" t="n">
        <f t="shared" si="2"/>
        <v>49.5335630714684</v>
      </c>
      <c r="E11" s="95" t="n">
        <f t="shared" si="2"/>
        <v>23.706623027762678</v>
      </c>
      <c r="F11" s="7" t="n">
        <f t="shared" ref="F11:F14" si="8">(D11/C11)-1</f>
        <v>6.1448654354925525E-2</v>
      </c>
      <c r="G11" s="16" t="n">
        <f t="shared" ref="G11:G14" si="9">(D11/B11)-1</f>
        <v>2.4107414619054524E-3</v>
      </c>
      <c r="H11" s="16" t="n">
        <f t="shared" ref="H11:H14" si="10">E11/D11</f>
        <v>0.47859716842008931</v>
      </c>
      <c r="I11" s="29" t="n">
        <f t="shared" ref="I11:I16" si="11">AS20</f>
        <v>0.11955367912347957</v>
      </c>
      <c r="J11" s="29" t="n">
        <f t="shared" si="5"/>
        <v>0.11506898012785079</v>
      </c>
      <c r="K11" s="16"/>
      <c r="L11" s="1" t="s">
        <v>122</v>
      </c>
      <c r="M11" s="95" t="n">
        <f t="shared" si="6"/>
        <v>86.668262131793796</v>
      </c>
      <c r="N11" s="95" t="n">
        <f t="shared" si="6"/>
        <v>125.98753861622248</v>
      </c>
      <c r="O11" s="95" t="n">
        <f t="shared" si="6"/>
        <v>115.38216935113564</v>
      </c>
      <c r="P11" s="95" t="n">
        <f t="shared" si="6"/>
        <v>106.29126305635161</v>
      </c>
      <c r="Q11" s="95" t="n">
        <f t="shared" si="6"/>
        <v>104.74206871502035</v>
      </c>
      <c r="R11" s="95" t="n">
        <f t="shared" si="6"/>
        <v>101.3642054664132</v>
      </c>
      <c r="S11" s="95" t="n">
        <f t="shared" si="6"/>
        <v>104.92935415791064</v>
      </c>
      <c r="T11" s="95" t="n">
        <f t="shared" si="6"/>
        <v>56.180315386308138</v>
      </c>
      <c r="U11" s="95" t="n">
        <f t="shared" si="6"/>
        <v>52.207925444376762</v>
      </c>
      <c r="V11" s="95" t="n">
        <f t="shared" si="6"/>
        <v>52.181257336515223</v>
      </c>
      <c r="W11" s="95" t="n">
        <f t="shared" si="6"/>
        <v>54.612706544257826</v>
      </c>
      <c r="X11" s="95" t="n">
        <f t="shared" si="6"/>
        <v>48.674118518880903</v>
      </c>
      <c r="Y11" s="95" t="n">
        <f t="shared" si="6"/>
        <v>56.067381123271119</v>
      </c>
      <c r="Z11" s="95" t="n">
        <f t="shared" si="6"/>
        <v>60.712060802183061</v>
      </c>
      <c r="AA11" s="95" t="n">
        <f t="shared" si="6"/>
        <v>59.249707374467057</v>
      </c>
      <c r="AB11" s="95" t="n">
        <f t="shared" si="6"/>
        <v>72.160111766911172</v>
      </c>
      <c r="AC11" s="95" t="n">
        <f t="shared" si="6"/>
        <v>74.571172604289089</v>
      </c>
      <c r="AD11" s="95" t="n">
        <f t="shared" si="6"/>
        <v>73.729738309884908</v>
      </c>
      <c r="AE11" s="95" t="n">
        <f t="shared" si="6"/>
        <v>74.221649868678028</v>
      </c>
      <c r="AF11" s="95" t="n">
        <f t="shared" si="6"/>
        <v>74.242377405230059</v>
      </c>
      <c r="AG11" s="95" t="n">
        <f t="shared" si="6"/>
        <v>68.008516568844144</v>
      </c>
      <c r="AH11" s="95" t="n">
        <f t="shared" si="6"/>
        <v>70.774653403251506</v>
      </c>
      <c r="AI11" s="95" t="n">
        <f t="shared" si="6"/>
        <v>66.131841054901074</v>
      </c>
      <c r="AJ11" s="95" t="n">
        <f t="shared" si="6"/>
        <v>59.901585979369329</v>
      </c>
      <c r="AK11" s="95" t="n">
        <f t="shared" si="6"/>
        <v>57.758242806429152</v>
      </c>
      <c r="AL11" s="95" t="n">
        <f t="shared" si="6"/>
        <v>49.41443763783812</v>
      </c>
      <c r="AM11" s="95" t="n">
        <f t="shared" si="6"/>
        <v>57.19005577442784</v>
      </c>
      <c r="AN11" s="95" t="n">
        <f t="shared" si="6"/>
        <v>56.157174487848536</v>
      </c>
      <c r="AO11" s="95" t="n">
        <f t="shared" si="6"/>
        <v>59.238056423621643</v>
      </c>
      <c r="AP11" s="95" t="n">
        <f t="shared" si="6"/>
        <v>53.027630593020369</v>
      </c>
      <c r="AQ11" s="95" t="n">
        <f t="shared" si="6"/>
        <v>50.025218415605877</v>
      </c>
      <c r="AR11" s="95" t="n">
        <f t="shared" si="6"/>
        <v>46.666000157653833</v>
      </c>
      <c r="AS11" s="95" t="n">
        <f t="shared" si="6"/>
        <v>49.5335630714684</v>
      </c>
      <c r="AT11" s="95" t="n">
        <f t="shared" ref="AT11" si="12">IF(AT3="","",AT3/VLOOKUP(AT$9,deflator,2,FALSE)/$A$1)</f>
        <v>23.706623027762678</v>
      </c>
    </row>
    <row r="12">
      <c r="A12" s="5" t="str">
        <f t="shared" si="1"/>
        <v>3+ Offers</v>
      </c>
      <c r="B12" s="95" t="n">
        <f t="shared" ref="B12:B15" si="13">AL12</f>
        <v>108.47432018646003</v>
      </c>
      <c r="C12" s="95" t="n">
        <f t="shared" si="2"/>
        <v>129.98821202711676</v>
      </c>
      <c r="D12" s="92" t="n">
        <f t="shared" si="2"/>
        <v>150.03665497799702</v>
      </c>
      <c r="E12" s="95" t="n">
        <f t="shared" si="2"/>
        <v>63.490062436355167</v>
      </c>
      <c r="F12" s="18" t="n">
        <f t="shared" si="8"/>
        <v>0.15423277725135542</v>
      </c>
      <c r="G12" s="16" t="n">
        <f t="shared" si="9"/>
        <v>0.38315367840143311</v>
      </c>
      <c r="H12" s="16" t="n">
        <f t="shared" si="10"/>
        <v>0.42316367587417908</v>
      </c>
      <c r="I12" s="29" t="n">
        <f t="shared" si="11"/>
        <v>0.36212686901039282</v>
      </c>
      <c r="J12" s="29" t="n">
        <f t="shared" si="5"/>
        <v>0.30817281416460102</v>
      </c>
      <c r="K12" s="16"/>
      <c r="L12" s="1" t="s">
        <v>123</v>
      </c>
      <c r="M12" s="95" t="n">
        <f t="shared" si="6"/>
        <v>8.1384448821214203E-4</v>
      </c>
      <c r="N12" s="95" t="str">
        <f t="shared" si="6"/>
      </c>
      <c r="O12" s="95" t="str">
        <f t="shared" si="6"/>
      </c>
      <c r="P12" s="95" t="str">
        <f t="shared" si="6"/>
      </c>
      <c r="Q12" s="95" t="str">
        <f t="shared" si="6"/>
      </c>
      <c r="R12" s="95" t="n">
        <f t="shared" si="6"/>
        <v>5.8186094111992862E-3</v>
      </c>
      <c r="S12" s="95" t="n">
        <f t="shared" si="6"/>
        <v>0.43584450114720802</v>
      </c>
      <c r="T12" s="95" t="n">
        <f t="shared" si="6"/>
        <v>44.726791896104899</v>
      </c>
      <c r="U12" s="95" t="n">
        <f t="shared" si="6"/>
        <v>45.991141641935897</v>
      </c>
      <c r="V12" s="95" t="n">
        <f t="shared" si="6"/>
        <v>50.680164339986078</v>
      </c>
      <c r="W12" s="95" t="n">
        <f t="shared" si="6"/>
        <v>53.18073019670576</v>
      </c>
      <c r="X12" s="95" t="n">
        <f t="shared" si="6"/>
        <v>67.312294388799756</v>
      </c>
      <c r="Y12" s="95" t="n">
        <f t="shared" si="6"/>
        <v>78.501621569135878</v>
      </c>
      <c r="Z12" s="95" t="n">
        <f t="shared" si="6"/>
        <v>97.07494232809799</v>
      </c>
      <c r="AA12" s="95" t="n">
        <f t="shared" si="6"/>
        <v>115.70799987196938</v>
      </c>
      <c r="AB12" s="95" t="n">
        <f t="shared" si="6"/>
        <v>123.63723919427144</v>
      </c>
      <c r="AC12" s="95" t="n">
        <f t="shared" si="6"/>
        <v>132.06731255662388</v>
      </c>
      <c r="AD12" s="95" t="n">
        <f t="shared" si="6"/>
        <v>149.038981653055</v>
      </c>
      <c r="AE12" s="95" t="n">
        <f t="shared" si="6"/>
        <v>172.41637285152433</v>
      </c>
      <c r="AF12" s="95" t="n">
        <f t="shared" si="6"/>
        <v>182.55340654687518</v>
      </c>
      <c r="AG12" s="95" t="n">
        <f t="shared" si="6"/>
        <v>166.16794269445984</v>
      </c>
      <c r="AH12" s="95" t="n">
        <f t="shared" si="6"/>
        <v>158.224998638421</v>
      </c>
      <c r="AI12" s="95" t="n">
        <f t="shared" si="6"/>
        <v>155.18197966856999</v>
      </c>
      <c r="AJ12" s="95" t="n">
        <f t="shared" si="6"/>
        <v>123.17014439433154</v>
      </c>
      <c r="AK12" s="95" t="n">
        <f t="shared" si="6"/>
        <v>116.24991938598801</v>
      </c>
      <c r="AL12" s="95" t="n">
        <f t="shared" si="6"/>
        <v>108.47432018646003</v>
      </c>
      <c r="AM12" s="95" t="n">
        <f t="shared" si="6"/>
        <v>105.74518263204797</v>
      </c>
      <c r="AN12" s="95" t="n">
        <f t="shared" si="6"/>
        <v>113.17882494074868</v>
      </c>
      <c r="AO12" s="95" t="n">
        <f t="shared" si="6"/>
        <v>129.55980951827289</v>
      </c>
      <c r="AP12" s="95" t="n">
        <f t="shared" si="6"/>
        <v>141.27322595552928</v>
      </c>
      <c r="AQ12" s="95" t="n">
        <f t="shared" si="6"/>
        <v>144.14409726558443</v>
      </c>
      <c r="AR12" s="95" t="n">
        <f t="shared" si="6"/>
        <v>129.98821202711676</v>
      </c>
      <c r="AS12" s="95" t="n">
        <f t="shared" si="6"/>
        <v>150.03665497799702</v>
      </c>
      <c r="AT12" s="95" t="n">
        <f t="shared" ref="AT12" si="14">IF(AT4="","",AT4/VLOOKUP(AT$9,deflator,2,FALSE)/$A$1)</f>
        <v>63.490062436355167</v>
      </c>
    </row>
    <row r="13">
      <c r="A13" s="5" t="str">
        <f t="shared" si="1"/>
        <v>No Comp.</v>
      </c>
      <c r="B13" s="95" t="n">
        <f t="shared" si="13"/>
        <v>144.77834115050655</v>
      </c>
      <c r="C13" s="95" t="n">
        <f t="shared" si="2"/>
        <v>198.72238174250839</v>
      </c>
      <c r="D13" s="95" t="n">
        <f t="shared" si="2"/>
        <v>174.36558305901099</v>
      </c>
      <c r="E13" s="95" t="n">
        <f t="shared" si="2"/>
        <v>101.41005973186768</v>
      </c>
      <c r="F13" s="7" t="n">
        <f t="shared" si="8"/>
        <v>-0.12256696236188114</v>
      </c>
      <c r="G13" s="16" t="n">
        <f t="shared" si="9"/>
        <v>0.20436234918416818</v>
      </c>
      <c r="H13" s="16" t="n">
        <f t="shared" si="10"/>
        <v>0.58159447496899208</v>
      </c>
      <c r="I13" s="29" t="n">
        <f t="shared" si="11"/>
        <v>0.42084691014733122</v>
      </c>
      <c r="J13" s="29" t="n">
        <f t="shared" si="5"/>
        <v>0.49223173348581839</v>
      </c>
      <c r="K13" s="16"/>
      <c r="L13" s="1" t="s">
        <v>124</v>
      </c>
      <c r="M13" s="95" t="n">
        <f t="shared" si="6"/>
        <v>86.205188217420755</v>
      </c>
      <c r="N13" s="95" t="n">
        <f t="shared" si="6"/>
        <v>115.796932367075</v>
      </c>
      <c r="O13" s="95" t="n">
        <f t="shared" si="6"/>
        <v>99.503478761014307</v>
      </c>
      <c r="P13" s="95" t="n">
        <f t="shared" si="6"/>
        <v>104.12247552469773</v>
      </c>
      <c r="Q13" s="95" t="n">
        <f t="shared" si="6"/>
        <v>94.926882326142007</v>
      </c>
      <c r="R13" s="95" t="n">
        <f t="shared" si="6"/>
        <v>91.780340257214732</v>
      </c>
      <c r="S13" s="95" t="n">
        <f t="shared" si="6"/>
        <v>87.899682682040137</v>
      </c>
      <c r="T13" s="95" t="n">
        <f t="shared" si="6"/>
        <v>82.377517833437125</v>
      </c>
      <c r="U13" s="95" t="n">
        <f t="shared" si="6"/>
        <v>79.528081608464731</v>
      </c>
      <c r="V13" s="95" t="n">
        <f t="shared" si="6"/>
        <v>78.361431143930247</v>
      </c>
      <c r="W13" s="95" t="n">
        <f t="shared" si="6"/>
        <v>79.337155395718227</v>
      </c>
      <c r="X13" s="95" t="n">
        <f t="shared" si="6"/>
        <v>88.298223653123202</v>
      </c>
      <c r="Y13" s="95" t="n">
        <f t="shared" si="6"/>
        <v>99.650306593020971</v>
      </c>
      <c r="Z13" s="95" t="n">
        <f t="shared" si="6"/>
        <v>122.55745045704604</v>
      </c>
      <c r="AA13" s="95" t="n">
        <f t="shared" si="6"/>
        <v>127.50818894418258</v>
      </c>
      <c r="AB13" s="95" t="n">
        <f t="shared" si="6"/>
        <v>134.10860825968027</v>
      </c>
      <c r="AC13" s="95" t="n">
        <f t="shared" si="6"/>
        <v>149.73936430117291</v>
      </c>
      <c r="AD13" s="95" t="n">
        <f t="shared" si="6"/>
        <v>174.04818846135387</v>
      </c>
      <c r="AE13" s="95" t="n">
        <f t="shared" si="6"/>
        <v>197.4661306455219</v>
      </c>
      <c r="AF13" s="95" t="n">
        <f t="shared" si="6"/>
        <v>191.76814873372464</v>
      </c>
      <c r="AG13" s="95" t="n">
        <f t="shared" si="6"/>
        <v>181.01956603793857</v>
      </c>
      <c r="AH13" s="95" t="n">
        <f t="shared" si="6"/>
        <v>191.06249165594167</v>
      </c>
      <c r="AI13" s="95" t="n">
        <f t="shared" si="6"/>
        <v>187.23848622686717</v>
      </c>
      <c r="AJ13" s="95" t="n">
        <f t="shared" si="6"/>
        <v>163.98225207849455</v>
      </c>
      <c r="AK13" s="95" t="n">
        <f t="shared" si="6"/>
        <v>141.17888088125159</v>
      </c>
      <c r="AL13" s="95" t="n">
        <f t="shared" si="6"/>
        <v>144.77834115050655</v>
      </c>
      <c r="AM13" s="95" t="n">
        <f t="shared" si="6"/>
        <v>165.8228984508485</v>
      </c>
      <c r="AN13" s="95" t="n">
        <f t="shared" si="6"/>
        <v>178.27364516471775</v>
      </c>
      <c r="AO13" s="95" t="n">
        <f t="shared" si="6"/>
        <v>187.21274519256201</v>
      </c>
      <c r="AP13" s="95" t="n">
        <f t="shared" si="6"/>
        <v>196.65931508481637</v>
      </c>
      <c r="AQ13" s="95" t="n">
        <f t="shared" si="6"/>
        <v>232.45868765658565</v>
      </c>
      <c r="AR13" s="95" t="n">
        <f t="shared" si="6"/>
        <v>198.72238174250839</v>
      </c>
      <c r="AS13" s="95" t="n">
        <f t="shared" si="6"/>
        <v>174.36558305901099</v>
      </c>
      <c r="AT13" s="95" t="n">
        <f t="shared" ref="AT13" si="15">IF(AT5="","",AT5/VLOOKUP(AT$9,deflator,2,FALSE)/$A$1)</f>
        <v>101.41005973186768</v>
      </c>
    </row>
    <row r="14">
      <c r="A14" s="5" t="str">
        <f t="shared" si="1"/>
        <v>Unlabeled</v>
      </c>
      <c r="B14" s="95" t="n">
        <f t="shared" si="13"/>
        <v>2.1707456356743697</v>
      </c>
      <c r="C14" s="95" t="n">
        <f t="shared" si="2"/>
        <v>1.6593029432512092</v>
      </c>
      <c r="D14" s="95" t="n">
        <f t="shared" si="2"/>
        <v>1.3422239783397998</v>
      </c>
      <c r="E14" s="95" t="n">
        <f t="shared" si="2"/>
        <v>1.6405703153579538</v>
      </c>
      <c r="F14" s="7" t="n">
        <f t="shared" si="8"/>
        <v>-0.19109166665499333</v>
      </c>
      <c r="G14" s="16" t="n">
        <f t="shared" si="9"/>
        <v>-0.38167606730080061</v>
      </c>
      <c r="H14" s="16" t="n">
        <f t="shared" si="10"/>
        <v>1.2222776092758969</v>
      </c>
      <c r="I14" s="29" t="n">
        <f t="shared" si="11"/>
        <v>3.2395774676404602E-3</v>
      </c>
      <c r="J14" s="29" t="n">
        <f t="shared" si="5"/>
        <v>7.9631229127484198E-3</v>
      </c>
      <c r="K14" s="16"/>
      <c r="L14" s="1" t="s">
        <v>34</v>
      </c>
      <c r="M14" s="95" t="n">
        <f t="shared" si="6"/>
        <v>58.026971888550285</v>
      </c>
      <c r="N14" s="95" t="n">
        <f t="shared" si="6"/>
        <v>8.4914503653074433</v>
      </c>
      <c r="O14" s="95" t="n">
        <f t="shared" si="6"/>
        <v>6.3958242128789919</v>
      </c>
      <c r="P14" s="95" t="n">
        <f t="shared" si="6"/>
        <v>2.7954534100323865</v>
      </c>
      <c r="Q14" s="95" t="n">
        <f t="shared" si="6"/>
        <v>2.2688005532011446</v>
      </c>
      <c r="R14" s="95" t="n">
        <f t="shared" si="6"/>
        <v>2.5600199420665199</v>
      </c>
      <c r="S14" s="95" t="n">
        <f t="shared" si="6"/>
        <v>1.3393887204643493</v>
      </c>
      <c r="T14" s="95" t="n">
        <f t="shared" si="6"/>
        <v>4.2570721407910117</v>
      </c>
      <c r="U14" s="95" t="n">
        <f t="shared" si="6"/>
        <v>7.7591672247264389</v>
      </c>
      <c r="V14" s="95" t="n">
        <f t="shared" si="6"/>
        <v>8.9820999832146118</v>
      </c>
      <c r="W14" s="95" t="n">
        <f t="shared" si="6"/>
        <v>9.1925039543949207</v>
      </c>
      <c r="X14" s="95" t="n">
        <f t="shared" si="6"/>
        <v>4.2084280829915075</v>
      </c>
      <c r="Y14" s="95" t="n">
        <f t="shared" si="6"/>
        <v>9.2334035902015597</v>
      </c>
      <c r="Z14" s="95" t="n">
        <f t="shared" si="6"/>
        <v>10.617790249865021</v>
      </c>
      <c r="AA14" s="95" t="n">
        <f t="shared" si="6"/>
        <v>11.098710020536735</v>
      </c>
      <c r="AB14" s="95" t="n">
        <f t="shared" si="6"/>
        <v>11.213376846088362</v>
      </c>
      <c r="AC14" s="95" t="n">
        <f t="shared" si="6"/>
        <v>8.474830493521095</v>
      </c>
      <c r="AD14" s="95" t="n">
        <f t="shared" si="6"/>
        <v>1.6295505551863689</v>
      </c>
      <c r="AE14" s="95" t="n">
        <f t="shared" si="6"/>
        <v>2.2741666778454701</v>
      </c>
      <c r="AF14" s="95" t="n">
        <f t="shared" si="6"/>
        <v>1.9988577732300987</v>
      </c>
      <c r="AG14" s="95" t="n">
        <f t="shared" si="6"/>
        <v>5.7643517369924808</v>
      </c>
      <c r="AH14" s="95" t="n">
        <f t="shared" si="6"/>
        <v>5.656183592803826</v>
      </c>
      <c r="AI14" s="95" t="n">
        <f t="shared" si="6"/>
        <v>4.4734291157918493</v>
      </c>
      <c r="AJ14" s="95" t="n">
        <f t="shared" si="6"/>
        <v>4.1777024145746218</v>
      </c>
      <c r="AK14" s="95" t="n">
        <f t="shared" si="6"/>
        <v>2.6574792342758409</v>
      </c>
      <c r="AL14" s="95" t="n">
        <f t="shared" si="6"/>
        <v>2.1707456356743697</v>
      </c>
      <c r="AM14" s="95" t="n">
        <f t="shared" si="6"/>
        <v>2.0986268094664728</v>
      </c>
      <c r="AN14" s="95" t="n">
        <f t="shared" si="6"/>
        <v>2.2673527892485237</v>
      </c>
      <c r="AO14" s="95" t="n">
        <f t="shared" si="6"/>
        <v>2.4811802426693026</v>
      </c>
      <c r="AP14" s="95" t="n">
        <f t="shared" si="6"/>
        <v>1.7279085787061856</v>
      </c>
      <c r="AQ14" s="95" t="n">
        <f t="shared" si="6"/>
        <v>1.8474333578140119</v>
      </c>
      <c r="AR14" s="95" t="n">
        <f t="shared" si="6"/>
        <v>1.6593029432512092</v>
      </c>
      <c r="AS14" s="95" t="n">
        <f t="shared" si="6"/>
        <v>1.3422239783397998</v>
      </c>
      <c r="AT14" s="95" t="n">
        <f t="shared" ref="AT14" si="16">IF(AT6="","",AT6/VLOOKUP(AT$9,deflator,2,FALSE)/$A$1)</f>
        <v>1.6405703153579538</v>
      </c>
    </row>
    <row r="15">
      <c r="A15" s="9" t="str">
        <f t="shared" si="1"/>
        <v>Grand Total</v>
      </c>
      <c r="B15" s="40" t="n">
        <f t="shared" si="13"/>
        <v>328.86986160695301</v>
      </c>
      <c r="C15" s="40" t="n">
        <f t="shared" si="2"/>
        <v>413.88261452063426</v>
      </c>
      <c r="D15" s="40" t="n">
        <f t="shared" si="2"/>
        <v>414.32069204920293</v>
      </c>
      <c r="E15" s="40" t="n">
        <f t="shared" si="2"/>
        <v>206.02097108554133</v>
      </c>
      <c r="F15" s="57"/>
      <c r="G15" s="16" t="n">
        <f>AR25</f>
        <v>0.42682201664685637</v>
      </c>
      <c r="H15" s="16"/>
      <c r="I15" s="29" t="b">
        <f t="shared" si="11"/>
        <v>1</v>
      </c>
      <c r="J15" s="29" t="b">
        <f t="shared" si="5"/>
        <v>1</v>
      </c>
      <c r="K15" s="16"/>
      <c r="L15" s="1" t="s">
        <v>44</v>
      </c>
      <c r="M15" s="95" t="n">
        <f t="shared" ref="M15:AS15" si="17">IF(M7="","",M7/VLOOKUP(M$9,deflator,2,FALSE)/$A$1)</f>
        <v>239.19968123054471</v>
      </c>
      <c r="N15" s="95" t="n">
        <f t="shared" si="17"/>
        <v>261.29072911994291</v>
      </c>
      <c r="O15" s="95" t="n">
        <f t="shared" si="17"/>
        <v>231.05264270919878</v>
      </c>
      <c r="P15" s="95" t="n">
        <f t="shared" si="17"/>
        <v>222.03007008275242</v>
      </c>
      <c r="Q15" s="95" t="n">
        <f t="shared" si="17"/>
        <v>209.75545071641369</v>
      </c>
      <c r="R15" s="95" t="n">
        <f t="shared" si="17"/>
        <v>204.40529624658194</v>
      </c>
      <c r="S15" s="95" t="n">
        <f t="shared" si="17"/>
        <v>203.82966328577427</v>
      </c>
      <c r="T15" s="95" t="n">
        <f t="shared" si="17"/>
        <v>196.10140143807629</v>
      </c>
      <c r="U15" s="95" t="n">
        <f t="shared" si="17"/>
        <v>195.32573317812</v>
      </c>
      <c r="V15" s="95" t="n">
        <f t="shared" si="17"/>
        <v>201.52929472562869</v>
      </c>
      <c r="W15" s="95" t="n">
        <f t="shared" si="17"/>
        <v>213.56475258137903</v>
      </c>
      <c r="X15" s="95" t="n">
        <f t="shared" si="17"/>
        <v>227.14667307963123</v>
      </c>
      <c r="Y15" s="95" t="n">
        <f t="shared" si="17"/>
        <v>263.70993880780117</v>
      </c>
      <c r="Z15" s="95" t="n">
        <f t="shared" si="17"/>
        <v>322.34222801478433</v>
      </c>
      <c r="AA15" s="95" t="n">
        <f t="shared" si="17"/>
        <v>341.7661616284463</v>
      </c>
      <c r="AB15" s="95" t="n">
        <f t="shared" si="17"/>
        <v>383.52616139143214</v>
      </c>
      <c r="AC15" s="95" t="n">
        <f t="shared" si="17"/>
        <v>412.68070234721057</v>
      </c>
      <c r="AD15" s="95" t="n">
        <f t="shared" si="17"/>
        <v>446.55681657988868</v>
      </c>
      <c r="AE15" s="95" t="n">
        <f t="shared" si="17"/>
        <v>503.86409846009167</v>
      </c>
      <c r="AF15" s="95" t="n">
        <f t="shared" si="17"/>
        <v>503.50276780955488</v>
      </c>
      <c r="AG15" s="95" t="n">
        <f t="shared" si="17"/>
        <v>474.10678563496958</v>
      </c>
      <c r="AH15" s="95" t="n">
        <f t="shared" si="17"/>
        <v>472.64262500767052</v>
      </c>
      <c r="AI15" s="95" t="n">
        <f t="shared" si="17"/>
        <v>450.37155703864966</v>
      </c>
      <c r="AJ15" s="95" t="n">
        <f t="shared" si="17"/>
        <v>379.13927039526857</v>
      </c>
      <c r="AK15" s="95" t="n">
        <f t="shared" si="17"/>
        <v>343.68014971900107</v>
      </c>
      <c r="AL15" s="95" t="n">
        <f t="shared" si="17"/>
        <v>328.86986160695301</v>
      </c>
      <c r="AM15" s="95" t="n">
        <f t="shared" si="17"/>
        <v>354.9282040883968</v>
      </c>
      <c r="AN15" s="95" t="n">
        <f t="shared" si="17"/>
        <v>374.71140239752361</v>
      </c>
      <c r="AO15" s="95" t="n">
        <f t="shared" si="17"/>
        <v>409.89577895195555</v>
      </c>
      <c r="AP15" s="95" t="n">
        <f t="shared" si="17"/>
        <v>429.90849613047209</v>
      </c>
      <c r="AQ15" s="95" t="n">
        <f t="shared" si="17"/>
        <v>467.07220301173714</v>
      </c>
      <c r="AR15" s="95" t="n">
        <f t="shared" si="17"/>
        <v>413.88261452063426</v>
      </c>
      <c r="AS15" s="95" t="n">
        <f t="shared" si="17"/>
        <v>414.32069204920293</v>
      </c>
      <c r="AT15" s="95" t="n">
        <f t="shared" ref="AT15" si="18">IF(AT7="","",AT7/VLOOKUP(AT$9,deflator,2,FALSE)/$A$1)</f>
        <v>206.02097108554133</v>
      </c>
    </row>
    <row r="16">
      <c r="A16" s="9" t="str">
        <f t="shared" ref="A16" si="19">L16</f>
        <v>Checksum</v>
      </c>
      <c r="B16" s="40" t="b">
        <f t="shared" ref="B16" si="20">AL16</f>
        <v>1</v>
      </c>
      <c r="C16" s="40" t="b">
        <f t="shared" ref="C16" si="21">AR16</f>
        <v>1</v>
      </c>
      <c r="D16" s="40" t="b">
        <f t="shared" ref="D16" si="22">AS16</f>
        <v>1</v>
      </c>
      <c r="E16" s="40" t="b">
        <f t="shared" ref="E16" si="23">AT16</f>
        <v>1</v>
      </c>
      <c r="F16" s="57"/>
      <c r="G16" s="16" t="n">
        <f>AR26</f>
        <v>0</v>
      </c>
      <c r="H16" s="16"/>
      <c r="I16" s="29" t="n">
        <f t="shared" si="11"/>
        <v>0.4816805481338724</v>
      </c>
      <c r="J16" s="29" t="n">
        <f t="shared" si="5"/>
        <v>0.42324179429245179</v>
      </c>
      <c r="K16" s="120"/>
      <c r="L16" s="1" t="s">
        <v>54</v>
      </c>
      <c r="M16" s="95" t="b">
        <f t="shared" ref="M16:AS16" si="24">SUM(M10:M14)=M15</f>
        <v>1</v>
      </c>
      <c r="N16" s="95" t="b">
        <f t="shared" si="24"/>
        <v>1</v>
      </c>
      <c r="O16" s="95" t="b">
        <f t="shared" si="24"/>
        <v>1</v>
      </c>
      <c r="P16" s="95" t="b">
        <f t="shared" si="24"/>
        <v>1</v>
      </c>
      <c r="Q16" s="95" t="b">
        <f t="shared" si="24"/>
        <v>1</v>
      </c>
      <c r="R16" s="95" t="b">
        <f t="shared" si="24"/>
        <v>1</v>
      </c>
      <c r="S16" s="95" t="b">
        <f t="shared" si="24"/>
        <v>1</v>
      </c>
      <c r="T16" s="95" t="b">
        <f t="shared" si="24"/>
        <v>1</v>
      </c>
      <c r="U16" s="95" t="b">
        <f t="shared" si="24"/>
        <v>1</v>
      </c>
      <c r="V16" s="95" t="b">
        <f t="shared" si="24"/>
        <v>1</v>
      </c>
      <c r="W16" s="95" t="b">
        <f t="shared" si="24"/>
        <v>1</v>
      </c>
      <c r="X16" s="95" t="b">
        <f t="shared" si="24"/>
        <v>1</v>
      </c>
      <c r="Y16" s="95" t="b">
        <f t="shared" si="24"/>
        <v>1</v>
      </c>
      <c r="Z16" s="95" t="b">
        <f t="shared" si="24"/>
        <v>1</v>
      </c>
      <c r="AA16" s="95" t="b">
        <f t="shared" si="24"/>
        <v>1</v>
      </c>
      <c r="AB16" s="95" t="b">
        <f t="shared" si="24"/>
        <v>1</v>
      </c>
      <c r="AC16" s="95" t="b">
        <f t="shared" si="24"/>
        <v>0</v>
      </c>
      <c r="AD16" s="95" t="b">
        <f t="shared" si="24"/>
        <v>1</v>
      </c>
      <c r="AE16" s="95" t="b">
        <f t="shared" si="24"/>
        <v>1</v>
      </c>
      <c r="AF16" s="95" t="b">
        <f t="shared" si="24"/>
        <v>1</v>
      </c>
      <c r="AG16" s="95" t="b">
        <f t="shared" si="24"/>
        <v>1</v>
      </c>
      <c r="AH16" s="95" t="b">
        <f t="shared" si="24"/>
        <v>1</v>
      </c>
      <c r="AI16" s="95" t="b">
        <f t="shared" si="24"/>
        <v>1</v>
      </c>
      <c r="AJ16" s="95" t="b">
        <f t="shared" si="24"/>
        <v>1</v>
      </c>
      <c r="AK16" s="95" t="b">
        <f t="shared" si="24"/>
        <v>1</v>
      </c>
      <c r="AL16" s="95" t="b">
        <f t="shared" si="24"/>
        <v>1</v>
      </c>
      <c r="AM16" s="95" t="b">
        <f t="shared" si="24"/>
        <v>1</v>
      </c>
      <c r="AN16" s="95" t="b">
        <f t="shared" si="24"/>
        <v>1</v>
      </c>
      <c r="AO16" s="95" t="b">
        <f t="shared" si="24"/>
        <v>1</v>
      </c>
      <c r="AP16" s="95" t="b">
        <f t="shared" si="24"/>
        <v>1</v>
      </c>
      <c r="AQ16" s="95" t="b">
        <f t="shared" si="24"/>
        <v>1</v>
      </c>
      <c r="AR16" s="95" t="b">
        <f t="shared" si="24"/>
        <v>1</v>
      </c>
      <c r="AS16" s="95" t="b">
        <f t="shared" si="24"/>
        <v>1</v>
      </c>
      <c r="AT16" s="95" t="b">
        <f t="shared" ref="AT16" si="25">SUM(AT10:AT14)=AT15</f>
        <v>1</v>
      </c>
    </row>
    <row r="17">
      <c r="A17" s="9"/>
      <c r="B17" s="40"/>
      <c r="C17" s="40"/>
      <c r="D17" s="40"/>
      <c r="E17" s="40"/>
      <c r="F17" s="57"/>
      <c r="G17" s="16"/>
      <c r="H17" s="16"/>
      <c r="I17" s="29"/>
      <c r="J17" s="29"/>
      <c r="K17" s="120"/>
    </row>
    <row r="18">
      <c r="L18" s="1" t="s">
        <v>120</v>
      </c>
      <c r="M18" s="1" t="n">
        <f t="shared" ref="M18:AS18" si="26">M9</f>
        <v>1990</v>
      </c>
      <c r="N18" s="1" t="n">
        <f t="shared" si="26"/>
        <v>1991</v>
      </c>
      <c r="O18" s="1" t="n">
        <f t="shared" si="26"/>
        <v>1992</v>
      </c>
      <c r="P18" s="1" t="n">
        <f t="shared" si="26"/>
        <v>1993</v>
      </c>
      <c r="Q18" s="1" t="n">
        <f t="shared" si="26"/>
        <v>1994</v>
      </c>
      <c r="R18" s="1" t="n">
        <f t="shared" si="26"/>
        <v>1995</v>
      </c>
      <c r="S18" s="1" t="n">
        <f t="shared" si="26"/>
        <v>1996</v>
      </c>
      <c r="T18" s="1" t="n">
        <f t="shared" si="26"/>
        <v>1997</v>
      </c>
      <c r="U18" s="1" t="n">
        <f t="shared" si="26"/>
        <v>1998</v>
      </c>
      <c r="V18" s="1" t="n">
        <f t="shared" si="26"/>
        <v>1999</v>
      </c>
      <c r="W18" s="1" t="n">
        <f t="shared" si="26"/>
        <v>2000</v>
      </c>
      <c r="X18" s="1" t="n">
        <f t="shared" si="26"/>
        <v>2001</v>
      </c>
      <c r="Y18" s="1" t="n">
        <f t="shared" si="26"/>
        <v>2002</v>
      </c>
      <c r="Z18" s="1" t="n">
        <f t="shared" si="26"/>
        <v>2003</v>
      </c>
      <c r="AA18" s="1" t="n">
        <f t="shared" si="26"/>
        <v>2004</v>
      </c>
      <c r="AB18" s="1" t="n">
        <f t="shared" si="26"/>
        <v>2005</v>
      </c>
      <c r="AC18" s="1" t="n">
        <f t="shared" si="26"/>
        <v>2006</v>
      </c>
      <c r="AD18" s="1" t="n">
        <f t="shared" si="26"/>
        <v>2007</v>
      </c>
      <c r="AE18" s="1" t="n">
        <f t="shared" si="26"/>
        <v>2008</v>
      </c>
      <c r="AF18" s="1" t="n">
        <f t="shared" si="26"/>
        <v>2009</v>
      </c>
      <c r="AG18" s="1" t="n">
        <f t="shared" si="26"/>
        <v>2010</v>
      </c>
      <c r="AH18" s="1" t="n">
        <f t="shared" si="26"/>
        <v>2011</v>
      </c>
      <c r="AI18" s="1" t="n">
        <f t="shared" si="26"/>
        <v>2012</v>
      </c>
      <c r="AJ18" s="1" t="n">
        <f t="shared" si="26"/>
        <v>2013</v>
      </c>
      <c r="AK18" s="1" t="n">
        <f t="shared" si="26"/>
        <v>2014</v>
      </c>
      <c r="AL18" s="1" t="n">
        <f t="shared" si="26"/>
        <v>2015</v>
      </c>
      <c r="AM18" s="1" t="n">
        <f t="shared" si="26"/>
        <v>2016</v>
      </c>
      <c r="AN18" s="1" t="n">
        <f t="shared" si="26"/>
        <v>2017</v>
      </c>
      <c r="AO18" s="1" t="n">
        <f t="shared" si="26"/>
        <v>2018</v>
      </c>
      <c r="AP18" s="1" t="n">
        <f t="shared" si="26"/>
        <v>2019</v>
      </c>
      <c r="AQ18" s="1" t="n">
        <f t="shared" si="26"/>
        <v>2020</v>
      </c>
      <c r="AR18" s="1" t="n">
        <f t="shared" si="26"/>
        <v>2021</v>
      </c>
      <c r="AS18" s="1" t="n">
        <f t="shared" si="26"/>
        <v>2022</v>
      </c>
      <c r="AT18" s="1" t="n">
        <f t="shared" ref="AT18" si="27">AT9</f>
        <v>2023</v>
      </c>
    </row>
    <row r="19">
      <c r="L19" s="1" t="s">
        <v>121</v>
      </c>
      <c r="M19" s="16" t="n">
        <f t="shared" ref="M19:AS19" si="28">IF(M10="","",M10/M$15)</f>
        <v>3.4692542672301749E-2</v>
      </c>
      <c r="N19" s="16" t="n">
        <f t="shared" si="28"/>
        <v>4.2155371560395984E-2</v>
      </c>
      <c r="O19" s="16" t="n">
        <f t="shared" si="28"/>
        <v>4.2289801447836041E-2</v>
      </c>
      <c r="P19" s="16" t="n">
        <f t="shared" si="28"/>
        <v>3.9728303866152309E-2</v>
      </c>
      <c r="Q19" s="16" t="n">
        <f t="shared" si="28"/>
        <v>3.7270540981648267E-2</v>
      </c>
      <c r="R19" s="16" t="n">
        <f t="shared" si="28"/>
        <v>4.2537606075467208E-2</v>
      </c>
      <c r="S19" s="16" t="n">
        <f t="shared" si="28"/>
        <v>4.5260307432670878E-2</v>
      </c>
      <c r="T19" s="16" t="n">
        <f t="shared" si="28"/>
        <v>4.3649377917057232E-2</v>
      </c>
      <c r="U19" s="16" t="n">
        <f t="shared" si="28"/>
        <v>5.0374403303242513E-2</v>
      </c>
      <c r="V19" s="16" t="n">
        <f t="shared" si="28"/>
        <v>5.6192038668125326E-2</v>
      </c>
      <c r="W19" s="7" t="n">
        <f t="shared" si="28"/>
        <v>8.073268777689499E-2</v>
      </c>
      <c r="X19" s="7" t="n">
        <f t="shared" si="28"/>
        <v>8.212142481741927E-2</v>
      </c>
      <c r="Y19" s="7" t="n">
        <f t="shared" si="28"/>
        <v>7.6816315773883939E-2</v>
      </c>
      <c r="Z19" s="7" t="n">
        <f t="shared" si="28"/>
        <v>9.7349901596364641E-2</v>
      </c>
      <c r="AA19" s="7" t="n">
        <f t="shared" si="28"/>
        <v>8.2517108431437031E-2</v>
      </c>
      <c r="AB19" s="7" t="n">
        <f t="shared" si="28"/>
        <v>0.11057088040781618</v>
      </c>
      <c r="AC19" s="7" t="n">
        <f t="shared" si="28"/>
        <v>0.11589595083940513</v>
      </c>
      <c r="AD19" s="7" t="n">
        <f t="shared" si="28"/>
        <v>0.1077362517246484</v>
      </c>
      <c r="AE19" s="7" t="n">
        <f t="shared" si="28"/>
        <v>0.11408984802094418</v>
      </c>
      <c r="AF19" s="7" t="n">
        <f t="shared" si="28"/>
        <v>0.1051433690837603</v>
      </c>
      <c r="AG19" s="7" t="n">
        <f t="shared" si="28"/>
        <v>0.11209797076739948</v>
      </c>
      <c r="AH19" s="7" t="n">
        <f t="shared" si="28"/>
        <v>9.9280714930209679E-2</v>
      </c>
      <c r="AI19" s="7" t="n">
        <f t="shared" si="28"/>
        <v>8.2922245840926112E-2</v>
      </c>
      <c r="AJ19" s="7" t="n">
        <f t="shared" si="28"/>
        <v>7.3607741818471267E-2</v>
      </c>
      <c r="AK19" s="7" t="n">
        <f t="shared" si="28"/>
        <v>7.5173464141528423E-2</v>
      </c>
      <c r="AL19" s="7" t="n">
        <f t="shared" si="28"/>
        <v>7.3074549546883263E-2</v>
      </c>
      <c r="AM19" s="7" t="n">
        <f t="shared" si="28"/>
        <v>6.7820590599249359E-2</v>
      </c>
      <c r="AN19" s="7" t="n">
        <f t="shared" si="28"/>
        <v>6.6276085691712727E-2</v>
      </c>
      <c r="AO19" s="7" t="n">
        <f t="shared" si="28"/>
        <v>7.6614566890942787E-2</v>
      </c>
      <c r="AP19" s="7" t="n">
        <f t="shared" si="28"/>
        <v>8.6577530459188673E-2</v>
      </c>
      <c r="AQ19" s="7" t="n">
        <f t="shared" si="28"/>
        <v>8.2635545569337165E-2</v>
      </c>
      <c r="AR19" s="7" t="n">
        <f t="shared" si="28"/>
        <v>8.9026976145834325E-2</v>
      </c>
      <c r="AS19" s="7" t="n">
        <f t="shared" si="28"/>
        <v>9.4232964251156126E-2</v>
      </c>
      <c r="AT19" s="7" t="n">
        <f t="shared" ref="AT19" si="29">IF(AT10="","",AT10/AT$15)</f>
        <v>7.656334930898151E-2</v>
      </c>
    </row>
    <row r="20">
      <c r="L20" s="1" t="s">
        <v>122</v>
      </c>
      <c r="M20" s="16" t="n">
        <f t="shared" ref="M20:AS20" si="30">IF(M11="","",M11/M$15)</f>
        <v>0.36232599343751404</v>
      </c>
      <c r="N20" s="16" t="n">
        <f t="shared" si="30"/>
        <v>0.482173780296618</v>
      </c>
      <c r="O20" s="16" t="n">
        <f t="shared" si="30"/>
        <v>0.49937610753214723</v>
      </c>
      <c r="P20" s="16" t="n">
        <f t="shared" si="30"/>
        <v>0.47872462958164175</v>
      </c>
      <c r="Q20" s="16" t="n">
        <f t="shared" si="30"/>
        <v>0.4993532628462185</v>
      </c>
      <c r="R20" s="16" t="n">
        <f t="shared" si="30"/>
        <v>0.49589813633856961</v>
      </c>
      <c r="S20" s="16" t="n">
        <f t="shared" si="30"/>
        <v>0.51478942007963313</v>
      </c>
      <c r="T20" s="16" t="n">
        <f t="shared" si="30"/>
        <v>0.28648604739343697</v>
      </c>
      <c r="U20" s="16" t="n">
        <f t="shared" si="30"/>
        <v>0.2672864685820362</v>
      </c>
      <c r="V20" s="16" t="n">
        <f t="shared" si="30"/>
        <v>0.25892641269626432</v>
      </c>
      <c r="W20" s="7" t="n">
        <f t="shared" si="30"/>
        <v>0.25571966293196069</v>
      </c>
      <c r="X20" s="7" t="n">
        <f t="shared" si="30"/>
        <v>0.21428497216781656</v>
      </c>
      <c r="Y20" s="7" t="n">
        <f t="shared" si="30"/>
        <v>0.21261004183894078</v>
      </c>
      <c r="Z20" s="7" t="n">
        <f t="shared" si="30"/>
        <v>0.18834659416512589</v>
      </c>
      <c r="AA20" s="7" t="n">
        <f t="shared" si="30"/>
        <v>0.17336329346402887</v>
      </c>
      <c r="AB20" s="7" t="n">
        <f t="shared" si="30"/>
        <v>0.18814912522555027</v>
      </c>
      <c r="AC20" s="7" t="n">
        <f t="shared" si="30"/>
        <v>0.18069944191756351</v>
      </c>
      <c r="AD20" s="7" t="n">
        <f t="shared" si="30"/>
        <v>0.16510718361567037</v>
      </c>
      <c r="AE20" s="7" t="n">
        <f t="shared" si="30"/>
        <v>0.14730489847463646</v>
      </c>
      <c r="AF20" s="7" t="n">
        <f t="shared" si="30"/>
        <v>0.14745177614060609</v>
      </c>
      <c r="AG20" s="7" t="n">
        <f t="shared" si="30"/>
        <v>0.14344556675720338</v>
      </c>
      <c r="AH20" s="7" t="n">
        <f t="shared" si="30"/>
        <v>0.1497424262191818</v>
      </c>
      <c r="AI20" s="7" t="n">
        <f t="shared" si="30"/>
        <v>0.14683840491557912</v>
      </c>
      <c r="AJ20" s="7" t="n">
        <f t="shared" si="30"/>
        <v>0.15799362043641488</v>
      </c>
      <c r="AK20" s="7" t="n">
        <f t="shared" si="30"/>
        <v>0.16805812862236386</v>
      </c>
      <c r="AL20" s="7" t="n">
        <f t="shared" si="30"/>
        <v>0.15025529367873638</v>
      </c>
      <c r="AM20" s="7" t="n">
        <f t="shared" si="30"/>
        <v>0.16113133618478048</v>
      </c>
      <c r="AN20" s="7" t="n">
        <f t="shared" si="30"/>
        <v>0.14986780260364893</v>
      </c>
      <c r="AO20" s="7" t="n">
        <f t="shared" si="30"/>
        <v>0.14451980104573123</v>
      </c>
      <c r="AP20" s="7" t="n">
        <f t="shared" si="30"/>
        <v>0.12334631920585984</v>
      </c>
      <c r="AQ20" s="7" t="n">
        <f t="shared" si="30"/>
        <v>0.10710382269173227</v>
      </c>
      <c r="AR20" s="7" t="n">
        <f t="shared" si="30"/>
        <v>0.11275177676091365</v>
      </c>
      <c r="AS20" s="7" t="n">
        <f t="shared" si="30"/>
        <v>0.11955367912347957</v>
      </c>
      <c r="AT20" s="7" t="n">
        <f t="shared" ref="AT20" si="31">IF(AT11="","",AT11/AT$15)</f>
        <v>0.11506898012785079</v>
      </c>
    </row>
    <row r="21">
      <c r="L21" s="1" t="s">
        <v>123</v>
      </c>
      <c r="M21" s="16" t="n">
        <f t="shared" ref="M21:AS21" si="32">IF(M12="","",M12/M$15)</f>
        <v>3.4023644347073561E-6</v>
      </c>
      <c r="N21" s="16" t="str">
        <f t="shared" si="32"/>
      </c>
      <c r="O21" s="16" t="str">
        <f t="shared" si="32"/>
      </c>
      <c r="P21" s="16" t="str">
        <f t="shared" si="32"/>
      </c>
      <c r="Q21" s="16" t="str">
        <f t="shared" si="32"/>
      </c>
      <c r="R21" s="16" t="n">
        <f t="shared" si="32"/>
        <v>2.8466040352399063E-5</v>
      </c>
      <c r="S21" s="16" t="n">
        <f t="shared" si="32"/>
        <v>2.1382780804388769E-3</v>
      </c>
      <c r="T21" s="16" t="n">
        <f t="shared" si="32"/>
        <v>0.22807991971555824</v>
      </c>
      <c r="U21" s="16" t="n">
        <f t="shared" si="32"/>
        <v>0.23545869196864089</v>
      </c>
      <c r="V21" s="16" t="n">
        <f t="shared" si="32"/>
        <v>0.25147790255002084</v>
      </c>
      <c r="W21" s="7" t="n">
        <f t="shared" si="32"/>
        <v>0.24901454736282477</v>
      </c>
      <c r="X21" s="7" t="n">
        <f t="shared" si="32"/>
        <v>0.29633845601252529</v>
      </c>
      <c r="Y21" s="7" t="n">
        <f t="shared" si="32"/>
        <v>0.29768169498666469</v>
      </c>
      <c r="Z21" s="7" t="n">
        <f t="shared" si="32"/>
        <v>0.3011549027440662</v>
      </c>
      <c r="AA21" s="7" t="n">
        <f t="shared" si="32"/>
        <v>0.33855897061500845</v>
      </c>
      <c r="AB21" s="7" t="n">
        <f t="shared" si="32"/>
        <v>0.32236976676041029</v>
      </c>
      <c r="AC21" s="7" t="n">
        <f t="shared" si="32"/>
        <v>0.32002299066920875</v>
      </c>
      <c r="AD21" s="7" t="n">
        <f t="shared" si="32"/>
        <v>0.33375144241335758</v>
      </c>
      <c r="AE21" s="7" t="n">
        <f t="shared" si="32"/>
        <v>0.34218824754226956</v>
      </c>
      <c r="AF21" s="7" t="n">
        <f t="shared" si="32"/>
        <v>0.362566838194471</v>
      </c>
      <c r="AG21" s="7" t="n">
        <f t="shared" si="32"/>
        <v>0.35048632023250137</v>
      </c>
      <c r="AH21" s="7" t="n">
        <f t="shared" si="32"/>
        <v>0.33476667204074784</v>
      </c>
      <c r="AI21" s="7" t="n">
        <f t="shared" si="32"/>
        <v>0.34456434302589117</v>
      </c>
      <c r="AJ21" s="7" t="n">
        <f t="shared" si="32"/>
        <v>0.32486780983125674</v>
      </c>
      <c r="AK21" s="7" t="n">
        <f t="shared" si="32"/>
        <v>0.33825031640912628</v>
      </c>
      <c r="AL21" s="7" t="n">
        <f t="shared" si="32"/>
        <v>0.32983965042106084</v>
      </c>
      <c r="AM21" s="7" t="n">
        <f t="shared" si="32"/>
        <v>0.29793400866421865</v>
      </c>
      <c r="AN21" s="7" t="n">
        <f t="shared" si="32"/>
        <v>0.30204264993430757</v>
      </c>
      <c r="AO21" s="7" t="n">
        <f t="shared" si="32"/>
        <v>0.3160798821825847</v>
      </c>
      <c r="AP21" s="7" t="n">
        <f t="shared" si="32"/>
        <v>0.32861231454391759</v>
      </c>
      <c r="AQ21" s="7" t="n">
        <f t="shared" si="32"/>
        <v>0.30861202258692799</v>
      </c>
      <c r="AR21" s="7" t="n">
        <f t="shared" si="32"/>
        <v>0.31407023988594274</v>
      </c>
      <c r="AS21" s="7" t="n">
        <f t="shared" si="32"/>
        <v>0.36212686901039282</v>
      </c>
      <c r="AT21" s="7" t="n">
        <f t="shared" ref="AT21" si="33">IF(AT12="","",AT12/AT$15)</f>
        <v>0.30817281416460102</v>
      </c>
    </row>
    <row r="22">
      <c r="L22" s="1" t="s">
        <v>124</v>
      </c>
      <c r="M22" s="16" t="n">
        <f t="shared" ref="M22:AS22" si="34">IF(M13="","",M13/M$15)</f>
        <v>0.36039006312192673</v>
      </c>
      <c r="N22" s="16" t="n">
        <f t="shared" si="34"/>
        <v>0.44317275533308176</v>
      </c>
      <c r="O22" s="16" t="n">
        <f t="shared" si="34"/>
        <v>0.43065284860753</v>
      </c>
      <c r="P22" s="16" t="n">
        <f t="shared" si="34"/>
        <v>0.46895663945829696</v>
      </c>
      <c r="Q22" s="16" t="n">
        <f t="shared" si="34"/>
        <v>0.45255978808618313</v>
      </c>
      <c r="R22" s="16" t="n">
        <f t="shared" si="34"/>
        <v>0.44901155665994386</v>
      </c>
      <c r="S22" s="16" t="n">
        <f t="shared" si="34"/>
        <v>0.43124087664709815</v>
      </c>
      <c r="T22" s="16" t="n">
        <f t="shared" si="34"/>
        <v>0.42007613015172557</v>
      </c>
      <c r="U22" s="16" t="n">
        <f t="shared" si="34"/>
        <v>0.40715619142687187</v>
      </c>
      <c r="V22" s="16" t="n">
        <f t="shared" si="34"/>
        <v>0.38883394719668485</v>
      </c>
      <c r="W22" s="7" t="n">
        <f t="shared" si="34"/>
        <v>0.37148993191414736</v>
      </c>
      <c r="X22" s="7" t="n">
        <f t="shared" si="34"/>
        <v>0.3887277874510992</v>
      </c>
      <c r="Y22" s="7" t="n">
        <f t="shared" si="34"/>
        <v>0.37787846390442181</v>
      </c>
      <c r="Z22" s="7" t="n">
        <f t="shared" si="34"/>
        <v>0.38020910636450933</v>
      </c>
      <c r="AA22" s="7" t="n">
        <f t="shared" si="34"/>
        <v>0.37308605491143998</v>
      </c>
      <c r="AB22" s="7" t="n">
        <f t="shared" si="34"/>
        <v>0.34967264755325816</v>
      </c>
      <c r="AC22" s="7" t="n">
        <f t="shared" si="34"/>
        <v>0.36284556910342053</v>
      </c>
      <c r="AD22" s="7" t="n">
        <f t="shared" si="34"/>
        <v>0.3897559772894359</v>
      </c>
      <c r="AE22" s="7" t="n">
        <f t="shared" si="34"/>
        <v>0.39190355345621458</v>
      </c>
      <c r="AF22" s="7" t="n">
        <f t="shared" si="34"/>
        <v>0.38086811234026646</v>
      </c>
      <c r="AG22" s="7" t="n">
        <f t="shared" si="34"/>
        <v>0.38181180173470769</v>
      </c>
      <c r="AH22" s="7" t="n">
        <f t="shared" si="34"/>
        <v>0.40424304018885499</v>
      </c>
      <c r="AI22" s="7" t="n">
        <f t="shared" si="34"/>
        <v>0.41574225392479408</v>
      </c>
      <c r="AJ22" s="7" t="n">
        <f t="shared" si="34"/>
        <v>0.43251191549621382</v>
      </c>
      <c r="AK22" s="7" t="n">
        <f t="shared" si="34"/>
        <v>0.41078567091140389</v>
      </c>
      <c r="AL22" s="7" t="n">
        <f t="shared" si="34"/>
        <v>0.44022988437760097</v>
      </c>
      <c r="AM22" s="7" t="n">
        <f t="shared" si="34"/>
        <v>0.46720124391565515</v>
      </c>
      <c r="AN22" s="7" t="n">
        <f t="shared" si="34"/>
        <v>0.47576253090796233</v>
      </c>
      <c r="AO22" s="7" t="n">
        <f t="shared" si="34"/>
        <v>0.45673255204344387</v>
      </c>
      <c r="AP22" s="7" t="n">
        <f t="shared" si="34"/>
        <v>0.45744458845291724</v>
      </c>
      <c r="AQ22" s="7" t="n">
        <f t="shared" si="34"/>
        <v>0.49769326060866903</v>
      </c>
      <c r="AR22" s="7" t="n">
        <f t="shared" si="34"/>
        <v>0.48014189233986543</v>
      </c>
      <c r="AS22" s="7" t="n">
        <f t="shared" si="34"/>
        <v>0.42084691014733122</v>
      </c>
      <c r="AT22" s="7" t="n">
        <f t="shared" ref="AT22" si="35">IF(AT13="","",AT13/AT$15)</f>
        <v>0.49223173348581839</v>
      </c>
    </row>
    <row r="23">
      <c r="L23" s="1" t="s">
        <v>34</v>
      </c>
      <c r="M23" s="16" t="n">
        <f t="shared" ref="M23:AS23" si="36">IF(M14="","",M14/M$15)</f>
        <v>0.24258799840382272</v>
      </c>
      <c r="N23" s="16" t="n">
        <f t="shared" si="36"/>
        <v>3.2498092809904205E-2</v>
      </c>
      <c r="O23" s="16" t="n">
        <f t="shared" si="36"/>
        <v>2.7681242412486626E-2</v>
      </c>
      <c r="P23" s="16" t="n">
        <f t="shared" si="36"/>
        <v>1.2590427093908939E-2</v>
      </c>
      <c r="Q23" s="16" t="n">
        <f t="shared" si="36"/>
        <v>1.0816408085950194E-2</v>
      </c>
      <c r="R23" s="16" t="n">
        <f t="shared" si="36"/>
        <v>1.2524234885666905E-2</v>
      </c>
      <c r="S23" s="16" t="n">
        <f t="shared" si="36"/>
        <v>6.5711177601588486E-3</v>
      </c>
      <c r="T23" s="16" t="n">
        <f t="shared" si="36"/>
        <v>2.1708524822222058E-2</v>
      </c>
      <c r="U23" s="16" t="n">
        <f t="shared" si="36"/>
        <v>3.9724244719208379E-2</v>
      </c>
      <c r="V23" s="16" t="n">
        <f t="shared" si="36"/>
        <v>4.4569698888904753E-2</v>
      </c>
      <c r="W23" s="7" t="n">
        <f t="shared" si="36"/>
        <v>4.3043170014172211E-2</v>
      </c>
      <c r="X23" s="7" t="n">
        <f t="shared" si="36"/>
        <v>1.8527359551139679E-2</v>
      </c>
      <c r="Y23" s="7" t="n">
        <f t="shared" si="36"/>
        <v>3.5013483496088897E-2</v>
      </c>
      <c r="Z23" s="7" t="n">
        <f t="shared" si="36"/>
        <v>3.2939495129933868E-2</v>
      </c>
      <c r="AA23" s="7" t="n">
        <f t="shared" si="36"/>
        <v>3.2474572578085663E-2</v>
      </c>
      <c r="AB23" s="7" t="n">
        <f t="shared" si="36"/>
        <v>2.9237580052964975E-2</v>
      </c>
      <c r="AC23" s="7" t="n">
        <f t="shared" si="36"/>
        <v>2.0536047470401855E-2</v>
      </c>
      <c r="AD23" s="7" t="n">
        <f t="shared" si="36"/>
        <v>3.6491449568877951E-3</v>
      </c>
      <c r="AE23" s="7" t="n">
        <f t="shared" si="36"/>
        <v>4.5134525059351786E-3</v>
      </c>
      <c r="AF23" s="7" t="n">
        <f t="shared" si="36"/>
        <v>3.9699042408961448E-3</v>
      </c>
      <c r="AG23" s="7" t="n">
        <f t="shared" si="36"/>
        <v>1.2158340508188054E-2</v>
      </c>
      <c r="AH23" s="7" t="n">
        <f t="shared" si="36"/>
        <v>1.1967146621005738E-2</v>
      </c>
      <c r="AI23" s="7" t="n">
        <f t="shared" si="36"/>
        <v>9.9327522928095383E-3</v>
      </c>
      <c r="AJ23" s="7" t="n">
        <f t="shared" si="36"/>
        <v>1.1018912417643236E-2</v>
      </c>
      <c r="AK23" s="7" t="n">
        <f t="shared" si="36"/>
        <v>7.7324199155774419E-3</v>
      </c>
      <c r="AL23" s="7" t="n">
        <f t="shared" si="36"/>
        <v>6.6006219757185425E-3</v>
      </c>
      <c r="AM23" s="7" t="n">
        <f t="shared" si="36"/>
        <v>5.9128206360963033E-3</v>
      </c>
      <c r="AN23" s="7" t="n">
        <f t="shared" si="36"/>
        <v>6.0509308623684097E-3</v>
      </c>
      <c r="AO23" s="7" t="n">
        <f t="shared" si="36"/>
        <v>6.0531978372973805E-3</v>
      </c>
      <c r="AP23" s="7" t="n">
        <f t="shared" si="36"/>
        <v>4.0192473381167743E-3</v>
      </c>
      <c r="AQ23" s="7" t="n">
        <f t="shared" si="36"/>
        <v>3.955348543333433E-3</v>
      </c>
      <c r="AR23" s="7" t="n">
        <f t="shared" si="36"/>
        <v>4.0091148674438557E-3</v>
      </c>
      <c r="AS23" s="7" t="n">
        <f t="shared" si="36"/>
        <v>3.2395774676404602E-3</v>
      </c>
      <c r="AT23" s="7" t="n">
        <f t="shared" ref="AT23" si="37">IF(AT14="","",AT14/AT$15)</f>
        <v>7.9631229127484198E-3</v>
      </c>
    </row>
    <row r="24">
      <c r="L24" s="1" t="s">
        <v>54</v>
      </c>
      <c r="M24" s="16" t="b">
        <f t="shared" ref="M24:AS24" si="38">SUM(M19:M23)=1</f>
        <v>1</v>
      </c>
      <c r="N24" s="16" t="b">
        <f t="shared" si="38"/>
        <v>1</v>
      </c>
      <c r="O24" s="16" t="b">
        <f t="shared" si="38"/>
        <v>1</v>
      </c>
      <c r="P24" s="16" t="b">
        <f t="shared" si="38"/>
        <v>1</v>
      </c>
      <c r="Q24" s="16" t="b">
        <f t="shared" si="38"/>
        <v>1</v>
      </c>
      <c r="R24" s="16" t="b">
        <f t="shared" si="38"/>
        <v>1</v>
      </c>
      <c r="S24" s="16" t="b">
        <f t="shared" si="38"/>
        <v>1</v>
      </c>
      <c r="T24" s="16" t="b">
        <f t="shared" si="38"/>
        <v>1</v>
      </c>
      <c r="U24" s="16" t="b">
        <f t="shared" si="38"/>
        <v>1</v>
      </c>
      <c r="V24" s="16" t="b">
        <f t="shared" si="38"/>
        <v>1</v>
      </c>
      <c r="W24" s="7" t="b">
        <f t="shared" si="38"/>
        <v>1</v>
      </c>
      <c r="X24" s="7" t="b">
        <f t="shared" si="38"/>
        <v>1</v>
      </c>
      <c r="Y24" s="7" t="b">
        <f t="shared" si="38"/>
        <v>1</v>
      </c>
      <c r="Z24" s="7" t="b">
        <f t="shared" si="38"/>
        <v>1</v>
      </c>
      <c r="AA24" s="7" t="b">
        <f t="shared" si="38"/>
        <v>1</v>
      </c>
      <c r="AB24" s="7" t="b">
        <f t="shared" si="38"/>
        <v>1</v>
      </c>
      <c r="AC24" s="7" t="b">
        <f t="shared" si="38"/>
        <v>1</v>
      </c>
      <c r="AD24" s="7" t="b">
        <f t="shared" si="38"/>
        <v>1</v>
      </c>
      <c r="AE24" s="7" t="b">
        <f t="shared" si="38"/>
        <v>1</v>
      </c>
      <c r="AF24" s="7" t="b">
        <f t="shared" si="38"/>
        <v>1</v>
      </c>
      <c r="AG24" s="7" t="b">
        <f t="shared" si="38"/>
        <v>1</v>
      </c>
      <c r="AH24" s="7" t="b">
        <f t="shared" si="38"/>
        <v>1</v>
      </c>
      <c r="AI24" s="7" t="b">
        <f t="shared" si="38"/>
        <v>1</v>
      </c>
      <c r="AJ24" s="7" t="b">
        <f t="shared" si="38"/>
        <v>1</v>
      </c>
      <c r="AK24" s="7" t="b">
        <f t="shared" si="38"/>
        <v>1</v>
      </c>
      <c r="AL24" s="7" t="b">
        <f t="shared" si="38"/>
        <v>1</v>
      </c>
      <c r="AM24" s="7" t="b">
        <f t="shared" si="38"/>
        <v>1</v>
      </c>
      <c r="AN24" s="7" t="b">
        <f t="shared" si="38"/>
        <v>1</v>
      </c>
      <c r="AO24" s="7" t="b">
        <f t="shared" si="38"/>
        <v>1</v>
      </c>
      <c r="AP24" s="7" t="b">
        <f t="shared" si="38"/>
        <v>1</v>
      </c>
      <c r="AQ24" s="7" t="b">
        <f t="shared" si="38"/>
        <v>1</v>
      </c>
      <c r="AR24" s="7" t="b">
        <f t="shared" si="38"/>
        <v>1</v>
      </c>
      <c r="AS24" s="7" t="b">
        <f t="shared" si="38"/>
        <v>1</v>
      </c>
      <c r="AT24" s="7" t="b">
        <f t="shared" ref="AT24" si="39">SUM(AT19:AT23)=1</f>
        <v>1</v>
      </c>
    </row>
    <row r="25">
      <c r="L25" s="1" t="s">
        <v>125</v>
      </c>
      <c r="M25" s="70" t="n">
        <f t="shared" ref="M25:AS25" si="40">SUM(M20:M21)</f>
        <v>0.36232939580194873</v>
      </c>
      <c r="N25" s="70" t="n">
        <f t="shared" si="40"/>
        <v>0.482173780296618</v>
      </c>
      <c r="O25" s="70" t="n">
        <f t="shared" si="40"/>
        <v>0.49937610753214723</v>
      </c>
      <c r="P25" s="70" t="n">
        <f t="shared" si="40"/>
        <v>0.47872462958164175</v>
      </c>
      <c r="Q25" s="70" t="n">
        <f t="shared" si="40"/>
        <v>0.4993532628462185</v>
      </c>
      <c r="R25" s="70" t="n">
        <f t="shared" si="40"/>
        <v>0.495926602378922</v>
      </c>
      <c r="S25" s="70" t="n">
        <f t="shared" si="40"/>
        <v>0.516927698160072</v>
      </c>
      <c r="T25" s="70" t="n">
        <f t="shared" si="40"/>
        <v>0.51456596710899527</v>
      </c>
      <c r="U25" s="70" t="n">
        <f t="shared" si="40"/>
        <v>0.50274516055067708</v>
      </c>
      <c r="V25" s="70" t="n">
        <f t="shared" si="40"/>
        <v>0.51040431524628516</v>
      </c>
      <c r="W25" s="29" t="n">
        <f t="shared" si="40"/>
        <v>0.50473421029478549</v>
      </c>
      <c r="X25" s="29" t="n">
        <f t="shared" si="40"/>
        <v>0.5106234281803419</v>
      </c>
      <c r="Y25" s="29" t="n">
        <f t="shared" si="40"/>
        <v>0.51029173682560547</v>
      </c>
      <c r="Z25" s="29" t="n">
        <f t="shared" si="40"/>
        <v>0.48950149690919209</v>
      </c>
      <c r="AA25" s="29" t="n">
        <f t="shared" si="40"/>
        <v>0.51192226407903729</v>
      </c>
      <c r="AB25" s="29" t="n">
        <f t="shared" si="40"/>
        <v>0.51051889198596057</v>
      </c>
      <c r="AC25" s="29" t="n">
        <f t="shared" si="40"/>
        <v>0.50072243258677229</v>
      </c>
      <c r="AD25" s="29" t="n">
        <f t="shared" si="40"/>
        <v>0.49885862602902797</v>
      </c>
      <c r="AE25" s="29" t="n">
        <f t="shared" si="40"/>
        <v>0.48949314601690602</v>
      </c>
      <c r="AF25" s="29" t="n">
        <f t="shared" si="40"/>
        <v>0.51001861433507711</v>
      </c>
      <c r="AG25" s="29" t="n">
        <f t="shared" si="40"/>
        <v>0.49393188698970475</v>
      </c>
      <c r="AH25" s="29" t="n">
        <f t="shared" si="40"/>
        <v>0.4845090982599296</v>
      </c>
      <c r="AI25" s="29" t="n">
        <f t="shared" si="40"/>
        <v>0.49140274794147032</v>
      </c>
      <c r="AJ25" s="29" t="n">
        <f t="shared" si="40"/>
        <v>0.48286143026767159</v>
      </c>
      <c r="AK25" s="29" t="n">
        <f t="shared" si="40"/>
        <v>0.50630844503149008</v>
      </c>
      <c r="AL25" s="29" t="n">
        <f t="shared" si="40"/>
        <v>0.48009494409979725</v>
      </c>
      <c r="AM25" s="29" t="n">
        <f t="shared" si="40"/>
        <v>0.45906534484899914</v>
      </c>
      <c r="AN25" s="29" t="n">
        <f t="shared" si="40"/>
        <v>0.45191045253795648</v>
      </c>
      <c r="AO25" s="29" t="n">
        <f t="shared" si="40"/>
        <v>0.4605996832283159</v>
      </c>
      <c r="AP25" s="29" t="n">
        <f t="shared" si="40"/>
        <v>0.45195863374977741</v>
      </c>
      <c r="AQ25" s="29" t="n">
        <f t="shared" si="40"/>
        <v>0.41571584527866023</v>
      </c>
      <c r="AR25" s="42" t="n">
        <f t="shared" si="40"/>
        <v>0.42682201664685637</v>
      </c>
      <c r="AS25" s="42" t="n">
        <f t="shared" si="40"/>
        <v>0.4816805481338724</v>
      </c>
      <c r="AT25" s="29" t="n">
        <f t="shared" ref="AT25" si="41">SUM(AT20:AT21)</f>
        <v>0.42324179429245179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93"/>
      <c r="O38" s="93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AP50" sqref="AP50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825</v>
      </c>
      <c r="N1" s="1" t="s">
        <v>837</v>
      </c>
      <c r="O1" s="1" t="s">
        <v>678</v>
      </c>
      <c r="P1" s="1" t="s">
        <v>679</v>
      </c>
      <c r="Q1" s="1" t="s">
        <v>680</v>
      </c>
      <c r="R1" s="1" t="s">
        <v>681</v>
      </c>
      <c r="S1" s="1" t="s">
        <v>682</v>
      </c>
      <c r="T1" s="1" t="s">
        <v>683</v>
      </c>
      <c r="U1" s="1" t="s">
        <v>684</v>
      </c>
      <c r="V1" s="1" t="s">
        <v>685</v>
      </c>
      <c r="W1" s="1" t="s">
        <v>686</v>
      </c>
      <c r="X1" s="1" t="s">
        <v>687</v>
      </c>
      <c r="Y1" s="1" t="s">
        <v>688</v>
      </c>
      <c r="Z1" s="1" t="s">
        <v>689</v>
      </c>
      <c r="AA1" s="1" t="s">
        <v>690</v>
      </c>
      <c r="AB1" s="1" t="s">
        <v>691</v>
      </c>
      <c r="AC1" s="1" t="s">
        <v>692</v>
      </c>
      <c r="AD1" s="1" t="s">
        <v>693</v>
      </c>
      <c r="AE1" s="1" t="s">
        <v>694</v>
      </c>
      <c r="AF1" s="1" t="s">
        <v>695</v>
      </c>
      <c r="AG1" s="1" t="s">
        <v>696</v>
      </c>
      <c r="AH1" s="1" t="s">
        <v>697</v>
      </c>
      <c r="AI1" s="1" t="s">
        <v>698</v>
      </c>
      <c r="AJ1" s="1" t="s">
        <v>699</v>
      </c>
      <c r="AK1" s="1" t="s">
        <v>700</v>
      </c>
      <c r="AL1" s="1" t="s">
        <v>701</v>
      </c>
      <c r="AM1" s="1" t="s">
        <v>702</v>
      </c>
      <c r="AN1" s="1" t="s">
        <v>703</v>
      </c>
      <c r="AO1" s="1" t="s">
        <v>704</v>
      </c>
      <c r="AP1" s="1" t="s">
        <v>705</v>
      </c>
      <c r="AQ1" s="1" t="s">
        <v>706</v>
      </c>
      <c r="AR1" s="1" t="s">
        <v>707</v>
      </c>
      <c r="AS1" s="1" t="s">
        <v>708</v>
      </c>
      <c r="AT1" s="1" t="s">
        <v>709</v>
      </c>
      <c r="AU1" s="1" t="s">
        <v>710</v>
      </c>
      <c r="AV1" t="s">
        <v>711</v>
      </c>
    </row>
    <row r="2">
      <c r="A2" t="str">
        <f>M2</f>
      </c>
      <c r="B2" t="str">
        <f>N2</f>
      </c>
      <c r="M2" s="1" t="s">
        <v>826</v>
      </c>
      <c r="N2" s="1" t="s">
        <v>720</v>
      </c>
      <c r="O2" s="142" t="n">
        <v>1007062000</v>
      </c>
      <c r="P2" s="142" t="n">
        <v>2507688963</v>
      </c>
      <c r="Q2" s="142" t="n">
        <v>1986714008</v>
      </c>
      <c r="R2" s="142" t="n">
        <v>1632676184</v>
      </c>
      <c r="S2" s="142" t="n">
        <v>1113502801</v>
      </c>
      <c r="T2" s="142" t="n">
        <v>1203973123</v>
      </c>
      <c r="U2" s="142" t="n">
        <v>1183771415</v>
      </c>
      <c r="V2" s="142" t="n">
        <v>1017375608</v>
      </c>
      <c r="W2" s="142" t="n">
        <v>1248036780</v>
      </c>
      <c r="X2" s="142" t="n">
        <v>1412315349</v>
      </c>
      <c r="Y2" s="142" t="n">
        <v>4082019919.6992</v>
      </c>
      <c r="Z2" s="142" t="n">
        <v>3990017122.0862</v>
      </c>
      <c r="AA2" s="142" t="n">
        <v>4197180260.6865</v>
      </c>
      <c r="AB2" s="142" t="n">
        <v>9114498282.6964</v>
      </c>
      <c r="AC2" s="142" t="n">
        <v>7111554186.4081</v>
      </c>
      <c r="AD2" s="142" t="n">
        <v>13188643658.4519</v>
      </c>
      <c r="AE2" s="142" t="n">
        <v>14717222192.1997</v>
      </c>
      <c r="AF2" s="142" t="n">
        <v>14852799038.3014</v>
      </c>
      <c r="AG2" s="142" t="n">
        <v>20715531745.2602</v>
      </c>
      <c r="AH2" s="142" t="n">
        <v>14829066062.0409</v>
      </c>
      <c r="AI2" s="142" t="n">
        <v>15083925111.653</v>
      </c>
      <c r="AJ2" s="142" t="n">
        <v>14391411701.3465</v>
      </c>
      <c r="AK2" s="142" t="n">
        <v>11040966418.6007</v>
      </c>
      <c r="AL2" s="142" t="n">
        <v>7695981963.0912</v>
      </c>
      <c r="AM2" s="142" t="n">
        <v>7926748936.9926</v>
      </c>
      <c r="AN2" s="142" t="n">
        <v>7862726555.7784</v>
      </c>
      <c r="AO2" s="142" t="n">
        <v>7613194970.8972</v>
      </c>
      <c r="AP2" s="142" t="n">
        <v>7523279846.3634</v>
      </c>
      <c r="AQ2" s="142" t="n">
        <v>9850990080.082</v>
      </c>
      <c r="AR2" s="142" t="n">
        <v>13017869533.9696</v>
      </c>
      <c r="AS2" s="142" t="n">
        <v>12707374628.7774</v>
      </c>
      <c r="AT2" s="142" t="n">
        <v>14502623151.0384</v>
      </c>
      <c r="AU2" s="142" t="n">
        <v>18741648498.5693</v>
      </c>
      <c r="AV2" s="142" t="n">
        <v>7136196194.2915</v>
      </c>
      <c r="AW2" s="142"/>
    </row>
    <row r="3">
      <c r="A3" t="str">
        <f>M3</f>
      </c>
      <c r="B3" t="str">
        <f>N3</f>
      </c>
      <c r="M3" s="1" t="s">
        <v>826</v>
      </c>
      <c r="N3" s="1" t="s">
        <v>838</v>
      </c>
      <c r="O3" s="142" t="n">
        <v>16559907083</v>
      </c>
      <c r="P3" s="142" t="n">
        <v>30317468735</v>
      </c>
      <c r="Q3" s="142" t="n">
        <v>25335080084</v>
      </c>
      <c r="R3" s="142" t="n">
        <v>22662098250</v>
      </c>
      <c r="S3" s="142" t="n">
        <v>19627595730</v>
      </c>
      <c r="T3" s="142" t="n">
        <v>17753261372</v>
      </c>
      <c r="U3" s="142" t="n">
        <v>20919356974</v>
      </c>
      <c r="V3" s="142" t="n">
        <v>19446931560</v>
      </c>
      <c r="W3" s="142" t="n">
        <v>18434183616</v>
      </c>
      <c r="X3" s="142" t="n">
        <v>18866259217</v>
      </c>
      <c r="Y3" s="142" t="n">
        <v>21632396525.4641</v>
      </c>
      <c r="Z3" s="142" t="n">
        <v>25542175922.9916</v>
      </c>
      <c r="AA3" s="142" t="n">
        <v>32087134791.6788</v>
      </c>
      <c r="AB3" s="142" t="n">
        <v>35553765728.5377</v>
      </c>
      <c r="AC3" s="142" t="n">
        <v>40313618675.3171</v>
      </c>
      <c r="AD3" s="142" t="n">
        <v>51036432030.5287</v>
      </c>
      <c r="AE3" s="142" t="n">
        <v>54142048837.6592</v>
      </c>
      <c r="AF3" s="142" t="n">
        <v>60259255902.6729</v>
      </c>
      <c r="AG3" s="142" t="n">
        <v>67951356497.0291</v>
      </c>
      <c r="AH3" s="142" t="n">
        <v>65136468416.4548</v>
      </c>
      <c r="AI3" s="142" t="n">
        <v>55475157640.6883</v>
      </c>
      <c r="AJ3" s="142" t="n">
        <v>57947525811.1205</v>
      </c>
      <c r="AK3" s="142" t="n">
        <v>60605065403.8057</v>
      </c>
      <c r="AL3" s="142" t="n">
        <v>48884364855.3977</v>
      </c>
      <c r="AM3" s="142" t="n">
        <v>47995252845.0387</v>
      </c>
      <c r="AN3" s="142" t="n">
        <v>43683164204.8145</v>
      </c>
      <c r="AO3" s="142" t="n">
        <v>47631589149.0368</v>
      </c>
      <c r="AP3" s="142" t="n">
        <v>51167655249.2065</v>
      </c>
      <c r="AQ3" s="142" t="n">
        <v>59435505771.3868</v>
      </c>
      <c r="AR3" s="142" t="n">
        <v>58405448592.0621</v>
      </c>
      <c r="AS3" s="142" t="n">
        <v>52292642136.3797</v>
      </c>
      <c r="AT3" s="142" t="n">
        <v>52456125706.6423</v>
      </c>
      <c r="AU3" s="142" t="n">
        <v>78273309990.2668</v>
      </c>
      <c r="AV3" s="142" t="n">
        <v>29171319345.6155</v>
      </c>
      <c r="AW3" s="142"/>
    </row>
    <row r="4">
      <c r="A4" t="str">
        <f>M4</f>
      </c>
      <c r="B4" t="str">
        <f>N4</f>
      </c>
      <c r="M4" s="1" t="s">
        <v>826</v>
      </c>
      <c r="N4" s="1" t="s">
        <v>723</v>
      </c>
      <c r="O4" s="142" t="n">
        <v>26470720032</v>
      </c>
      <c r="P4" s="142" t="n">
        <v>39125270482</v>
      </c>
      <c r="Q4" s="142" t="n">
        <v>30828800785</v>
      </c>
      <c r="R4" s="142" t="n">
        <v>35112256851</v>
      </c>
      <c r="S4" s="142" t="n">
        <v>29982799865</v>
      </c>
      <c r="T4" s="142" t="n">
        <v>30284380653</v>
      </c>
      <c r="U4" s="142" t="n">
        <v>29513356860</v>
      </c>
      <c r="V4" s="142" t="n">
        <v>27030970397</v>
      </c>
      <c r="W4" s="142" t="n">
        <v>25936252158</v>
      </c>
      <c r="X4" s="142" t="n">
        <v>28716114351</v>
      </c>
      <c r="Y4" s="142" t="n">
        <v>31079163259</v>
      </c>
      <c r="Z4" s="142" t="n">
        <v>34580241781.1912</v>
      </c>
      <c r="AA4" s="142" t="n">
        <v>38020002140.1427</v>
      </c>
      <c r="AB4" s="142" t="n">
        <v>48290083290.981</v>
      </c>
      <c r="AC4" s="142" t="n">
        <v>54389410055.3186</v>
      </c>
      <c r="AD4" s="142" t="n">
        <v>57559212703.1482</v>
      </c>
      <c r="AE4" s="142" t="n">
        <v>66534046227.0515</v>
      </c>
      <c r="AF4" s="142" t="n">
        <v>83052893904.0946</v>
      </c>
      <c r="AG4" s="142" t="n">
        <v>100699057663.491</v>
      </c>
      <c r="AH4" s="142" t="n">
        <v>93219878665.641</v>
      </c>
      <c r="AI4" s="142" t="n">
        <v>90176966070.3226</v>
      </c>
      <c r="AJ4" s="142" t="n">
        <v>100251332235.003</v>
      </c>
      <c r="AK4" s="142" t="n">
        <v>99462574399.3067</v>
      </c>
      <c r="AL4" s="142" t="n">
        <v>90803491454.5867</v>
      </c>
      <c r="AM4" s="142" t="n">
        <v>73101046181.2744</v>
      </c>
      <c r="AN4" s="142" t="n">
        <v>78025365124.793</v>
      </c>
      <c r="AO4" s="142" t="n">
        <v>93103962205.8286</v>
      </c>
      <c r="AP4" s="142" t="n">
        <v>104424860803.991</v>
      </c>
      <c r="AQ4" s="142" t="n">
        <v>112906762180.514</v>
      </c>
      <c r="AR4" s="142" t="n">
        <v>121278366671.36</v>
      </c>
      <c r="AS4" s="142" t="n">
        <v>152790439747.102</v>
      </c>
      <c r="AT4" s="142" t="n">
        <v>126631926578.498</v>
      </c>
      <c r="AU4" s="142" t="n">
        <v>112055967741.54</v>
      </c>
      <c r="AV4" s="142" t="n">
        <v>70143089676.8309</v>
      </c>
      <c r="AW4" s="142"/>
    </row>
    <row r="5">
      <c r="A5" t="str">
        <f>M5</f>
      </c>
      <c r="B5" t="str">
        <f>N5</f>
      </c>
      <c r="M5" s="1" t="s">
        <v>826</v>
      </c>
      <c r="N5" s="1" t="s">
        <v>724</v>
      </c>
      <c r="O5" s="142" t="n">
        <v>24343032000</v>
      </c>
      <c r="P5" s="142" t="n">
        <v>1432967498</v>
      </c>
      <c r="Q5" s="142" t="n">
        <v>1940135211</v>
      </c>
      <c r="R5" s="142" t="n">
        <v>892674249</v>
      </c>
      <c r="S5" s="142" t="n">
        <v>788942689</v>
      </c>
      <c r="T5" s="142" t="n">
        <v>449992810</v>
      </c>
      <c r="U5" s="142" t="n">
        <v>576951474</v>
      </c>
      <c r="V5" s="142" t="n">
        <v>1783503075</v>
      </c>
      <c r="W5" s="142" t="n">
        <v>2479722837</v>
      </c>
      <c r="X5" s="142" t="n">
        <v>2808081607</v>
      </c>
      <c r="Y5" s="142" t="n">
        <v>2800326556.3501</v>
      </c>
      <c r="Z5" s="142" t="n">
        <v>919604639.4901</v>
      </c>
      <c r="AA5" s="142" t="n">
        <v>2564702581.9918</v>
      </c>
      <c r="AB5" s="142" t="n">
        <v>1912180364.9094</v>
      </c>
      <c r="AC5" s="142" t="n">
        <v>2041716557.6143</v>
      </c>
      <c r="AD5" s="142" t="n">
        <v>1560010079.1613</v>
      </c>
      <c r="AE5" s="142" t="n">
        <v>853680279.2792</v>
      </c>
      <c r="AF5" s="142" t="n">
        <v>331636725.4103</v>
      </c>
      <c r="AG5" s="142" t="n">
        <v>641428419.0594</v>
      </c>
      <c r="AH5" s="142" t="n">
        <v>480307794.7621</v>
      </c>
      <c r="AI5" s="142" t="n">
        <v>1268828642.3897</v>
      </c>
      <c r="AJ5" s="142" t="n">
        <v>499228379.7511</v>
      </c>
      <c r="AK5" s="142" t="n">
        <v>443343369.6095</v>
      </c>
      <c r="AL5" s="142" t="n">
        <v>253154576.7114</v>
      </c>
      <c r="AM5" s="142" t="n">
        <v>353702283.5882</v>
      </c>
      <c r="AN5" s="142" t="n">
        <v>228892527.4141</v>
      </c>
      <c r="AO5" s="142" t="n">
        <v>298543357.46</v>
      </c>
      <c r="AP5" s="142" t="n">
        <v>501916525.7238</v>
      </c>
      <c r="AQ5" s="142" t="n">
        <v>960130227.0913</v>
      </c>
      <c r="AR5" s="142" t="n">
        <v>556522172.8253</v>
      </c>
      <c r="AS5" s="142" t="n">
        <v>625066353.7946</v>
      </c>
      <c r="AT5" s="142" t="n">
        <v>640392952.8381</v>
      </c>
      <c r="AU5" s="142" t="n">
        <v>628026117.4378</v>
      </c>
      <c r="AV5" s="142" t="n">
        <v>891430446.0473</v>
      </c>
      <c r="AW5" s="142"/>
    </row>
    <row r="6">
      <c r="A6" t="str">
        <f>M6</f>
      </c>
      <c r="B6" t="str">
        <f>N6</f>
      </c>
      <c r="M6" s="1" t="s">
        <v>827</v>
      </c>
      <c r="N6" s="1" t="s">
        <v>720</v>
      </c>
      <c r="O6" s="142" t="n">
        <v>944973000</v>
      </c>
      <c r="P6" s="142" t="n">
        <v>1191552851</v>
      </c>
      <c r="Q6" s="142" t="n">
        <v>1178184361</v>
      </c>
      <c r="R6" s="142" t="n">
        <v>1213274799</v>
      </c>
      <c r="S6" s="142" t="n">
        <v>969277126</v>
      </c>
      <c r="T6" s="142" t="n">
        <v>1163279213</v>
      </c>
      <c r="U6" s="142" t="n">
        <v>1440276738</v>
      </c>
      <c r="V6" s="142" t="n">
        <v>1385325593</v>
      </c>
      <c r="W6" s="142" t="n">
        <v>1544112829</v>
      </c>
      <c r="X6" s="142" t="n">
        <v>1802654070</v>
      </c>
      <c r="Y6" s="142" t="n">
        <v>2675886667.663</v>
      </c>
      <c r="Z6" s="142" t="n">
        <v>2741531356.8303</v>
      </c>
      <c r="AA6" s="142" t="n">
        <v>3108083139.8438</v>
      </c>
      <c r="AB6" s="142" t="n">
        <v>3626652846.0835</v>
      </c>
      <c r="AC6" s="142" t="n">
        <v>3728268999.5784</v>
      </c>
      <c r="AD6" s="142" t="n">
        <v>3149536788.4724</v>
      </c>
      <c r="AE6" s="142" t="n">
        <v>3456287433.3519</v>
      </c>
      <c r="AF6" s="142" t="n">
        <v>4449745744.2197</v>
      </c>
      <c r="AG6" s="142" t="n">
        <v>4536898592.5157</v>
      </c>
      <c r="AH6" s="142" t="n">
        <v>5029662589.0767</v>
      </c>
      <c r="AI6" s="142" t="n">
        <v>5555111588.1791</v>
      </c>
      <c r="AJ6" s="142" t="n">
        <v>5113570556.0368</v>
      </c>
      <c r="AK6" s="142" t="n">
        <v>5099746371.6458</v>
      </c>
      <c r="AL6" s="142" t="n">
        <v>4234871364.6133</v>
      </c>
      <c r="AM6" s="142" t="n">
        <v>4217205145.9906</v>
      </c>
      <c r="AN6" s="142" t="n">
        <v>3951512874.7074</v>
      </c>
      <c r="AO6" s="142" t="n">
        <v>4449261175.2069</v>
      </c>
      <c r="AP6" s="142" t="n">
        <v>4604616214.3122</v>
      </c>
      <c r="AQ6" s="142" t="n">
        <v>5797689134.3003</v>
      </c>
      <c r="AR6" s="142" t="n">
        <v>6780530939.6252</v>
      </c>
      <c r="AS6" s="142" t="n">
        <v>6379409264.9909</v>
      </c>
      <c r="AT6" s="142" t="n">
        <v>6163249847.627</v>
      </c>
      <c r="AU6" s="142" t="n">
        <v>6087372319.5727</v>
      </c>
      <c r="AV6" s="142" t="n">
        <v>2468480429.222</v>
      </c>
      <c r="AW6" s="142"/>
    </row>
    <row r="7">
      <c r="A7" t="str">
        <f>M7</f>
      </c>
      <c r="B7" t="str">
        <f>N7</f>
      </c>
      <c r="M7" s="1" t="s">
        <v>827</v>
      </c>
      <c r="N7" s="1" t="s">
        <v>838</v>
      </c>
      <c r="O7" s="142" t="n">
        <v>9127668764</v>
      </c>
      <c r="P7" s="142" t="n">
        <v>9118212212</v>
      </c>
      <c r="Q7" s="142" t="n">
        <v>10947837762</v>
      </c>
      <c r="R7" s="142" t="n">
        <v>11272508965</v>
      </c>
      <c r="S7" s="142" t="n">
        <v>10290424605</v>
      </c>
      <c r="T7" s="142" t="n">
        <v>10873026990</v>
      </c>
      <c r="U7" s="142" t="n">
        <v>10469514707</v>
      </c>
      <c r="V7" s="142" t="n">
        <v>10097077902</v>
      </c>
      <c r="W7" s="142" t="n">
        <v>10205137781</v>
      </c>
      <c r="X7" s="142" t="n">
        <v>11228315401</v>
      </c>
      <c r="Y7" s="142" t="n">
        <v>10805774972.54</v>
      </c>
      <c r="Z7" s="142" t="n">
        <v>9826056905.4703</v>
      </c>
      <c r="AA7" s="142" t="n">
        <v>10753671249.3789</v>
      </c>
      <c r="AB7" s="142" t="n">
        <v>13427516117.6559</v>
      </c>
      <c r="AC7" s="142" t="n">
        <v>14362072890.0143</v>
      </c>
      <c r="AD7" s="142" t="n">
        <v>17276896354.4264</v>
      </c>
      <c r="AE7" s="142" t="n">
        <v>18235256891.9634</v>
      </c>
      <c r="AF7" s="142" t="n">
        <v>19681194021.9948</v>
      </c>
      <c r="AG7" s="142" t="n">
        <v>19172519838.2895</v>
      </c>
      <c r="AH7" s="142" t="n">
        <v>20308087055.8582</v>
      </c>
      <c r="AI7" s="142" t="n">
        <v>19416169729.4416</v>
      </c>
      <c r="AJ7" s="142" t="n">
        <v>18113050395.1882</v>
      </c>
      <c r="AK7" s="142" t="n">
        <v>16057191801.8506</v>
      </c>
      <c r="AL7" s="142" t="n">
        <v>14288148544.9562</v>
      </c>
      <c r="AM7" s="142" t="n">
        <v>12338705174.2652</v>
      </c>
      <c r="AN7" s="142" t="n">
        <v>11047900743.8148</v>
      </c>
      <c r="AO7" s="142" t="n">
        <v>10595040297.477</v>
      </c>
      <c r="AP7" s="142" t="n">
        <v>10506173843.0676</v>
      </c>
      <c r="AQ7" s="142" t="n">
        <v>10889004465.5601</v>
      </c>
      <c r="AR7" s="142" t="n">
        <v>12277570390.4198</v>
      </c>
      <c r="AS7" s="142" t="n">
        <v>12718350360.2938</v>
      </c>
      <c r="AT7" s="142" t="n">
        <v>12607450081.3485</v>
      </c>
      <c r="AU7" s="142" t="n">
        <v>13397363246.7844</v>
      </c>
      <c r="AV7" s="142" t="n">
        <v>7914583526.9823</v>
      </c>
      <c r="AW7" s="142"/>
    </row>
    <row r="8">
      <c r="A8" t="str">
        <f>M8</f>
      </c>
      <c r="B8" t="str">
        <f>N8</f>
      </c>
      <c r="M8" s="1" t="s">
        <v>827</v>
      </c>
      <c r="N8" s="1" t="s">
        <v>723</v>
      </c>
      <c r="O8" s="142" t="n">
        <v>7124632000</v>
      </c>
      <c r="P8" s="142" t="n">
        <v>8095022886</v>
      </c>
      <c r="Q8" s="142" t="n">
        <v>8599869825</v>
      </c>
      <c r="R8" s="142" t="n">
        <v>9554631315</v>
      </c>
      <c r="S8" s="142" t="n">
        <v>10918632632</v>
      </c>
      <c r="T8" s="142" t="n">
        <v>9758272858</v>
      </c>
      <c r="U8" s="142" t="n">
        <v>8950418833</v>
      </c>
      <c r="V8" s="142" t="n">
        <v>8939809925</v>
      </c>
      <c r="W8" s="142" t="n">
        <v>8880007110</v>
      </c>
      <c r="X8" s="142" t="n">
        <v>7007131320</v>
      </c>
      <c r="Y8" s="142" t="n">
        <v>6584123914</v>
      </c>
      <c r="Z8" s="142" t="n">
        <v>9224360760.6875</v>
      </c>
      <c r="AA8" s="142" t="n">
        <v>11986050346.4004</v>
      </c>
      <c r="AB8" s="142" t="n">
        <v>12444536416.8164</v>
      </c>
      <c r="AC8" s="142" t="n">
        <v>12958489486.1512</v>
      </c>
      <c r="AD8" s="142" t="n">
        <v>15083318212.5404</v>
      </c>
      <c r="AE8" s="142" t="n">
        <v>17576609118.8926</v>
      </c>
      <c r="AF8" s="142" t="n">
        <v>18110388603.262</v>
      </c>
      <c r="AG8" s="142" t="n">
        <v>17436935555.6666</v>
      </c>
      <c r="AH8" s="142" t="n">
        <v>18370572228.9691</v>
      </c>
      <c r="AI8" s="142" t="n">
        <v>16494790162.5524</v>
      </c>
      <c r="AJ8" s="142" t="n">
        <v>15778850087.0111</v>
      </c>
      <c r="AK8" s="142" t="n">
        <v>13776683825.1011</v>
      </c>
      <c r="AL8" s="142" t="n">
        <v>9430476564.4838</v>
      </c>
      <c r="AM8" s="142" t="n">
        <v>9091172251.0029</v>
      </c>
      <c r="AN8" s="142" t="n">
        <v>8736404067.8878</v>
      </c>
      <c r="AO8" s="142" t="n">
        <v>9493903516.2955</v>
      </c>
      <c r="AP8" s="142" t="n">
        <v>10488922598.2651</v>
      </c>
      <c r="AQ8" s="142" t="n">
        <v>10494935349.1876</v>
      </c>
      <c r="AR8" s="142" t="n">
        <v>11677659030.4176</v>
      </c>
      <c r="AS8" s="142" t="n">
        <v>12481675507.0215</v>
      </c>
      <c r="AT8" s="142" t="n">
        <v>13837252735.7587</v>
      </c>
      <c r="AU8" s="142" t="n">
        <v>15480840036.9207</v>
      </c>
      <c r="AV8" s="142" t="n">
        <v>11815115409.7926</v>
      </c>
      <c r="AW8" s="142"/>
    </row>
    <row r="9">
      <c r="A9" t="str">
        <f>M9</f>
      </c>
      <c r="B9" t="str">
        <f>N9</f>
      </c>
      <c r="M9" s="1" t="s">
        <v>827</v>
      </c>
      <c r="N9" s="1" t="s">
        <v>724</v>
      </c>
      <c r="O9" s="142" t="n">
        <v>3718775000</v>
      </c>
      <c r="P9" s="142" t="n">
        <v>2677771000</v>
      </c>
      <c r="Q9" s="142" t="n">
        <v>1290044641</v>
      </c>
      <c r="R9" s="142" t="n">
        <v>586803364</v>
      </c>
      <c r="S9" s="142" t="n">
        <v>350405357</v>
      </c>
      <c r="T9" s="142" t="n">
        <v>495174139</v>
      </c>
      <c r="U9" s="142" t="n">
        <v>23475846</v>
      </c>
      <c r="V9" s="142" t="n">
        <v>49381582</v>
      </c>
      <c r="W9" s="142" t="n">
        <v>37170753</v>
      </c>
      <c r="X9" s="142" t="n">
        <v>20423303</v>
      </c>
      <c r="Y9" s="142" t="n">
        <v>18566142</v>
      </c>
      <c r="Z9" s="142" t="n">
        <v>13989351.3999</v>
      </c>
      <c r="AA9" s="142" t="n">
        <v>89896823</v>
      </c>
      <c r="AB9" s="142" t="n">
        <v>110136444</v>
      </c>
      <c r="AC9" s="142" t="n">
        <v>238859564.5625</v>
      </c>
      <c r="AD9" s="142" t="n">
        <v>272728605.1701</v>
      </c>
      <c r="AE9" s="142" t="n">
        <v>110607095.5329</v>
      </c>
      <c r="AF9" s="142" t="n">
        <v>31762118.1755</v>
      </c>
      <c r="AG9" s="142" t="n">
        <v>26564166.4336</v>
      </c>
      <c r="AH9" s="142" t="n">
        <v>68859404.7964</v>
      </c>
      <c r="AI9" s="142" t="n">
        <v>2554361.6851</v>
      </c>
      <c r="AJ9" s="142" t="n">
        <v>28643744.0835</v>
      </c>
      <c r="AK9" s="142" t="n">
        <v>42388466.5456</v>
      </c>
      <c r="AL9" s="142" t="n">
        <v>35580044.8213</v>
      </c>
      <c r="AM9" s="142" t="n">
        <v>53353646.0207</v>
      </c>
      <c r="AN9" s="142" t="n">
        <v>51364343.8138</v>
      </c>
      <c r="AO9" s="142" t="n">
        <v>47693143.4144</v>
      </c>
      <c r="AP9" s="142" t="n">
        <v>47085213.8547</v>
      </c>
      <c r="AQ9" s="142" t="n">
        <v>107269654.9937</v>
      </c>
      <c r="AR9" s="142" t="n">
        <v>168737084.6271</v>
      </c>
      <c r="AS9" s="142" t="n">
        <v>173489641.5771</v>
      </c>
      <c r="AT9" s="142" t="n">
        <v>105526457.5991</v>
      </c>
      <c r="AU9" s="142" t="n">
        <v>149897998.4147</v>
      </c>
      <c r="AV9" s="142" t="n">
        <v>312715861.4971</v>
      </c>
      <c r="AW9" s="142"/>
    </row>
    <row r="10">
      <c r="A10" t="str">
        <f>M10</f>
      </c>
      <c r="B10" t="str">
        <f>N10</f>
      </c>
      <c r="M10" s="1" t="s">
        <v>828</v>
      </c>
      <c r="N10" s="1" t="s">
        <v>720</v>
      </c>
      <c r="O10" s="142" t="n">
        <v>2223217000</v>
      </c>
      <c r="P10" s="142" t="n">
        <v>2040388817</v>
      </c>
      <c r="Q10" s="142" t="n">
        <v>2053944803</v>
      </c>
      <c r="R10" s="142" t="n">
        <v>1976007624</v>
      </c>
      <c r="S10" s="142" t="n">
        <v>2283907570</v>
      </c>
      <c r="T10" s="142" t="n">
        <v>2592292864</v>
      </c>
      <c r="U10" s="142" t="n">
        <v>2736980004</v>
      </c>
      <c r="V10" s="142" t="n">
        <v>2659847578</v>
      </c>
      <c r="W10" s="142" t="n">
        <v>3099936912</v>
      </c>
      <c r="X10" s="142" t="n">
        <v>3650856876</v>
      </c>
      <c r="Y10" s="142" t="n">
        <v>3909526951.8305</v>
      </c>
      <c r="Z10" s="142" t="n">
        <v>5090653008.2776</v>
      </c>
      <c r="AA10" s="142" t="n">
        <v>5725049546.5437</v>
      </c>
      <c r="AB10" s="142" t="n">
        <v>7843367602.4687</v>
      </c>
      <c r="AC10" s="142" t="n">
        <v>8117578992.1826</v>
      </c>
      <c r="AD10" s="142" t="n">
        <v>13036400452.3172</v>
      </c>
      <c r="AE10" s="142" t="n">
        <v>16031616530.6081</v>
      </c>
      <c r="AF10" s="142" t="n">
        <v>16051481205.6632</v>
      </c>
      <c r="AG10" s="142" t="n">
        <v>17872200899.3533</v>
      </c>
      <c r="AH10" s="142" t="n">
        <v>20259030360.5043</v>
      </c>
      <c r="AI10" s="142" t="n">
        <v>19985710480.7996</v>
      </c>
      <c r="AJ10" s="142" t="n">
        <v>17086534161.2684</v>
      </c>
      <c r="AK10" s="142" t="n">
        <v>13515303234.2474</v>
      </c>
      <c r="AL10" s="142" t="n">
        <v>10635937770.4219</v>
      </c>
      <c r="AM10" s="142" t="n">
        <v>9151512642.2784</v>
      </c>
      <c r="AN10" s="142" t="n">
        <v>8221665144.3739</v>
      </c>
      <c r="AO10" s="142" t="n">
        <v>8172618683.0702</v>
      </c>
      <c r="AP10" s="142" t="n">
        <v>9121267276.316</v>
      </c>
      <c r="AQ10" s="142" t="n">
        <v>11852798525.7044</v>
      </c>
      <c r="AR10" s="142" t="n">
        <v>13434386759.2763</v>
      </c>
      <c r="AS10" s="142" t="n">
        <v>15835121543.0764</v>
      </c>
      <c r="AT10" s="142" t="n">
        <v>13792878262.4321</v>
      </c>
      <c r="AU10" s="142" t="n">
        <v>14213646144.2448</v>
      </c>
      <c r="AV10" s="142" t="n">
        <v>6933048659.1992</v>
      </c>
      <c r="AW10" s="142"/>
    </row>
    <row r="11">
      <c r="A11" t="str">
        <f>M11</f>
      </c>
      <c r="B11" t="str">
        <f>N11</f>
      </c>
      <c r="M11" s="1" t="s">
        <v>828</v>
      </c>
      <c r="N11" s="1" t="s">
        <v>838</v>
      </c>
      <c r="O11" s="142" t="n">
        <v>17918813825</v>
      </c>
      <c r="P11" s="142" t="n">
        <v>26214301402</v>
      </c>
      <c r="Q11" s="142" t="n">
        <v>25343419943</v>
      </c>
      <c r="R11" s="142" t="n">
        <v>24169820192</v>
      </c>
      <c r="S11" s="142" t="n">
        <v>28587158072</v>
      </c>
      <c r="T11" s="142" t="n">
        <v>29194793436</v>
      </c>
      <c r="U11" s="142" t="n">
        <v>29840583048</v>
      </c>
      <c r="V11" s="142" t="n">
        <v>30136458687</v>
      </c>
      <c r="W11" s="142" t="n">
        <v>30164709812</v>
      </c>
      <c r="X11" s="142" t="n">
        <v>32269195264</v>
      </c>
      <c r="Y11" s="142" t="n">
        <v>34254676080.683</v>
      </c>
      <c r="Z11" s="142" t="n">
        <v>38153582684.1851</v>
      </c>
      <c r="AA11" s="142" t="n">
        <v>43747849234.9298</v>
      </c>
      <c r="AB11" s="142" t="n">
        <v>54548314029.0709</v>
      </c>
      <c r="AC11" s="142" t="n">
        <v>62943370349.315</v>
      </c>
      <c r="AD11" s="142" t="n">
        <v>67311019197.1293</v>
      </c>
      <c r="AE11" s="142" t="n">
        <v>75404726186.6854</v>
      </c>
      <c r="AF11" s="142" t="n">
        <v>83761047652.298</v>
      </c>
      <c r="AG11" s="142" t="n">
        <v>97898819490.4383</v>
      </c>
      <c r="AH11" s="142" t="n">
        <v>109155792113.238</v>
      </c>
      <c r="AI11" s="142" t="n">
        <v>104111508945.179</v>
      </c>
      <c r="AJ11" s="142" t="n">
        <v>102512994114.489</v>
      </c>
      <c r="AK11" s="142" t="n">
        <v>99081270913.4278</v>
      </c>
      <c r="AL11" s="142" t="n">
        <v>84863699599.0705</v>
      </c>
      <c r="AM11" s="142" t="n">
        <v>83095306110.2262</v>
      </c>
      <c r="AN11" s="142" t="n">
        <v>76903499294.3522</v>
      </c>
      <c r="AO11" s="142" t="n">
        <v>78739526176.7473</v>
      </c>
      <c r="AP11" s="142" t="n">
        <v>83215823573.3662</v>
      </c>
      <c r="AQ11" s="142" t="n">
        <v>95010427095.0527</v>
      </c>
      <c r="AR11" s="142" t="n">
        <v>102803745938.514</v>
      </c>
      <c r="AS11" s="142" t="n">
        <v>110671146919.203</v>
      </c>
      <c r="AT11" s="142" t="n">
        <v>100143813714.435</v>
      </c>
      <c r="AU11" s="142" t="n">
        <v>107899544812.414</v>
      </c>
      <c r="AV11" s="142" t="n">
        <v>54334555941.4979</v>
      </c>
      <c r="AW11" s="142"/>
    </row>
    <row r="12">
      <c r="A12" t="str">
        <f>M12</f>
      </c>
      <c r="B12" t="str">
        <f>N12</f>
      </c>
      <c r="M12" s="1" t="s">
        <v>828</v>
      </c>
      <c r="N12" s="1" t="s">
        <v>723</v>
      </c>
      <c r="O12" s="142" t="n">
        <v>9777638701</v>
      </c>
      <c r="P12" s="142" t="n">
        <v>13119535868</v>
      </c>
      <c r="Q12" s="142" t="n">
        <v>13716759293</v>
      </c>
      <c r="R12" s="142" t="n">
        <v>12251965243</v>
      </c>
      <c r="S12" s="142" t="n">
        <v>12121333372</v>
      </c>
      <c r="T12" s="142" t="n">
        <v>12308508579</v>
      </c>
      <c r="U12" s="142" t="n">
        <v>12616179643</v>
      </c>
      <c r="V12" s="142" t="n">
        <v>12750553206</v>
      </c>
      <c r="W12" s="142" t="n">
        <v>12807123842</v>
      </c>
      <c r="X12" s="142" t="n">
        <v>11786444355</v>
      </c>
      <c r="Y12" s="142" t="n">
        <v>11438437588.2429</v>
      </c>
      <c r="Z12" s="142" t="n">
        <v>12168522820.6751</v>
      </c>
      <c r="AA12" s="142" t="n">
        <v>14157703956.9354</v>
      </c>
      <c r="AB12" s="142" t="n">
        <v>19646696497.7938</v>
      </c>
      <c r="AC12" s="142" t="n">
        <v>18369286932.9171</v>
      </c>
      <c r="AD12" s="142" t="n">
        <v>20251123490.6999</v>
      </c>
      <c r="AE12" s="142" t="n">
        <v>22899382640.49</v>
      </c>
      <c r="AF12" s="142" t="n">
        <v>26719718641.6053</v>
      </c>
      <c r="AG12" s="142" t="n">
        <v>29998807944.1365</v>
      </c>
      <c r="AH12" s="142" t="n">
        <v>33731339716.0468</v>
      </c>
      <c r="AI12" s="142" t="n">
        <v>31698498858.7063</v>
      </c>
      <c r="AJ12" s="142" t="n">
        <v>32960035126.336</v>
      </c>
      <c r="AK12" s="142" t="n">
        <v>35445317541.9646</v>
      </c>
      <c r="AL12" s="142" t="n">
        <v>32365990184.5078</v>
      </c>
      <c r="AM12" s="142" t="n">
        <v>34176937705.5655</v>
      </c>
      <c r="AN12" s="142" t="n">
        <v>33942415904.3775</v>
      </c>
      <c r="AO12" s="142" t="n">
        <v>36794949939.5457</v>
      </c>
      <c r="AP12" s="142" t="n">
        <v>37623223323.0513</v>
      </c>
      <c r="AQ12" s="142" t="n">
        <v>40545110553.8721</v>
      </c>
      <c r="AR12" s="142" t="n">
        <v>42636552589.9116</v>
      </c>
      <c r="AS12" s="142" t="n">
        <v>45053802772.8526</v>
      </c>
      <c r="AT12" s="142" t="n">
        <v>45376408613.449</v>
      </c>
      <c r="AU12" s="142" t="n">
        <v>46828775280.551</v>
      </c>
      <c r="AV12" s="142" t="n">
        <v>24364118287.3228</v>
      </c>
      <c r="AW12" s="142"/>
    </row>
    <row r="13">
      <c r="A13" t="str">
        <f>M13</f>
      </c>
      <c r="B13" t="str">
        <f>N13</f>
      </c>
      <c r="M13" s="1" t="s">
        <v>828</v>
      </c>
      <c r="N13" s="1" t="s">
        <v>724</v>
      </c>
      <c r="O13" s="142" t="n">
        <v>1133690000</v>
      </c>
      <c r="P13" s="142" t="n">
        <v>314013130</v>
      </c>
      <c r="Q13" s="142" t="n">
        <v>185869834</v>
      </c>
      <c r="R13" s="142" t="n">
        <v>48665106</v>
      </c>
      <c r="S13" s="142" t="n">
        <v>127922906</v>
      </c>
      <c r="T13" s="142" t="n">
        <v>515058831</v>
      </c>
      <c r="U13" s="142" t="n">
        <v>177913556</v>
      </c>
      <c r="V13" s="142" t="n">
        <v>684916766</v>
      </c>
      <c r="W13" s="142" t="n">
        <v>2129487737</v>
      </c>
      <c r="X13" s="142" t="n">
        <v>2617245375</v>
      </c>
      <c r="Y13" s="142" t="n">
        <v>2868080770.376</v>
      </c>
      <c r="Z13" s="142" t="n">
        <v>1733063614.6085</v>
      </c>
      <c r="AA13" s="142" t="n">
        <v>3289113292.3023</v>
      </c>
      <c r="AB13" s="142" t="n">
        <v>4939598891.1493</v>
      </c>
      <c r="AC13" s="142" t="n">
        <v>5180652163.6272</v>
      </c>
      <c r="AD13" s="142" t="n">
        <v>5934236817.7221</v>
      </c>
      <c r="AE13" s="142" t="n">
        <v>5093946382.3315</v>
      </c>
      <c r="AF13" s="142" t="n">
        <v>833509438.1612</v>
      </c>
      <c r="AG13" s="142" t="n">
        <v>1037610892.5119</v>
      </c>
      <c r="AH13" s="142" t="n">
        <v>965330211.4637</v>
      </c>
      <c r="AI13" s="142" t="n">
        <v>3134901169.0694</v>
      </c>
      <c r="AJ13" s="142" t="n">
        <v>3882880474.6292</v>
      </c>
      <c r="AK13" s="142" t="n">
        <v>3066585387.2814</v>
      </c>
      <c r="AL13" s="142" t="n">
        <v>3089455143.1402</v>
      </c>
      <c r="AM13" s="142" t="n">
        <v>1783417702.2556</v>
      </c>
      <c r="AN13" s="142" t="n">
        <v>1529500980.497</v>
      </c>
      <c r="AO13" s="142" t="n">
        <v>1417921483.9817</v>
      </c>
      <c r="AP13" s="142" t="n">
        <v>1389676730.8203</v>
      </c>
      <c r="AQ13" s="142" t="n">
        <v>1105410511.0742</v>
      </c>
      <c r="AR13" s="142" t="n">
        <v>817550561.9375</v>
      </c>
      <c r="AS13" s="142" t="n">
        <v>872665672.8932</v>
      </c>
      <c r="AT13" s="142" t="n">
        <v>805854179.9903</v>
      </c>
      <c r="AU13" s="142" t="n">
        <v>564299862.4873</v>
      </c>
      <c r="AV13" s="142" t="n">
        <v>515882592.4265</v>
      </c>
      <c r="AW13" s="142"/>
    </row>
    <row r="14">
      <c r="A14" t="str">
        <f>M14</f>
      </c>
      <c r="B14" t="str">
        <f>N14</f>
      </c>
      <c r="M14" s="1" t="s">
        <v>724</v>
      </c>
      <c r="N14" s="1" t="s">
        <v>720</v>
      </c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 t="n">
        <v>3690942.75</v>
      </c>
      <c r="Z14" s="142" t="n">
        <v>2761274.6702</v>
      </c>
      <c r="AA14" s="142" t="n">
        <v>13905673.1601</v>
      </c>
      <c r="AB14" s="142" t="n">
        <v>8206522.4526</v>
      </c>
      <c r="AC14" s="142" t="n">
        <v>1890145.045</v>
      </c>
      <c r="AD14" s="142" t="n">
        <v>50821.4907</v>
      </c>
      <c r="AE14" s="142" t="n">
        <v>3322815.68</v>
      </c>
      <c r="AF14" s="142" t="n">
        <v>0</v>
      </c>
      <c r="AG14" s="142" t="n">
        <v>-26383.2223</v>
      </c>
      <c r="AH14" s="142" t="n">
        <v>259216.3589</v>
      </c>
      <c r="AI14" s="142" t="n">
        <v>-8885.2999</v>
      </c>
      <c r="AJ14" s="142" t="n">
        <v>-28783.12</v>
      </c>
      <c r="AK14" s="142"/>
      <c r="AL14" s="142" t="n">
        <v>-52150.8511</v>
      </c>
      <c r="AM14" s="142"/>
      <c r="AN14" s="142"/>
      <c r="AO14" s="142" t="n">
        <v>-2315.6101</v>
      </c>
      <c r="AP14" s="142" t="n">
        <v>0</v>
      </c>
      <c r="AQ14" s="142" t="n">
        <v>-233000.0781</v>
      </c>
      <c r="AR14" s="142" t="n">
        <v>465885</v>
      </c>
      <c r="AS14" s="142" t="n">
        <v>0</v>
      </c>
      <c r="AT14" s="142" t="n">
        <v>376316</v>
      </c>
      <c r="AU14" s="142"/>
      <c r="AV14" s="142"/>
      <c r="AW14" s="142"/>
    </row>
    <row r="15">
      <c r="A15" t="str">
        <f>M15</f>
      </c>
      <c r="B15" t="str">
        <f>N15</f>
      </c>
      <c r="M15" s="1" t="s">
        <v>724</v>
      </c>
      <c r="N15" s="1" t="s">
        <v>838</v>
      </c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 t="n">
        <v>22156426.0743</v>
      </c>
      <c r="Z15" s="142" t="n">
        <v>4709836.7677</v>
      </c>
      <c r="AA15" s="142" t="n">
        <v>64250531.7549</v>
      </c>
      <c r="AB15" s="142" t="n">
        <v>16167107.8476</v>
      </c>
      <c r="AC15" s="142" t="n">
        <v>1199337.0002</v>
      </c>
      <c r="AD15" s="142" t="n">
        <v>1817130.1193</v>
      </c>
      <c r="AE15" s="142" t="n">
        <v>13794082.2663</v>
      </c>
      <c r="AF15" s="142" t="n">
        <v>696872.27</v>
      </c>
      <c r="AG15" s="142" t="n">
        <v>-111723.4477</v>
      </c>
      <c r="AH15" s="142" t="n">
        <v>-984.48</v>
      </c>
      <c r="AI15" s="142" t="n">
        <v>-9526.3</v>
      </c>
      <c r="AJ15" s="142" t="n">
        <v>-30729.11</v>
      </c>
      <c r="AK15" s="142" t="n">
        <v>-3330.9501</v>
      </c>
      <c r="AL15" s="142" t="n">
        <v>-47572.2695</v>
      </c>
      <c r="AM15" s="142"/>
      <c r="AN15" s="142"/>
      <c r="AO15" s="142" t="n">
        <v>1400386</v>
      </c>
      <c r="AP15" s="142" t="n">
        <v>-245</v>
      </c>
      <c r="AQ15" s="142"/>
      <c r="AR15" s="142"/>
      <c r="AS15" s="142"/>
      <c r="AT15" s="142"/>
      <c r="AU15" s="142"/>
      <c r="AV15" s="142"/>
      <c r="AW15" s="142"/>
    </row>
    <row r="16">
      <c r="A16" t="str">
        <f>M16</f>
      </c>
      <c r="B16" t="str">
        <f>N16</f>
      </c>
      <c r="M16" s="1" t="s">
        <v>724</v>
      </c>
      <c r="N16" s="1" t="s">
        <v>723</v>
      </c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 t="n">
        <v>1252191.53</v>
      </c>
      <c r="Z16" s="142" t="n">
        <v>1203155.625</v>
      </c>
      <c r="AA16" s="142" t="n">
        <v>3982472.2601</v>
      </c>
      <c r="AB16" s="142" t="n">
        <v>45489964</v>
      </c>
      <c r="AC16" s="142" t="n">
        <v>3795649.6775</v>
      </c>
      <c r="AD16" s="142" t="n">
        <v>1556401.4316</v>
      </c>
      <c r="AE16" s="142" t="n">
        <v>89339044.7109</v>
      </c>
      <c r="AF16" s="142" t="n">
        <v>16779375.7799</v>
      </c>
      <c r="AG16" s="142" t="n">
        <v>78291.8755</v>
      </c>
      <c r="AH16" s="142" t="n">
        <v>487022.9536</v>
      </c>
      <c r="AI16" s="142" t="n">
        <v>-180973.7676</v>
      </c>
      <c r="AJ16" s="142" t="n">
        <v>-11070.22</v>
      </c>
      <c r="AK16" s="142"/>
      <c r="AL16" s="142"/>
      <c r="AM16" s="142"/>
      <c r="AN16" s="142"/>
      <c r="AO16" s="142" t="n">
        <v>2181720.8109</v>
      </c>
      <c r="AP16" s="142"/>
      <c r="AQ16" s="142"/>
      <c r="AR16" s="142"/>
      <c r="AS16" s="142" t="n">
        <v>0</v>
      </c>
      <c r="AT16" s="142" t="n">
        <v>0</v>
      </c>
      <c r="AU16" s="142" t="n">
        <v>0</v>
      </c>
      <c r="AV16" s="142" t="n">
        <v>0</v>
      </c>
      <c r="AW16" s="142"/>
    </row>
    <row r="17">
      <c r="A17" t="str">
        <f>M17</f>
      </c>
      <c r="B17" t="str">
        <f>N17</f>
      </c>
      <c r="M17" s="1" t="s">
        <v>724</v>
      </c>
      <c r="N17" s="1" t="s">
        <v>724</v>
      </c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 t="n">
        <v>2407598.1843</v>
      </c>
      <c r="Z17" s="142" t="n">
        <v>1164308.88</v>
      </c>
      <c r="AA17" s="142" t="n">
        <v>1945185.1192</v>
      </c>
      <c r="AB17" s="142" t="n">
        <v>5877405.8738</v>
      </c>
      <c r="AC17" s="142" t="n">
        <v>193064.0599</v>
      </c>
      <c r="AD17" s="142" t="n">
        <v>378283.0807</v>
      </c>
      <c r="AE17" s="142" t="n">
        <v>3292352.1505</v>
      </c>
      <c r="AF17" s="142" t="n">
        <v>571337</v>
      </c>
      <c r="AG17" s="142" t="n">
        <v>427858.0137</v>
      </c>
      <c r="AH17" s="142" t="n">
        <v>240913.3008</v>
      </c>
      <c r="AI17" s="142" t="n">
        <v>-54534.2905</v>
      </c>
      <c r="AJ17" s="142" t="n">
        <v>-70242.6513</v>
      </c>
      <c r="AK17" s="142" t="n">
        <v>-3146.85</v>
      </c>
      <c r="AL17" s="142"/>
      <c r="AM17" s="142"/>
      <c r="AN17" s="142" t="n">
        <v>30000</v>
      </c>
      <c r="AO17" s="142" t="n">
        <v>1738.23</v>
      </c>
      <c r="AP17" s="142" t="n">
        <v>1345852</v>
      </c>
      <c r="AQ17" s="142" t="n">
        <v>20204.7109</v>
      </c>
      <c r="AR17" s="142" t="n">
        <v>0</v>
      </c>
      <c r="AS17" s="142" t="n">
        <v>314555.625</v>
      </c>
      <c r="AT17" s="142" t="n">
        <v>10000</v>
      </c>
      <c r="AU17" s="142"/>
      <c r="AV17" s="142" t="n">
        <v>10000</v>
      </c>
      <c r="AW17" s="142"/>
    </row>
    <row r="18">
      <c r="A18" t="str">
        <f>M18</f>
      </c>
      <c r="B18" t="str">
        <f>N18</f>
      </c>
      <c r="M18" t="s">
        <v>718</v>
      </c>
      <c r="N18" s="1" t="s">
        <v>743</v>
      </c>
      <c r="O18" s="142" t="str">
        <f>Sum(O2:O17)</f>
      </c>
      <c r="P18" s="142" t="str">
        <f>Sum(P2:P17)</f>
      </c>
      <c r="Q18" s="142" t="str">
        <f>Sum(Q2:Q17)</f>
      </c>
      <c r="R18" s="142" t="str">
        <f>Sum(R2:R17)</f>
      </c>
      <c r="S18" s="142" t="str">
        <f>Sum(S2:S17)</f>
      </c>
      <c r="T18" s="142" t="str">
        <f>Sum(T2:T17)</f>
      </c>
      <c r="U18" s="142" t="str">
        <f>Sum(U2:U17)</f>
      </c>
      <c r="V18" s="142" t="str">
        <f>Sum(V2:V17)</f>
      </c>
      <c r="W18" s="142" t="str">
        <f>Sum(W2:W17)</f>
      </c>
      <c r="X18" s="142" t="str">
        <f>Sum(X2:X17)</f>
      </c>
      <c r="Y18" s="142" t="str">
        <f>Sum(Y2:Y17)</f>
      </c>
      <c r="Z18" s="142" t="str">
        <f>Sum(Z2:Z17)</f>
      </c>
      <c r="AA18" s="142" t="str">
        <f>Sum(AA2:AA17)</f>
      </c>
      <c r="AB18" s="142" t="str">
        <f>Sum(AB2:AB17)</f>
      </c>
      <c r="AC18" s="142" t="str">
        <f>Sum(AC2:AC17)</f>
      </c>
      <c r="AD18" s="142" t="str">
        <f>Sum(AD2:AD17)</f>
      </c>
      <c r="AE18" s="142" t="str">
        <f>Sum(AE2:AE17)</f>
      </c>
      <c r="AF18" s="142" t="str">
        <f>Sum(AF2:AF17)</f>
      </c>
      <c r="AG18" s="142" t="str">
        <f>Sum(AG2:AG17)</f>
      </c>
      <c r="AH18" s="142" t="str">
        <f>Sum(AH2:AH17)</f>
      </c>
      <c r="AI18" s="142" t="str">
        <f>Sum(AI2:AI17)</f>
      </c>
      <c r="AJ18" s="142" t="str">
        <f>Sum(AJ2:AJ17)</f>
      </c>
      <c r="AK18" s="142" t="str">
        <f>Sum(AK2:AK17)</f>
      </c>
      <c r="AL18" s="142" t="str">
        <f>Sum(AL2:AL17)</f>
      </c>
      <c r="AM18" s="142" t="str">
        <f>Sum(AM2:AM17)</f>
      </c>
      <c r="AN18" s="142" t="str">
        <f>Sum(AN2:AN17)</f>
      </c>
      <c r="AO18" s="142" t="str">
        <f>Sum(AO2:AO17)</f>
      </c>
      <c r="AP18" s="142" t="str">
        <f>Sum(AP2:AP17)</f>
      </c>
      <c r="AQ18" s="142" t="str">
        <f>Sum(AQ2:AQ17)</f>
      </c>
      <c r="AR18" s="142" t="str">
        <f>Sum(AR2:AR17)</f>
      </c>
      <c r="AS18" s="142" t="str">
        <f>Sum(AS2:AS17)</f>
      </c>
      <c r="AT18" s="142" t="str">
        <f>Sum(AT2:AT17)</f>
      </c>
      <c r="AU18" s="142" t="str">
        <f>Sum(AU2:AU17)</f>
      </c>
      <c r="AV18" s="142" t="n">
        <f t="shared" si="2"/>
        <v>216000546370.72565</v>
      </c>
      <c r="AW18" s="142"/>
    </row>
    <row r="20">
      <c r="A20" s="19" t="n">
        <f t="shared" ref="A20:A37" si="3">M20</f>
        <v>0</v>
      </c>
      <c r="B20" s="19" t="str">
        <f t="shared" ref="B20:B37" si="4">N20</f>
        <v>Competition.sum</v>
      </c>
      <c r="C20" s="12" t="n">
        <f t="shared" ref="C20:C37" si="5">AN20</f>
        <v>2015</v>
      </c>
      <c r="D20" s="12" t="n">
        <f t="shared" ref="D20:D37" si="6">AT20</f>
        <v>2021</v>
      </c>
      <c r="E20" s="12" t="n">
        <f t="shared" ref="E20:E37" si="7">AU20</f>
        <v>2022</v>
      </c>
      <c r="F20" s="12" t="n">
        <f t="shared" ref="F20:F37" si="8">AV20</f>
        <v>2023</v>
      </c>
      <c r="G20" s="12" t="str">
        <f>D20&amp;"-"&amp;E20</f>
        <v>2021-2022</v>
      </c>
      <c r="H20" s="12" t="str">
        <f>C20&amp;"-"&amp;E20</f>
        <v>2015-2022</v>
      </c>
      <c r="I20" s="12" t="str">
        <f>F20&amp;"/"&amp;E20</f>
        <v>2023/2022</v>
      </c>
      <c r="J20" s="12" t="str">
        <f>"Share "&amp;AU20</f>
        <v>Share 2022</v>
      </c>
      <c r="K20" s="12" t="str">
        <f>"Share "&amp;AV20</f>
        <v>Share 2023</v>
      </c>
      <c r="N20" s="1" t="s">
        <v>120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15" t="str">
        <f t="shared" si="3"/>
        <v>Products (All)</v>
      </c>
      <c r="B21" s="96" t="str">
        <f t="shared" si="4"/>
        <v>1 Offer</v>
      </c>
      <c r="C21" s="112" t="n">
        <f t="shared" si="5"/>
        <v>9.4309282379089492</v>
      </c>
      <c r="D21" s="112" t="n">
        <f t="shared" si="6"/>
        <v>15.507475029267258</v>
      </c>
      <c r="E21" s="112" t="n">
        <f t="shared" si="7"/>
        <v>18.741648498569301</v>
      </c>
      <c r="F21" s="112" t="n">
        <f t="shared" si="8"/>
        <v>6.8064923654477258</v>
      </c>
      <c r="G21" s="83" t="n">
        <f t="shared" ref="G21:G37" si="10">(E21/D21)-1</f>
        <v>0.20855577476011966</v>
      </c>
      <c r="H21" s="73" t="n">
        <f t="shared" ref="H21:H37" si="11">(E21/C21)-1</f>
        <v>0.98725385516502984</v>
      </c>
      <c r="I21" s="73" t="n">
        <f t="shared" ref="I21:I37" si="12">F21/E21</f>
        <v>0.3631746890337485</v>
      </c>
      <c r="J21" s="113" t="n">
        <f t="shared" ref="J21:J36" si="13">AU41</f>
        <v>8.9374068342905982E-2</v>
      </c>
      <c r="K21" s="97" t="n">
        <f t="shared" ref="K21:K36" si="14">AV41</f>
        <v>6.6480909833961474E-2</v>
      </c>
      <c r="M21" s="76" t="str">
        <f t="shared" ref="M21:N36" si="15">M2</f>
        <v>Products (All)</v>
      </c>
      <c r="N21" s="77" t="str">
        <f t="shared" si="15"/>
        <v>1 Offer</v>
      </c>
      <c r="O21" s="131" t="e">
        <f t="shared" ref="O21:AV21" si="16">IF(O2="","",O2/VLOOKUP(O$20,deflator,2,FALSE)/$B$1)</f>
        <v>#N/A</v>
      </c>
      <c r="P21" s="131" t="n">
        <f>IF(P2="","",P2/VLOOKUP(P$20,deflator,2,FALSE)/1000000000)</f>
        <v>4.8124546078914499</v>
      </c>
      <c r="Q21" s="131" t="n">
        <f>IF(Q2="","",Q2/VLOOKUP(Q$20,deflator,2,FALSE)/1000000000)</f>
        <v>3.7196981087564507</v>
      </c>
      <c r="R21" s="131" t="n">
        <f>IF(R2="","",R2/VLOOKUP(R$20,deflator,2,FALSE)/1000000000)</f>
        <v>2.9866779779758672</v>
      </c>
      <c r="S21" s="131" t="n">
        <f>IF(S2="","",S2/VLOOKUP(S$20,deflator,2,FALSE)/1000000000)</f>
        <v>1.9935087811432954</v>
      </c>
      <c r="T21" s="131" t="n">
        <f>IF(T2="","",T2/VLOOKUP(T$20,deflator,2,FALSE)/1000000000)</f>
        <v>2.1107661889054632</v>
      </c>
      <c r="U21" s="131" t="n">
        <f>IF(U2="","",U2/VLOOKUP(U$20,deflator,2,FALSE)/1000000000)</f>
        <v>2.0370638749019294</v>
      </c>
      <c r="V21" s="131" t="n">
        <f>IF(V2="","",V2/VLOOKUP(V$20,deflator,2,FALSE)/1000000000)</f>
        <v>1.7201679679633406</v>
      </c>
      <c r="W21" s="131" t="n">
        <f>IF(W2="","",W2/VLOOKUP(W$20,deflator,2,FALSE)/1000000000)</f>
        <v>2.0841436371907838</v>
      </c>
      <c r="X21" s="131" t="n">
        <f>IF(X2="","",X2/VLOOKUP(X$20,deflator,2,FALSE)/1000000000)</f>
        <v>2.3294416762899068</v>
      </c>
      <c r="Y21" s="131" t="n">
        <f>IF(Y2="","",Y2/VLOOKUP(Y$20,deflator,2,FALSE)/1000000000)</f>
        <v>6.5954422480143364</v>
      </c>
      <c r="Z21" s="131" t="n">
        <f>IF(Z2="","",Z2/VLOOKUP(Z$20,deflator,2,FALSE)/1000000000)</f>
        <v>6.2941607975044844</v>
      </c>
      <c r="AA21" s="131" t="n">
        <f>IF(AA2="","",AA2/VLOOKUP(AA$20,deflator,2,FALSE)/1000000000)</f>
        <v>6.5180775709240386</v>
      </c>
      <c r="AB21" s="131" t="n">
        <f>IF(AB2="","",AB2/VLOOKUP(AB$20,deflator,2,FALSE)/1000000000)</f>
        <v>13.889021893607705</v>
      </c>
      <c r="AC21" s="131" t="n">
        <f>IF(AC2="","",AC2/VLOOKUP(AC$20,deflator,2,FALSE)/1000000000)</f>
        <v>10.57828984711033</v>
      </c>
      <c r="AD21" s="131" t="n">
        <f>IF(AD2="","",AD2/VLOOKUP(AD$20,deflator,2,FALSE)/1000000000)</f>
        <v>19.039847485000259</v>
      </c>
      <c r="AE21" s="131" t="n">
        <f>IF(AE2="","",AE2/VLOOKUP(AE$20,deflator,2,FALSE)/1000000000)</f>
        <v>20.576660261041827</v>
      </c>
      <c r="AF21" s="131" t="n">
        <f>IF(AF2="","",AF2/VLOOKUP(AF$20,deflator,2,FALSE)/1000000000)</f>
        <v>20.211940595916925</v>
      </c>
      <c r="AG21" s="131" t="n">
        <f>IF(AG2="","",AG2/VLOOKUP(AG$20,deflator,2,FALSE)/1000000000)</f>
        <v>27.614130534591272</v>
      </c>
      <c r="AH21" s="131" t="n">
        <f>IF(AH2="","",AH2/VLOOKUP(AH$20,deflator,2,FALSE)/1000000000)</f>
        <v>19.568524471776993</v>
      </c>
      <c r="AI21" s="131" t="n">
        <f>IF(AI2="","",AI2/VLOOKUP(AI$20,deflator,2,FALSE)/1000000000)</f>
        <v>19.733208898445351</v>
      </c>
      <c r="AJ21" s="131" t="n">
        <f>IF(AJ2="","",AJ2/VLOOKUP(AJ$20,deflator,2,FALSE)/1000000000)</f>
        <v>18.455300149912098</v>
      </c>
      <c r="AK21" s="131" t="n">
        <f>IF(AK2="","",AK2/VLOOKUP(AK$20,deflator,2,FALSE)/1000000000)</f>
        <v>13.903889008290998</v>
      </c>
      <c r="AL21" s="131" t="n">
        <f>IF(AL2="","",AL2/VLOOKUP(AL$20,deflator,2,FALSE)/1000000000)</f>
        <v>9.5173819913701561</v>
      </c>
      <c r="AM21" s="131" t="n">
        <f>IF(AM2="","",AM2/VLOOKUP(AM$20,deflator,2,FALSE)/1000000000)</f>
        <v>9.6167195938558532</v>
      </c>
      <c r="AN21" s="131" t="n">
        <f>IF(AN2="","",AN2/VLOOKUP(AN$20,deflator,2,FALSE)/1000000000)</f>
        <v>9.4309282379089492</v>
      </c>
      <c r="AO21" s="131" t="n">
        <f>IF(AO2="","",AO2/VLOOKUP(AO$20,deflator,2,FALSE)/1000000000)</f>
        <v>9.056580797384191</v>
      </c>
      <c r="AP21" s="131" t="n">
        <f>IF(AP2="","",AP2/VLOOKUP(AP$20,deflator,2,FALSE)/1000000000)</f>
        <v>8.7926369515086709</v>
      </c>
      <c r="AQ21" s="131" t="n">
        <f>IF(AQ2="","",AQ2/VLOOKUP(AQ$20,deflator,2,FALSE)/1000000000)</f>
        <v>11.248958838019819</v>
      </c>
      <c r="AR21" s="131" t="n">
        <f>IF(AR2="","",AR2/VLOOKUP(AR$20,deflator,2,FALSE)/1000000000)</f>
        <v>14.579689707393124</v>
      </c>
      <c r="AS21" s="131" t="n">
        <f>IF(AS2="","",AS2/VLOOKUP(AS$20,deflator,2,FALSE)/1000000000)</f>
        <v>14.044582129851062</v>
      </c>
      <c r="AT21" s="131" t="n">
        <f>IF(AT2="","",AT2/VLOOKUP(AT$20,deflator,2,FALSE)/1000000000)</f>
        <v>15.507475029267258</v>
      </c>
      <c r="AU21" s="131" t="n">
        <f>IF(AU2="","",AU2/VLOOKUP(AU$20,deflator,2,FALSE)/1000000000)</f>
        <v>18.741648498569301</v>
      </c>
      <c r="AV21" s="130" t="n">
        <f>IF(AV2="","",AV2/VLOOKUP(AV$20,deflator,2,FALSE)/1000000000)</f>
        <v>6.8064923654477258</v>
      </c>
    </row>
    <row r="22">
      <c r="A22" s="98" t="str">
        <f t="shared" si="3"/>
        <v>Products (All)</v>
      </c>
      <c r="B22" s="38" t="str">
        <f t="shared" si="4"/>
        <v>2+ Offers</v>
      </c>
      <c r="C22" s="31" t="n">
        <f t="shared" si="5"/>
        <v>52.395665027627764</v>
      </c>
      <c r="D22" s="31" t="n">
        <f t="shared" si="6"/>
        <v>56.090684495902053</v>
      </c>
      <c r="E22" s="31" t="n">
        <f t="shared" si="7"/>
        <v>78.273309990266796</v>
      </c>
      <c r="F22" s="31" t="n">
        <f t="shared" si="8"/>
        <v>27.823557117838245</v>
      </c>
      <c r="G22" s="7" t="n">
        <f t="shared" si="10"/>
        <v>0.39547788895294</v>
      </c>
      <c r="H22" s="16" t="n">
        <f t="shared" si="11"/>
        <v>0.49388904500007746</v>
      </c>
      <c r="I22" s="16" t="n">
        <f t="shared" si="12"/>
        <v>0.35546672449776401</v>
      </c>
      <c r="J22" s="29" t="n">
        <f t="shared" si="13"/>
        <v>0.37326514564765206</v>
      </c>
      <c r="K22" s="103" t="n">
        <f t="shared" si="14"/>
        <v>0.27176044468969401</v>
      </c>
      <c r="M22" s="79" t="str">
        <f t="shared" si="15"/>
        <v>Products (All)</v>
      </c>
      <c r="N22" s="1" t="str">
        <f t="shared" si="15"/>
        <v>2+ Offers</v>
      </c>
      <c r="O22" s="95" t="e">
        <f t="shared" ref="O22:AV22" si="17">IF(O3="","",O3/VLOOKUP(O$20,deflator,2,FALSE)/$B$1)</f>
        <v>#N/A</v>
      </c>
      <c r="P22" s="95" t="n">
        <f>IF(P3="","",P3/VLOOKUP(P$20,deflator,2,FALSE)/1000000000)</f>
        <v>58.181634272063313</v>
      </c>
      <c r="Q22" s="95" t="n">
        <f>IF(Q3="","",Q3/VLOOKUP(Q$20,deflator,2,FALSE)/1000000000)</f>
        <v>47.43453214411926</v>
      </c>
      <c r="R22" s="95" t="n">
        <f>IF(R3="","",R3/VLOOKUP(R$20,deflator,2,FALSE)/1000000000)</f>
        <v>41.456101608695015</v>
      </c>
      <c r="S22" s="95" t="n">
        <f>IF(S3="","",S3/VLOOKUP(S$20,deflator,2,FALSE)/1000000000)</f>
        <v>35.139367772893152</v>
      </c>
      <c r="T22" s="95" t="n">
        <f>IF(T3="","",T3/VLOOKUP(T$20,deflator,2,FALSE)/1000000000)</f>
        <v>31.12443553012687</v>
      </c>
      <c r="U22" s="95" t="n">
        <f>IF(U3="","",U3/VLOOKUP(U$20,deflator,2,FALSE)/1000000000)</f>
        <v>35.998560058077722</v>
      </c>
      <c r="V22" s="95" t="n">
        <f>IF(V3="","",V3/VLOOKUP(V$20,deflator,2,FALSE)/1000000000)</f>
        <v>32.880667161313895</v>
      </c>
      <c r="W22" s="95" t="n">
        <f>IF(W3="","",W3/VLOOKUP(W$20,deflator,2,FALSE)/1000000000)</f>
        <v>30.783937705820655</v>
      </c>
      <c r="X22" s="95" t="n">
        <f>IF(X3="","",X3/VLOOKUP(X$20,deflator,2,FALSE)/1000000000)</f>
        <v>31.117590364564101</v>
      </c>
      <c r="Y22" s="95" t="n">
        <f>IF(Y3="","",Y3/VLOOKUP(Y$20,deflator,2,FALSE)/1000000000)</f>
        <v>34.952113114714557</v>
      </c>
      <c r="Z22" s="95" t="n">
        <f>IF(Z3="","",Z3/VLOOKUP(Z$20,deflator,2,FALSE)/1000000000)</f>
        <v>40.292198619287895</v>
      </c>
      <c r="AA22" s="95" t="n">
        <f>IF(AA3="","",AA3/VLOOKUP(AA$20,deflator,2,FALSE)/1000000000)</f>
        <v>49.830224248374201</v>
      </c>
      <c r="AB22" s="95" t="n">
        <f>IF(AB3="","",AB3/VLOOKUP(AB$20,deflator,2,FALSE)/1000000000)</f>
        <v>54.178191194718536</v>
      </c>
      <c r="AC22" s="95" t="n">
        <f>IF(AC3="","",AC3/VLOOKUP(AC$20,deflator,2,FALSE)/1000000000)</f>
        <v>59.965674444052148</v>
      </c>
      <c r="AD22" s="95" t="n">
        <f>IF(AD3="","",AD3/VLOOKUP(AD$20,deflator,2,FALSE)/1000000000)</f>
        <v>73.678985284974402</v>
      </c>
      <c r="AE22" s="95" t="n">
        <f>IF(AE3="","",AE3/VLOOKUP(AE$20,deflator,2,FALSE)/1000000000)</f>
        <v>75.697881721165714</v>
      </c>
      <c r="AF22" s="95" t="n">
        <f>IF(AF3="","",AF3/VLOOKUP(AF$20,deflator,2,FALSE)/1000000000)</f>
        <v>82.001816460196935</v>
      </c>
      <c r="AG22" s="95" t="n">
        <f>IF(AG3="","",AG3/VLOOKUP(AG$20,deflator,2,FALSE)/1000000000)</f>
        <v>90.580229915693096</v>
      </c>
      <c r="AH22" s="95" t="n">
        <f>IF(AH3="","",AH3/VLOOKUP(AH$20,deflator,2,FALSE)/1000000000)</f>
        <v>85.954474198161378</v>
      </c>
      <c r="AI22" s="95" t="n">
        <f>IF(AI3="","",AI3/VLOOKUP(AI$20,deflator,2,FALSE)/1000000000)</f>
        <v>72.574138779844674</v>
      </c>
      <c r="AJ22" s="95" t="n">
        <f>IF(AJ3="","",AJ3/VLOOKUP(AJ$20,deflator,2,FALSE)/1000000000)</f>
        <v>74.310915703214008</v>
      </c>
      <c r="AK22" s="95" t="n">
        <f>IF(AK3="","",AK3/VLOOKUP(AK$20,deflator,2,FALSE)/1000000000)</f>
        <v>76.319958848450668</v>
      </c>
      <c r="AL22" s="95" t="n">
        <f>IF(AL3="","",AL3/VLOOKUP(AL$20,deflator,2,FALSE)/1000000000)</f>
        <v>60.453776524634094</v>
      </c>
      <c r="AM22" s="95" t="n">
        <f>IF(AM3="","",AM3/VLOOKUP(AM$20,deflator,2,FALSE)/1000000000)</f>
        <v>58.227766782539689</v>
      </c>
      <c r="AN22" s="95" t="n">
        <f>IF(AN3="","",AN3/VLOOKUP(AN$20,deflator,2,FALSE)/1000000000)</f>
        <v>52.395665027627764</v>
      </c>
      <c r="AO22" s="95" t="n">
        <f>IF(AO3="","",AO3/VLOOKUP(AO$20,deflator,2,FALSE)/1000000000)</f>
        <v>56.662063336757377</v>
      </c>
      <c r="AP22" s="95" t="n">
        <f>IF(AP3="","",AP3/VLOOKUP(AP$20,deflator,2,FALSE)/1000000000)</f>
        <v>59.800861519686983</v>
      </c>
      <c r="AQ22" s="95" t="n">
        <f>IF(AQ3="","",AQ3/VLOOKUP(AQ$20,deflator,2,FALSE)/1000000000)</f>
        <v>67.870087423096265</v>
      </c>
      <c r="AR22" s="95" t="n">
        <f>IF(AR3="","",AR3/VLOOKUP(AR$20,deflator,2,FALSE)/1000000000)</f>
        <v>65.412648012128599</v>
      </c>
      <c r="AS22" s="95" t="n">
        <f>IF(AS3="","",AS3/VLOOKUP(AS$20,deflator,2,FALSE)/1000000000)</f>
        <v>57.795439949341898</v>
      </c>
      <c r="AT22" s="95" t="n">
        <f>IF(AT3="","",AT3/VLOOKUP(AT$20,deflator,2,FALSE)/1000000000)</f>
        <v>56.090684495902053</v>
      </c>
      <c r="AU22" s="95" t="n">
        <f>IF(AU3="","",AU3/VLOOKUP(AU$20,deflator,2,FALSE)/1000000000)</f>
        <v>78.273309990266796</v>
      </c>
      <c r="AV22" s="129" t="n">
        <f>IF(AV3="","",AV3/VLOOKUP(AV$20,deflator,2,FALSE)/1000000000)</f>
        <v>27.823557117838245</v>
      </c>
    </row>
    <row r="23">
      <c r="A23" s="98" t="str">
        <f t="shared" si="3"/>
        <v>Products (All)</v>
      </c>
      <c r="B23" s="38" t="str">
        <f t="shared" si="4"/>
        <v>No Comp.</v>
      </c>
      <c r="C23" s="31" t="n">
        <f t="shared" si="5"/>
        <v>93.587334369116689</v>
      </c>
      <c r="D23" s="31" t="n">
        <f t="shared" si="6"/>
        <v>135.40594821175208</v>
      </c>
      <c r="E23" s="31" t="n">
        <f t="shared" si="7"/>
        <v>112.05596774153999</v>
      </c>
      <c r="F23" s="31" t="n">
        <f t="shared" si="8"/>
        <v>66.902365262347601</v>
      </c>
      <c r="G23" s="7" t="n">
        <f t="shared" si="10"/>
        <v>-0.17244427426258002</v>
      </c>
      <c r="H23" s="16" t="n">
        <f t="shared" si="11"/>
        <v>0.19734116263618939</v>
      </c>
      <c r="I23" s="16" t="n">
        <f t="shared" si="12"/>
        <v>0.5970441968486645</v>
      </c>
      <c r="J23" s="29" t="n">
        <f t="shared" si="13"/>
        <v>0.53436589208934204</v>
      </c>
      <c r="K23" s="103" t="n">
        <f t="shared" si="14"/>
        <v>0.65345406618880686</v>
      </c>
      <c r="M23" s="79" t="str">
        <f t="shared" si="15"/>
        <v>Products (All)</v>
      </c>
      <c r="N23" s="1" t="str">
        <f t="shared" si="15"/>
        <v>No Comp.</v>
      </c>
      <c r="O23" s="95" t="e">
        <f t="shared" ref="O23:AV23" si="18">IF(O4="","",O4/VLOOKUP(O$20,deflator,2,FALSE)/$B$1)</f>
        <v>#N/A</v>
      </c>
      <c r="P23" s="95" t="n">
        <f>IF(P4="","",P4/VLOOKUP(P$20,deflator,2,FALSE)/1000000000)</f>
        <v>75.084506489531591</v>
      </c>
      <c r="Q23" s="95" t="n">
        <f>IF(Q4="","",Q4/VLOOKUP(Q$20,deflator,2,FALSE)/1000000000)</f>
        <v>57.720352055419688</v>
      </c>
      <c r="R23" s="95" t="n">
        <f>IF(R4="","",R4/VLOOKUP(R$20,deflator,2,FALSE)/1000000000)</f>
        <v>64.231355440604602</v>
      </c>
      <c r="S23" s="95" t="n">
        <f>IF(S4="","",S4/VLOOKUP(S$20,deflator,2,FALSE)/1000000000)</f>
        <v>53.678333597779172</v>
      </c>
      <c r="T23" s="95" t="n">
        <f>IF(T4="","",T4/VLOOKUP(T$20,deflator,2,FALSE)/1000000000)</f>
        <v>53.093582832658583</v>
      </c>
      <c r="U23" s="95" t="n">
        <f>IF(U4="","",U4/VLOOKUP(U$20,deflator,2,FALSE)/1000000000)</f>
        <v>50.787333031347984</v>
      </c>
      <c r="V23" s="95" t="n">
        <f>IF(V4="","",V4/VLOOKUP(V$20,deflator,2,FALSE)/1000000000)</f>
        <v>45.703680188767308</v>
      </c>
      <c r="W23" s="95" t="n">
        <f>IF(W4="","",W4/VLOOKUP(W$20,deflator,2,FALSE)/1000000000)</f>
        <v>43.311924595420535</v>
      </c>
      <c r="X23" s="95" t="n">
        <f>IF(X4="","",X4/VLOOKUP(X$20,deflator,2,FALSE)/1000000000)</f>
        <v>47.363723404755049</v>
      </c>
      <c r="Y23" s="95" t="n">
        <f>IF(Y4="","",Y4/VLOOKUP(Y$20,deflator,2,FALSE)/1000000000)</f>
        <v>50.215537999248262</v>
      </c>
      <c r="Z23" s="95" t="n">
        <f>IF(Z4="","",Z4/VLOOKUP(Z$20,deflator,2,FALSE)/1000000000)</f>
        <v>54.549540898611234</v>
      </c>
      <c r="AA23" s="95" t="n">
        <f>IF(AA4="","",AA4/VLOOKUP(AA$20,deflator,2,FALSE)/1000000000)</f>
        <v>59.043764576271627</v>
      </c>
      <c r="AB23" s="95" t="n">
        <f>IF(AB4="","",AB4/VLOOKUP(AB$20,deflator,2,FALSE)/1000000000)</f>
        <v>73.586280151687802</v>
      </c>
      <c r="AC23" s="95" t="n">
        <f>IF(AC4="","",AC4/VLOOKUP(AC$20,deflator,2,FALSE)/1000000000)</f>
        <v>80.903123156696807</v>
      </c>
      <c r="AD23" s="95" t="n">
        <f>IF(AD4="","",AD4/VLOOKUP(AD$20,deflator,2,FALSE)/1000000000)</f>
        <v>83.095628300057612</v>
      </c>
      <c r="AE23" s="95" t="n">
        <f>IF(AE4="","",AE4/VLOOKUP(AE$20,deflator,2,FALSE)/1000000000)</f>
        <v>93.023564306320139</v>
      </c>
      <c r="AF23" s="95" t="n">
        <f>IF(AF4="","",AF4/VLOOKUP(AF$20,deflator,2,FALSE)/1000000000)</f>
        <v>113.01978526604549</v>
      </c>
      <c r="AG23" s="95" t="n">
        <f>IF(AG4="","",AG4/VLOOKUP(AG$20,deflator,2,FALSE)/1000000000)</f>
        <v>134.23343205593616</v>
      </c>
      <c r="AH23" s="95" t="n">
        <f>IF(AH4="","",AH4/VLOOKUP(AH$20,deflator,2,FALSE)/1000000000)</f>
        <v>123.01351071556424</v>
      </c>
      <c r="AI23" s="95" t="n">
        <f>IF(AI4="","",AI4/VLOOKUP(AI$20,deflator,2,FALSE)/1000000000)</f>
        <v>117.97200636583423</v>
      </c>
      <c r="AJ23" s="95" t="n">
        <f>IF(AJ4="","",AJ4/VLOOKUP(AJ$20,deflator,2,FALSE)/1000000000)</f>
        <v>128.56059330527191</v>
      </c>
      <c r="AK23" s="95" t="n">
        <f>IF(AK4="","",AK4/VLOOKUP(AK$20,deflator,2,FALSE)/1000000000)</f>
        <v>125.2532199171486</v>
      </c>
      <c r="AL23" s="95" t="n">
        <f>IF(AL4="","",AL4/VLOOKUP(AL$20,deflator,2,FALSE)/1000000000)</f>
        <v>112.29385911610095</v>
      </c>
      <c r="AM23" s="95" t="n">
        <f>IF(AM4="","",AM4/VLOOKUP(AM$20,deflator,2,FALSE)/1000000000)</f>
        <v>88.686076565651589</v>
      </c>
      <c r="AN23" s="95" t="n">
        <f>IF(AN4="","",AN4/VLOOKUP(AN$20,deflator,2,FALSE)/1000000000)</f>
        <v>93.587334369116689</v>
      </c>
      <c r="AO23" s="95" t="n">
        <f>IF(AO4="","",AO4/VLOOKUP(AO$20,deflator,2,FALSE)/1000000000)</f>
        <v>110.75554474789985</v>
      </c>
      <c r="AP23" s="95" t="n">
        <f>IF(AP4="","",AP4/VLOOKUP(AP$20,deflator,2,FALSE)/1000000000)</f>
        <v>122.04383041860994</v>
      </c>
      <c r="AQ23" s="95" t="n">
        <f>IF(AQ4="","",AQ4/VLOOKUP(AQ$20,deflator,2,FALSE)/1000000000)</f>
        <v>128.92952992316103</v>
      </c>
      <c r="AR23" s="95" t="n">
        <f>IF(AR4="","",AR4/VLOOKUP(AR$20,deflator,2,FALSE)/1000000000)</f>
        <v>135.82875060115086</v>
      </c>
      <c r="AS23" s="95" t="n">
        <f>IF(AS4="","",AS4/VLOOKUP(AS$20,deflator,2,FALSE)/1000000000)</f>
        <v>168.86870359709329</v>
      </c>
      <c r="AT23" s="95" t="n">
        <f>IF(AT4="","",AT4/VLOOKUP(AT$20,deflator,2,FALSE)/1000000000)</f>
        <v>135.40594821175208</v>
      </c>
      <c r="AU23" s="95" t="n">
        <f>IF(AU4="","",AU4/VLOOKUP(AU$20,deflator,2,FALSE)/1000000000)</f>
        <v>112.05596774153999</v>
      </c>
      <c r="AV23" s="129" t="n">
        <f>IF(AV4="","",AV4/VLOOKUP(AV$20,deflator,2,FALSE)/1000000000)</f>
        <v>66.902365262347601</v>
      </c>
    </row>
    <row r="24">
      <c r="A24" s="74" t="str">
        <f t="shared" si="3"/>
        <v>Products (All)</v>
      </c>
      <c r="B24" s="75" t="str">
        <f t="shared" si="4"/>
        <v>Unlabeled</v>
      </c>
      <c r="C24" s="101" t="n">
        <f t="shared" si="5"/>
        <v>0.27454458512862245</v>
      </c>
      <c r="D24" s="101" t="n">
        <f t="shared" si="6"/>
        <v>0.68476424034671968</v>
      </c>
      <c r="E24" s="101" t="n">
        <f t="shared" si="7"/>
        <v>0.62802611743780001</v>
      </c>
      <c r="F24" s="101" t="n">
        <f t="shared" si="8"/>
        <v>0.8502449148192186</v>
      </c>
      <c r="G24" s="84" t="n">
        <f t="shared" si="10"/>
        <v>-8.2857894098253726E-2</v>
      </c>
      <c r="H24" s="108" t="n">
        <f t="shared" si="11"/>
        <v>1.2875195922861624</v>
      </c>
      <c r="I24" s="108" t="n">
        <f t="shared" si="12"/>
        <v>1.3538368727211847</v>
      </c>
      <c r="J24" s="102" t="n">
        <f t="shared" si="13"/>
        <v>2.9948939200999647E-3</v>
      </c>
      <c r="K24" s="104" t="n">
        <f t="shared" si="14"/>
        <v>8.3045792875377084E-3</v>
      </c>
      <c r="M24" s="80" t="str">
        <f t="shared" si="15"/>
        <v>Products (All)</v>
      </c>
      <c r="N24" s="81" t="str">
        <f t="shared" si="15"/>
        <v>Unlabeled</v>
      </c>
      <c r="O24" s="128" t="e">
        <f t="shared" ref="O24:AV24" si="19">IF(O5="","",O5/VLOOKUP(O$20,deflator,2,FALSE)/$B$1)</f>
        <v>#N/A</v>
      </c>
      <c r="P24" s="128" t="n">
        <f>IF(P5="","",P5/VLOOKUP(P$20,deflator,2,FALSE)/1000000000)</f>
        <v>2.7499786219335776</v>
      </c>
      <c r="Q24" s="128" t="n">
        <f>IF(Q5="","",Q5/VLOOKUP(Q$20,deflator,2,FALSE)/1000000000)</f>
        <v>3.6324892490960363</v>
      </c>
      <c r="R24" s="128" t="n">
        <f>IF(R5="","",R5/VLOOKUP(R$20,deflator,2,FALSE)/1000000000)</f>
        <v>1.632981816677523</v>
      </c>
      <c r="S24" s="128" t="n">
        <f>IF(S5="","",S5/VLOOKUP(S$20,deflator,2,FALSE)/1000000000)</f>
        <v>1.4124474378760941</v>
      </c>
      <c r="T24" s="128" t="n">
        <f>IF(T5="","",T5/VLOOKUP(T$20,deflator,2,FALSE)/1000000000)</f>
        <v>0.78891263472046791</v>
      </c>
      <c r="U24" s="128" t="n">
        <f>IF(U5="","",U5/VLOOKUP(U$20,deflator,2,FALSE)/1000000000)</f>
        <v>0.99283272966750924</v>
      </c>
      <c r="V24" s="128" t="n">
        <f>IF(V5="","",V5/VLOOKUP(V$20,deflator,2,FALSE)/1000000000)</f>
        <v>3.0155282240451742</v>
      </c>
      <c r="W24" s="128" t="n">
        <f>IF(W5="","",W5/VLOOKUP(W$20,deflator,2,FALSE)/1000000000)</f>
        <v>4.140982586050252</v>
      </c>
      <c r="X24" s="128" t="n">
        <f>IF(X5="","",X5/VLOOKUP(X$20,deflator,2,FALSE)/1000000000)</f>
        <v>4.6315876481839009</v>
      </c>
      <c r="Y24" s="128" t="n">
        <f>IF(Y5="","",Y5/VLOOKUP(Y$20,deflator,2,FALSE)/1000000000)</f>
        <v>4.5245717662614782</v>
      </c>
      <c r="Z24" s="128" t="n">
        <f>IF(Z5="","",Z5/VLOOKUP(Z$20,deflator,2,FALSE)/1000000000)</f>
        <v>1.4506552964503254</v>
      </c>
      <c r="AA24" s="128" t="n">
        <f>IF(AA5="","",AA5/VLOOKUP(AA$20,deflator,2,FALSE)/1000000000)</f>
        <v>3.982895500665836</v>
      </c>
      <c r="AB24" s="128" t="n">
        <f>IF(AB5="","",AB5/VLOOKUP(AB$20,deflator,2,FALSE)/1000000000)</f>
        <v>2.9138537447720614</v>
      </c>
      <c r="AC24" s="128" t="n">
        <f>IF(AC5="","",AC5/VLOOKUP(AC$20,deflator,2,FALSE)/1000000000)</f>
        <v>3.0370111744866062</v>
      </c>
      <c r="AD24" s="128" t="n">
        <f>IF(AD5="","",AD5/VLOOKUP(AD$20,deflator,2,FALSE)/1000000000)</f>
        <v>2.2521158923919877</v>
      </c>
      <c r="AE24" s="128" t="n">
        <f>IF(AE5="","",AE5/VLOOKUP(AE$20,deflator,2,FALSE)/1000000000)</f>
        <v>1.1935600923107303</v>
      </c>
      <c r="AF24" s="128" t="n">
        <f>IF(AF5="","",AF5/VLOOKUP(AF$20,deflator,2,FALSE)/1000000000)</f>
        <v>0.45129687516353617</v>
      </c>
      <c r="AG24" s="128" t="n">
        <f>IF(AG5="","",AG5/VLOOKUP(AG$20,deflator,2,FALSE)/1000000000)</f>
        <v>0.85503419899204247</v>
      </c>
      <c r="AH24" s="128" t="n">
        <f>IF(AH5="","",AH5/VLOOKUP(AH$20,deflator,2,FALSE)/1000000000)</f>
        <v>0.63381704528557736</v>
      </c>
      <c r="AI24" s="128" t="n">
        <f>IF(AI5="","",AI5/VLOOKUP(AI$20,deflator,2,FALSE)/1000000000)</f>
        <v>1.6599167969392632</v>
      </c>
      <c r="AJ24" s="128" t="n">
        <f>IF(AJ5="","",AJ5/VLOOKUP(AJ$20,deflator,2,FALSE)/1000000000)</f>
        <v>0.64020193312924389</v>
      </c>
      <c r="AK24" s="128" t="n">
        <f>IF(AK5="","",AK5/VLOOKUP(AK$20,deflator,2,FALSE)/1000000000)</f>
        <v>0.55830230524271918</v>
      </c>
      <c r="AL24" s="128" t="n">
        <f>IF(AL5="","",AL5/VLOOKUP(AL$20,deflator,2,FALSE)/1000000000)</f>
        <v>0.31306840647249334</v>
      </c>
      <c r="AM24" s="128" t="n">
        <f>IF(AM5="","",AM5/VLOOKUP(AM$20,deflator,2,FALSE)/1000000000)</f>
        <v>0.42911106533225346</v>
      </c>
      <c r="AN24" s="128" t="n">
        <f>IF(AN5="","",AN5/VLOOKUP(AN$20,deflator,2,FALSE)/1000000000)</f>
        <v>0.27454458512862245</v>
      </c>
      <c r="AO24" s="128" t="n">
        <f>IF(AO5="","",AO5/VLOOKUP(AO$20,deflator,2,FALSE)/1000000000)</f>
        <v>0.35514420012813686</v>
      </c>
      <c r="AP24" s="128" t="n">
        <f>IF(AP5="","",AP5/VLOOKUP(AP$20,deflator,2,FALSE)/1000000000)</f>
        <v>0.58660183866285021</v>
      </c>
      <c r="AQ24" s="128" t="n">
        <f>IF(AQ5="","",AQ5/VLOOKUP(AQ$20,deflator,2,FALSE)/1000000000)</f>
        <v>1.0963837457847436</v>
      </c>
      <c r="AR24" s="128" t="n">
        <f>IF(AR5="","",AR5/VLOOKUP(AR$20,deflator,2,FALSE)/1000000000)</f>
        <v>0.62329097506347997</v>
      </c>
      <c r="AS24" s="128" t="n">
        <f>IF(AS5="","",AS5/VLOOKUP(AS$20,deflator,2,FALSE)/1000000000)</f>
        <v>0.6908426011612302</v>
      </c>
      <c r="AT24" s="128" t="n">
        <f>IF(AT5="","",AT5/VLOOKUP(AT$20,deflator,2,FALSE)/1000000000)</f>
        <v>0.68476424034671968</v>
      </c>
      <c r="AU24" s="128" t="n">
        <f>IF(AU5="","",AU5/VLOOKUP(AU$20,deflator,2,FALSE)/1000000000)</f>
        <v>0.62802611743780001</v>
      </c>
      <c r="AV24" s="127" t="n">
        <f>IF(AV5="","",AV5/VLOOKUP(AV$20,deflator,2,FALSE)/1000000000)</f>
        <v>0.8502449148192186</v>
      </c>
    </row>
    <row r="25">
      <c r="A25" s="115" t="str">
        <f t="shared" si="3"/>
        <v>R&amp;D</v>
      </c>
      <c r="B25" s="96" t="str">
        <f t="shared" si="4"/>
        <v>1 Offer</v>
      </c>
      <c r="C25" s="112" t="n">
        <f t="shared" si="5"/>
        <v>4.7396325038356171</v>
      </c>
      <c r="D25" s="112" t="n">
        <f t="shared" si="6"/>
        <v>6.5902866064866048</v>
      </c>
      <c r="E25" s="112" t="n">
        <f t="shared" si="7"/>
        <v>6.0873723195726992</v>
      </c>
      <c r="F25" s="112" t="n">
        <f t="shared" si="8"/>
        <v>2.3544326330597452</v>
      </c>
      <c r="G25" s="83" t="n">
        <f t="shared" si="10"/>
        <v>-7.6311443939160895E-2</v>
      </c>
      <c r="H25" s="73" t="n">
        <f t="shared" si="11"/>
        <v>0.28435534076669522</v>
      </c>
      <c r="I25" s="73" t="n">
        <f t="shared" si="12"/>
        <v>0.38677322651836971</v>
      </c>
      <c r="J25" s="113" t="n">
        <f t="shared" si="13"/>
        <v>0.17335298930097012</v>
      </c>
      <c r="K25" s="97" t="n">
        <f t="shared" si="14"/>
        <v>0.1096571417651612</v>
      </c>
      <c r="M25" s="76" t="str">
        <f t="shared" si="15"/>
        <v>R&amp;D</v>
      </c>
      <c r="N25" s="77" t="str">
        <f t="shared" si="15"/>
        <v>1 Offer</v>
      </c>
      <c r="O25" s="131" t="e">
        <f t="shared" ref="O25:AV25" si="20">IF(O6="","",O6/VLOOKUP(O$20,deflator,2,FALSE)/$B$1)</f>
        <v>#N/A</v>
      </c>
      <c r="P25" s="131" t="n">
        <f>IF(P6="","",P6/VLOOKUP(P$20,deflator,2,FALSE)/1000000000)</f>
        <v>2.2866847096862801</v>
      </c>
      <c r="Q25" s="131" t="n">
        <f>IF(Q6="","",Q6/VLOOKUP(Q$20,deflator,2,FALSE)/1000000000)</f>
        <v>2.2058988469054612</v>
      </c>
      <c r="R25" s="131" t="n">
        <f>IF(R6="","",R6/VLOOKUP(R$20,deflator,2,FALSE)/1000000000)</f>
        <v>2.2194610045260492</v>
      </c>
      <c r="S25" s="131" t="n">
        <f>IF(S6="","",S6/VLOOKUP(S$20,deflator,2,FALSE)/1000000000)</f>
        <v>1.7353009442877338</v>
      </c>
      <c r="T25" s="131" t="n">
        <f>IF(T6="","",T6/VLOOKUP(T$20,deflator,2,FALSE)/1000000000)</f>
        <v>2.0394229606543766</v>
      </c>
      <c r="U25" s="131" t="n">
        <f>IF(U6="","",U6/VLOOKUP(U$20,deflator,2,FALSE)/1000000000)</f>
        <v>2.4784647404595348</v>
      </c>
      <c r="V25" s="131" t="n">
        <f>IF(V6="","",V6/VLOOKUP(V$20,deflator,2,FALSE)/1000000000)</f>
        <v>2.342293929144819</v>
      </c>
      <c r="W25" s="131" t="n">
        <f>IF(W6="","",W6/VLOOKUP(W$20,deflator,2,FALSE)/1000000000)</f>
        <v>2.5785721857211699</v>
      </c>
      <c r="X25" s="131" t="n">
        <f>IF(X6="","",X6/VLOOKUP(X$20,deflator,2,FALSE)/1000000000)</f>
        <v>2.9732577229050725</v>
      </c>
      <c r="Y25" s="131" t="n">
        <f>IF(Y6="","",Y6/VLOOKUP(Y$20,deflator,2,FALSE)/1000000000)</f>
        <v>4.3235104987198012</v>
      </c>
      <c r="Z25" s="131" t="n">
        <f>IF(Z6="","",Z6/VLOOKUP(Z$20,deflator,2,FALSE)/1000000000)</f>
        <v>4.3247030434466796</v>
      </c>
      <c r="AA25" s="131" t="n">
        <f>IF(AA6="","",AA6/VLOOKUP(AA$20,deflator,2,FALSE)/1000000000)</f>
        <v>4.8267469453574225</v>
      </c>
      <c r="AB25" s="131" t="n">
        <f>IF(AB6="","",AB6/VLOOKUP(AB$20,deflator,2,FALSE)/1000000000)</f>
        <v>5.5264326370432917</v>
      </c>
      <c r="AC25" s="131" t="n">
        <f>IF(AC6="","",AC6/VLOOKUP(AC$20,deflator,2,FALSE)/1000000000)</f>
        <v>5.5457230686526016</v>
      </c>
      <c r="AD25" s="131" t="n">
        <f>IF(AD6="","",AD6/VLOOKUP(AD$20,deflator,2,FALSE)/1000000000)</f>
        <v>4.546843606808844</v>
      </c>
      <c r="AE25" s="131" t="n">
        <f>IF(AE6="","",AE6/VLOOKUP(AE$20,deflator,2,FALSE)/1000000000)</f>
        <v>4.8323556817864812</v>
      </c>
      <c r="AF25" s="131" t="n">
        <f>IF(AF6="","",AF6/VLOOKUP(AF$20,deflator,2,FALSE)/1000000000)</f>
        <v>6.0552894048574046</v>
      </c>
      <c r="AG25" s="131" t="n">
        <f>IF(AG6="","",AG6/VLOOKUP(AG$20,deflator,2,FALSE)/1000000000)</f>
        <v>6.047757378209571</v>
      </c>
      <c r="AH25" s="131" t="n">
        <f>IF(AH6="","",AH6/VLOOKUP(AH$20,deflator,2,FALSE)/1000000000)</f>
        <v>6.6371729040353902</v>
      </c>
      <c r="AI25" s="131" t="n">
        <f>IF(AI6="","",AI6/VLOOKUP(AI$20,deflator,2,FALSE)/1000000000)</f>
        <v>7.2673509456120451</v>
      </c>
      <c r="AJ25" s="131" t="n">
        <f>IF(AJ6="","",AJ6/VLOOKUP(AJ$20,deflator,2,FALSE)/1000000000)</f>
        <v>6.5575553953878138</v>
      </c>
      <c r="AK25" s="131" t="n">
        <f>IF(AK6="","",AK6/VLOOKUP(AK$20,deflator,2,FALSE)/1000000000)</f>
        <v>6.4221106045882168</v>
      </c>
      <c r="AL25" s="131" t="n">
        <f>IF(AL6="","",AL6/VLOOKUP(AL$20,deflator,2,FALSE)/1000000000)</f>
        <v>5.2371339556974155</v>
      </c>
      <c r="AM25" s="131" t="n">
        <f>IF(AM6="","",AM6/VLOOKUP(AM$20,deflator,2,FALSE)/1000000000)</f>
        <v>5.1163067836666363</v>
      </c>
      <c r="AN25" s="131" t="n">
        <f>IF(AN6="","",AN6/VLOOKUP(AN$20,deflator,2,FALSE)/1000000000)</f>
        <v>4.7396325038356171</v>
      </c>
      <c r="AO25" s="131" t="n">
        <f>IF(AO6="","",AO6/VLOOKUP(AO$20,deflator,2,FALSE)/1000000000)</f>
        <v>5.2927967135954139</v>
      </c>
      <c r="AP25" s="131" t="n">
        <f>IF(AP6="","",AP6/VLOOKUP(AP$20,deflator,2,FALSE)/1000000000)</f>
        <v>5.3815250130630012</v>
      </c>
      <c r="AQ25" s="131" t="n">
        <f>IF(AQ6="","",AQ6/VLOOKUP(AQ$20,deflator,2,FALSE)/1000000000)</f>
        <v>6.6204478836340428</v>
      </c>
      <c r="AR25" s="131" t="n">
        <f>IF(AR6="","",AR6/VLOOKUP(AR$20,deflator,2,FALSE)/1000000000)</f>
        <v>7.5940258037728929</v>
      </c>
      <c r="AS25" s="131" t="n">
        <f>IF(AS6="","",AS6/VLOOKUP(AS$20,deflator,2,FALSE)/1000000000)</f>
        <v>7.0507197575804614</v>
      </c>
      <c r="AT25" s="131" t="n">
        <f>IF(AT6="","",AT6/VLOOKUP(AT$20,deflator,2,FALSE)/1000000000)</f>
        <v>6.5902866064866048</v>
      </c>
      <c r="AU25" s="131" t="n">
        <f>IF(AU6="","",AU6/VLOOKUP(AU$20,deflator,2,FALSE)/1000000000)</f>
        <v>6.0873723195726992</v>
      </c>
      <c r="AV25" s="130" t="n">
        <f>IF(AV6="","",AV6/VLOOKUP(AV$20,deflator,2,FALSE)/1000000000)</f>
        <v>2.3544326330597452</v>
      </c>
    </row>
    <row r="26">
      <c r="A26" s="98" t="str">
        <f t="shared" si="3"/>
        <v>R&amp;D</v>
      </c>
      <c r="B26" s="38" t="str">
        <f t="shared" si="4"/>
        <v>2+ Offers</v>
      </c>
      <c r="C26" s="31" t="n">
        <f t="shared" si="5"/>
        <v>13.25137766846114</v>
      </c>
      <c r="D26" s="31" t="n">
        <f t="shared" si="6"/>
        <v>13.480989975613248</v>
      </c>
      <c r="E26" s="31" t="n">
        <f t="shared" si="7"/>
        <v>13.397363246784401</v>
      </c>
      <c r="F26" s="31" t="n">
        <f t="shared" si="8"/>
        <v>7.5489169419411919</v>
      </c>
      <c r="G26" s="7" t="n">
        <f t="shared" si="10"/>
        <v>-6.2033076932870301E-3</v>
      </c>
      <c r="H26" s="16" t="n">
        <f t="shared" si="11"/>
        <v>1.1016634041810747E-2</v>
      </c>
      <c r="I26" s="16" t="n">
        <f t="shared" si="12"/>
        <v>0.56346288466523908</v>
      </c>
      <c r="J26" s="29" t="n">
        <f t="shared" si="13"/>
        <v>0.38152306868327907</v>
      </c>
      <c r="K26" s="103" t="n">
        <f t="shared" si="14"/>
        <v>0.35158901709585105</v>
      </c>
      <c r="M26" s="79" t="str">
        <f t="shared" si="15"/>
        <v>R&amp;D</v>
      </c>
      <c r="N26" s="1" t="str">
        <f t="shared" si="15"/>
        <v>2+ Offers</v>
      </c>
      <c r="O26" s="95" t="e">
        <f t="shared" ref="O26:AV26" si="21">IF(O7="","",O7/VLOOKUP(O$20,deflator,2,FALSE)/$B$1)</f>
        <v>#N/A</v>
      </c>
      <c r="P26" s="95" t="n">
        <f>IF(P7="","",P7/VLOOKUP(P$20,deflator,2,FALSE)/1000000000)</f>
        <v>17.498574593108934</v>
      </c>
      <c r="Q26" s="95" t="n">
        <f>IF(Q7="","",Q7/VLOOKUP(Q$20,deflator,2,FALSE)/1000000000)</f>
        <v>20.497490456252855</v>
      </c>
      <c r="R26" s="95" t="n">
        <f>IF(R7="","",R7/VLOOKUP(R$20,deflator,2,FALSE)/1000000000)</f>
        <v>20.620962449404502</v>
      </c>
      <c r="S26" s="95" t="n">
        <f>IF(S7="","",S7/VLOOKUP(S$20,deflator,2,FALSE)/1000000000)</f>
        <v>18.422990757937509</v>
      </c>
      <c r="T26" s="95" t="n">
        <f>IF(T7="","",T7/VLOOKUP(T$20,deflator,2,FALSE)/1000000000)</f>
        <v>19.062234283404791</v>
      </c>
      <c r="U26" s="95" t="n">
        <f>IF(U7="","",U7/VLOOKUP(U$20,deflator,2,FALSE)/1000000000)</f>
        <v>18.016206445890706</v>
      </c>
      <c r="V26" s="95" t="n">
        <f>IF(V7="","",V7/VLOOKUP(V$20,deflator,2,FALSE)/1000000000)</f>
        <v>17.072033023471985</v>
      </c>
      <c r="W26" s="95" t="n">
        <f>IF(W7="","",W7/VLOOKUP(W$20,deflator,2,FALSE)/1000000000)</f>
        <v>17.041944046654159</v>
      </c>
      <c r="X26" s="95" t="n">
        <f>IF(X7="","",X7/VLOOKUP(X$20,deflator,2,FALSE)/1000000000)</f>
        <v>18.519734893582338</v>
      </c>
      <c r="Y26" s="95" t="n">
        <f>IF(Y7="","",Y7/VLOOKUP(Y$20,deflator,2,FALSE)/1000000000)</f>
        <v>17.459215334176516</v>
      </c>
      <c r="Z26" s="95" t="n">
        <f>IF(Z7="","",Z7/VLOOKUP(Z$20,deflator,2,FALSE)/1000000000)</f>
        <v>15.500380142760513</v>
      </c>
      <c r="AA26" s="95" t="n">
        <f>IF(AA7="","",AA7/VLOOKUP(AA$20,deflator,2,FALSE)/1000000000)</f>
        <v>16.700084109373634</v>
      </c>
      <c r="AB26" s="95" t="n">
        <f>IF(AB7="","",AB7/VLOOKUP(AB$20,deflator,2,FALSE)/1000000000)</f>
        <v>20.461363812964709</v>
      </c>
      <c r="AC26" s="95" t="n">
        <f>IF(AC7="","",AC7/VLOOKUP(AC$20,deflator,2,FALSE)/1000000000)</f>
        <v>21.363286540973622</v>
      </c>
      <c r="AD26" s="95" t="n">
        <f>IF(AD7="","",AD7/VLOOKUP(AD$20,deflator,2,FALSE)/1000000000)</f>
        <v>24.941872729393928</v>
      </c>
      <c r="AE26" s="95" t="n">
        <f>IF(AE7="","",AE7/VLOOKUP(AE$20,deflator,2,FALSE)/1000000000)</f>
        <v>25.495346943774745</v>
      </c>
      <c r="AF26" s="95" t="n">
        <f>IF(AF7="","",AF7/VLOOKUP(AF$20,deflator,2,FALSE)/1000000000)</f>
        <v>26.782502301651487</v>
      </c>
      <c r="AG26" s="95" t="n">
        <f>IF(AG7="","",AG7/VLOOKUP(AG$20,deflator,2,FALSE)/1000000000)</f>
        <v>25.557271326752371</v>
      </c>
      <c r="AH26" s="95" t="n">
        <f>IF(AH7="","",AH7/VLOOKUP(AH$20,deflator,2,FALSE)/1000000000)</f>
        <v>26.798673420492229</v>
      </c>
      <c r="AI26" s="95" t="n">
        <f>IF(AI7="","",AI7/VLOOKUP(AI$20,deflator,2,FALSE)/1000000000)</f>
        <v>25.400771380305191</v>
      </c>
      <c r="AJ26" s="95" t="n">
        <f>IF(AJ7="","",AJ7/VLOOKUP(AJ$20,deflator,2,FALSE)/1000000000)</f>
        <v>23.227865939128534</v>
      </c>
      <c r="AK26" s="95" t="n">
        <f>IF(AK7="","",AK7/VLOOKUP(AK$20,deflator,2,FALSE)/1000000000)</f>
        <v>20.220821632212328</v>
      </c>
      <c r="AL26" s="95" t="n">
        <f>IF(AL7="","",AL7/VLOOKUP(AL$20,deflator,2,FALSE)/1000000000)</f>
        <v>17.669709765947427</v>
      </c>
      <c r="AM26" s="95" t="n">
        <f>IF(AM7="","",AM7/VLOOKUP(AM$20,deflator,2,FALSE)/1000000000)</f>
        <v>14.969298101320391</v>
      </c>
      <c r="AN26" s="95" t="n">
        <f>IF(AN7="","",AN7/VLOOKUP(AN$20,deflator,2,FALSE)/1000000000)</f>
        <v>13.25137766846114</v>
      </c>
      <c r="AO26" s="95" t="n">
        <f>IF(AO7="","",AO7/VLOOKUP(AO$20,deflator,2,FALSE)/1000000000)</f>
        <v>12.60375425461274</v>
      </c>
      <c r="AP26" s="95" t="n">
        <f>IF(AP7="","",AP7/VLOOKUP(AP$20,deflator,2,FALSE)/1000000000)</f>
        <v>12.278816452133331</v>
      </c>
      <c r="AQ26" s="95" t="n">
        <f>IF(AQ7="","",AQ7/VLOOKUP(AQ$20,deflator,2,FALSE)/1000000000)</f>
        <v>12.434279399769729</v>
      </c>
      <c r="AR26" s="95" t="n">
        <f>IF(AR7="","",AR7/VLOOKUP(AR$20,deflator,2,FALSE)/1000000000)</f>
        <v>13.750573101527609</v>
      </c>
      <c r="AS26" s="95" t="n">
        <f>IF(AS7="","",AS7/VLOOKUP(AS$20,deflator,2,FALSE)/1000000000)</f>
        <v>14.056712846637218</v>
      </c>
      <c r="AT26" s="95" t="n">
        <f>IF(AT7="","",AT7/VLOOKUP(AT$20,deflator,2,FALSE)/1000000000)</f>
        <v>13.480989975613248</v>
      </c>
      <c r="AU26" s="95" t="n">
        <f>IF(AU7="","",AU7/VLOOKUP(AU$20,deflator,2,FALSE)/1000000000)</f>
        <v>13.397363246784401</v>
      </c>
      <c r="AV26" s="129" t="n">
        <f>IF(AV7="","",AV7/VLOOKUP(AV$20,deflator,2,FALSE)/1000000000)</f>
        <v>7.5489169419411919</v>
      </c>
    </row>
    <row r="27">
      <c r="A27" s="98" t="str">
        <f t="shared" si="3"/>
        <v>R&amp;D</v>
      </c>
      <c r="B27" s="38" t="str">
        <f t="shared" si="4"/>
        <v>No Comp.</v>
      </c>
      <c r="C27" s="31" t="n">
        <f t="shared" si="5"/>
        <v>10.478858604217212</v>
      </c>
      <c r="D27" s="31" t="n">
        <f t="shared" si="6"/>
        <v>14.796002698179045</v>
      </c>
      <c r="E27" s="31" t="n">
        <f t="shared" si="7"/>
        <v>15.4808400369207</v>
      </c>
      <c r="F27" s="31" t="n">
        <f t="shared" si="8"/>
        <v>11.269237930701452</v>
      </c>
      <c r="G27" s="7" t="n">
        <f t="shared" si="10"/>
        <v>4.6285294258964882E-2</v>
      </c>
      <c r="H27" s="16" t="n">
        <f t="shared" si="11"/>
        <v>0.47734029264317424</v>
      </c>
      <c r="I27" s="16" t="n">
        <f t="shared" si="12"/>
        <v>0.72794744366747044</v>
      </c>
      <c r="J27" s="29" t="n">
        <f t="shared" si="13"/>
        <v>0.44085522560557328</v>
      </c>
      <c r="K27" s="103" t="n">
        <f t="shared" si="14"/>
        <v>0.52486208524315126</v>
      </c>
      <c r="M27" s="79" t="str">
        <f t="shared" si="15"/>
        <v>R&amp;D</v>
      </c>
      <c r="N27" s="1" t="str">
        <f t="shared" si="15"/>
        <v>No Comp.</v>
      </c>
      <c r="O27" s="95" t="e">
        <f t="shared" ref="O27:AV27" si="22">IF(O8="","",O8/VLOOKUP(O$20,deflator,2,FALSE)/$B$1)</f>
        <v>#N/A</v>
      </c>
      <c r="P27" s="95" t="n">
        <f>IF(P8="","",P8/VLOOKUP(P$20,deflator,2,FALSE)/1000000000)</f>
        <v>15.534992881299148</v>
      </c>
      <c r="Q27" s="95" t="n">
        <f>IF(Q8="","",Q8/VLOOKUP(Q$20,deflator,2,FALSE)/1000000000)</f>
        <v>16.101421440022467</v>
      </c>
      <c r="R27" s="95" t="n">
        <f>IF(R8="","",R8/VLOOKUP(R$20,deflator,2,FALSE)/1000000000)</f>
        <v>17.478424206737312</v>
      </c>
      <c r="S27" s="95" t="n">
        <f>IF(S8="","",S8/VLOOKUP(S$20,deflator,2,FALSE)/1000000000)</f>
        <v>19.547674249604096</v>
      </c>
      <c r="T27" s="95" t="n">
        <f>IF(T8="","",T8/VLOOKUP(T$20,deflator,2,FALSE)/1000000000)</f>
        <v>17.107883903136166</v>
      </c>
      <c r="U27" s="95" t="n">
        <f>IF(U8="","",U8/VLOOKUP(U$20,deflator,2,FALSE)/1000000000)</f>
        <v>15.402107737114251</v>
      </c>
      <c r="V27" s="95" t="n">
        <f>IF(V8="","",V8/VLOOKUP(V$20,deflator,2,FALSE)/1000000000)</f>
        <v>15.115336510668293</v>
      </c>
      <c r="W27" s="95" t="n">
        <f>IF(W8="","",W8/VLOOKUP(W$20,deflator,2,FALSE)/1000000000)</f>
        <v>14.829058416463832</v>
      </c>
      <c r="X27" s="95" t="n">
        <f>IF(X8="","",X8/VLOOKUP(X$20,deflator,2,FALSE)/1000000000)</f>
        <v>11.557407302555845</v>
      </c>
      <c r="Y27" s="95" t="n">
        <f>IF(Y8="","",Y8/VLOOKUP(Y$20,deflator,2,FALSE)/1000000000)</f>
        <v>10.638166859253609</v>
      </c>
      <c r="Z27" s="95" t="n">
        <f>IF(Z8="","",Z8/VLOOKUP(Z$20,deflator,2,FALSE)/1000000000)</f>
        <v>14.551218229259415</v>
      </c>
      <c r="AA27" s="95" t="n">
        <f>IF(AA8="","",AA8/VLOOKUP(AA$20,deflator,2,FALSE)/1000000000)</f>
        <v>18.613926749493551</v>
      </c>
      <c r="AB27" s="95" t="n">
        <f>IF(AB8="","",AB8/VLOOKUP(AB$20,deflator,2,FALSE)/1000000000)</f>
        <v>18.963461661636114</v>
      </c>
      <c r="AC27" s="95" t="n">
        <f>IF(AC8="","",AC8/VLOOKUP(AC$20,deflator,2,FALSE)/1000000000)</f>
        <v>19.27548524164094</v>
      </c>
      <c r="AD27" s="95" t="n">
        <f>IF(AD8="","",AD8/VLOOKUP(AD$20,deflator,2,FALSE)/1000000000)</f>
        <v>21.775103321595537</v>
      </c>
      <c r="AE27" s="95" t="n">
        <f>IF(AE8="","",AE8/VLOOKUP(AE$20,deflator,2,FALSE)/1000000000)</f>
        <v>24.574468582275742</v>
      </c>
      <c r="AF27" s="95" t="n">
        <f>IF(AF8="","",AF8/VLOOKUP(AF$20,deflator,2,FALSE)/1000000000)</f>
        <v>24.644923672243014</v>
      </c>
      <c r="AG27" s="95" t="n">
        <f>IF(AG8="","",AG8/VLOOKUP(AG$20,deflator,2,FALSE)/1000000000)</f>
        <v>23.243710104984572</v>
      </c>
      <c r="AH27" s="95" t="n">
        <f>IF(AH8="","",AH8/VLOOKUP(AH$20,deflator,2,FALSE)/1000000000)</f>
        <v>24.241917240043193</v>
      </c>
      <c r="AI27" s="95" t="n">
        <f>IF(AI8="","",AI8/VLOOKUP(AI$20,deflator,2,FALSE)/1000000000)</f>
        <v>21.578941661690465</v>
      </c>
      <c r="AJ27" s="95" t="n">
        <f>IF(AJ8="","",AJ8/VLOOKUP(AJ$20,deflator,2,FALSE)/1000000000)</f>
        <v>20.234527398657541</v>
      </c>
      <c r="AK27" s="95" t="n">
        <f>IF(AK8="","",AK8/VLOOKUP(AK$20,deflator,2,FALSE)/1000000000)</f>
        <v>17.348977937639628</v>
      </c>
      <c r="AL27" s="95" t="n">
        <f>IF(AL8="","",AL8/VLOOKUP(AL$20,deflator,2,FALSE)/1000000000)</f>
        <v>11.662377621894228</v>
      </c>
      <c r="AM27" s="95" t="n">
        <f>IF(AM8="","",AM8/VLOOKUP(AM$20,deflator,2,FALSE)/1000000000)</f>
        <v>11.029396163833596</v>
      </c>
      <c r="AN27" s="95" t="n">
        <f>IF(AN8="","",AN8/VLOOKUP(AN$20,deflator,2,FALSE)/1000000000)</f>
        <v>10.478858604217212</v>
      </c>
      <c r="AO27" s="95" t="n">
        <f>IF(AO8="","",AO8/VLOOKUP(AO$20,deflator,2,FALSE)/1000000000)</f>
        <v>11.293852923323627</v>
      </c>
      <c r="AP27" s="95" t="n">
        <f>IF(AP8="","",AP8/VLOOKUP(AP$20,deflator,2,FALSE)/1000000000)</f>
        <v>12.258654510053868</v>
      </c>
      <c r="AQ27" s="95" t="n">
        <f>IF(AQ8="","",AQ8/VLOOKUP(AQ$20,deflator,2,FALSE)/1000000000)</f>
        <v>11.984287344821663</v>
      </c>
      <c r="AR27" s="95" t="n">
        <f>IF(AR8="","",AR8/VLOOKUP(AR$20,deflator,2,FALSE)/1000000000)</f>
        <v>13.078687317302425</v>
      </c>
      <c r="AS27" s="95" t="n">
        <f>IF(AS8="","",AS8/VLOOKUP(AS$20,deflator,2,FALSE)/1000000000)</f>
        <v>13.795132503572045</v>
      </c>
      <c r="AT27" s="95" t="n">
        <f>IF(AT8="","",AT8/VLOOKUP(AT$20,deflator,2,FALSE)/1000000000)</f>
        <v>14.796002698179045</v>
      </c>
      <c r="AU27" s="95" t="n">
        <f>IF(AU8="","",AU8/VLOOKUP(AU$20,deflator,2,FALSE)/1000000000)</f>
        <v>15.4808400369207</v>
      </c>
      <c r="AV27" s="129" t="n">
        <f>IF(AV8="","",AV8/VLOOKUP(AV$20,deflator,2,FALSE)/1000000000)</f>
        <v>11.269237930701452</v>
      </c>
    </row>
    <row r="28">
      <c r="A28" s="74" t="str">
        <f t="shared" si="3"/>
        <v>R&amp;D</v>
      </c>
      <c r="B28" s="75" t="str">
        <f t="shared" si="4"/>
        <v>Unlabeled</v>
      </c>
      <c r="C28" s="101" t="n">
        <f t="shared" si="5"/>
        <v>6.1608837221895973E-2</v>
      </c>
      <c r="D28" s="101" t="n">
        <f t="shared" si="6"/>
        <v>0.11283813204702227</v>
      </c>
      <c r="E28" s="101" t="n">
        <f t="shared" si="7"/>
        <v>0.1498979984147</v>
      </c>
      <c r="F28" s="101" t="n">
        <f t="shared" si="8"/>
        <v>0.29826788191965375</v>
      </c>
      <c r="G28" s="84" t="n">
        <f t="shared" si="10"/>
        <v>0.3284338875109527</v>
      </c>
      <c r="H28" s="108" t="n">
        <f t="shared" si="11"/>
        <v>1.4330600149912551</v>
      </c>
      <c r="I28" s="108" t="n">
        <f t="shared" si="12"/>
        <v>1.9898056349924123</v>
      </c>
      <c r="J28" s="102" t="n">
        <f t="shared" si="13"/>
        <v>4.2687164101775123E-3</v>
      </c>
      <c r="K28" s="104" t="n">
        <f t="shared" si="14"/>
        <v>1.389175589583661E-2</v>
      </c>
      <c r="M28" s="80" t="str">
        <f t="shared" si="15"/>
        <v>R&amp;D</v>
      </c>
      <c r="N28" s="81" t="str">
        <f t="shared" si="15"/>
        <v>Unlabeled</v>
      </c>
      <c r="O28" s="128" t="e">
        <f t="shared" ref="O28:AV28" si="23">IF(O9="","",O9/VLOOKUP(O$20,deflator,2,FALSE)/$B$1)</f>
        <v>#N/A</v>
      </c>
      <c r="P28" s="128" t="n">
        <f>IF(P9="","",P9/VLOOKUP(P$20,deflator,2,FALSE)/1000000000)</f>
        <v>5.1388555670044225</v>
      </c>
      <c r="Q28" s="128" t="n">
        <f>IF(Q9="","",Q9/VLOOKUP(Q$20,deflator,2,FALSE)/1000000000)</f>
        <v>2.4153333554887251</v>
      </c>
      <c r="R28" s="128" t="n">
        <f>IF(R9="","",R9/VLOOKUP(R$20,deflator,2,FALSE)/1000000000)</f>
        <v>1.0734478164354462</v>
      </c>
      <c r="S28" s="128" t="n">
        <f>IF(S9="","",S9/VLOOKUP(S$20,deflator,2,FALSE)/1000000000)</f>
        <v>0.62733219486454739</v>
      </c>
      <c r="T28" s="128" t="n">
        <f>IF(T9="","",T9/VLOOKUP(T$20,deflator,2,FALSE)/1000000000)</f>
        <v>0.86812305877493734</v>
      </c>
      <c r="U28" s="128" t="n">
        <f>IF(U9="","",U9/VLOOKUP(U$20,deflator,2,FALSE)/1000000000)</f>
        <v>4.0397831214196836E-2</v>
      </c>
      <c r="V28" s="128" t="n">
        <f>IF(V9="","",V9/VLOOKUP(V$20,deflator,2,FALSE)/1000000000)</f>
        <v>8.3493858999374657E-2</v>
      </c>
      <c r="W28" s="128" t="n">
        <f>IF(W9="","",W9/VLOOKUP(W$20,deflator,2,FALSE)/1000000000)</f>
        <v>6.2072840797640791E-2</v>
      </c>
      <c r="X28" s="128" t="n">
        <f>IF(X9="","",X9/VLOOKUP(X$20,deflator,2,FALSE)/1000000000)</f>
        <v>3.3685743916457775E-2</v>
      </c>
      <c r="Y28" s="128" t="n">
        <f>IF(Y9="","",Y9/VLOOKUP(Y$20,deflator,2,FALSE)/1000000000)</f>
        <v>2.9997873537681498E-2</v>
      </c>
      <c r="Z28" s="128" t="n">
        <f>IF(Z9="","",Z9/VLOOKUP(Z$20,deflator,2,FALSE)/1000000000)</f>
        <v>2.206788203398161E-2</v>
      </c>
      <c r="AA28" s="128" t="n">
        <f>IF(AA9="","",AA9/VLOOKUP(AA$20,deflator,2,FALSE)/1000000000)</f>
        <v>0.13960669528112865</v>
      </c>
      <c r="AB28" s="128" t="n">
        <f>IF(AB9="","",AB9/VLOOKUP(AB$20,deflator,2,FALSE)/1000000000)</f>
        <v>0.16783013552201381</v>
      </c>
      <c r="AC28" s="128" t="n">
        <f>IF(AC9="","",AC9/VLOOKUP(AC$20,deflator,2,FALSE)/1000000000)</f>
        <v>0.35529866474558713</v>
      </c>
      <c r="AD28" s="128" t="n">
        <f>IF(AD9="","",AD9/VLOOKUP(AD$20,deflator,2,FALSE)/1000000000)</f>
        <v>0.39372593435018044</v>
      </c>
      <c r="AE28" s="128" t="n">
        <f>IF(AE9="","",AE9/VLOOKUP(AE$20,deflator,2,FALSE)/1000000000)</f>
        <v>0.15464362754863806</v>
      </c>
      <c r="AF28" s="128" t="n">
        <f>IF(AF9="","",AF9/VLOOKUP(AF$20,deflator,2,FALSE)/1000000000)</f>
        <v>4.3222428587919338E-2</v>
      </c>
      <c r="AG28" s="128" t="n">
        <f>IF(AG9="","",AG9/VLOOKUP(AG$20,deflator,2,FALSE)/1000000000)</f>
        <v>3.5410452816779694E-2</v>
      </c>
      <c r="AH28" s="128" t="n">
        <f>IF(AH9="","",AH9/VLOOKUP(AH$20,deflator,2,FALSE)/1000000000)</f>
        <v>9.0867283363150683E-2</v>
      </c>
      <c r="AI28" s="128" t="n">
        <f>IF(AI9="","",AI9/VLOOKUP(AI$20,deflator,2,FALSE)/1000000000)</f>
        <v>3.3416867533585474E-3</v>
      </c>
      <c r="AJ28" s="128" t="n">
        <f>IF(AJ9="","",AJ9/VLOOKUP(AJ$20,deflator,2,FALSE)/1000000000)</f>
        <v>3.6732247360333765E-2</v>
      </c>
      <c r="AK28" s="128" t="n">
        <f>IF(AK9="","",AK9/VLOOKUP(AK$20,deflator,2,FALSE)/1000000000)</f>
        <v>5.3379795910689205E-2</v>
      </c>
      <c r="AL28" s="128" t="n">
        <f>IF(AL9="","",AL9/VLOOKUP(AL$20,deflator,2,FALSE)/1000000000)</f>
        <v>4.4000736937586125E-2</v>
      </c>
      <c r="AM28" s="128" t="n">
        <f>IF(AM9="","",AM9/VLOOKUP(AM$20,deflator,2,FALSE)/1000000000)</f>
        <v>6.4728561125032905E-2</v>
      </c>
      <c r="AN28" s="128" t="n">
        <f>IF(AN9="","",AN9/VLOOKUP(AN$20,deflator,2,FALSE)/1000000000)</f>
        <v>6.1608837221895973E-2</v>
      </c>
      <c r="AO28" s="128" t="n">
        <f>IF(AO9="","",AO9/VLOOKUP(AO$20,deflator,2,FALSE)/1000000000)</f>
        <v>5.6735287676842786E-2</v>
      </c>
      <c r="AP28" s="128" t="n">
        <f>IF(AP9="","",AP9/VLOOKUP(AP$20,deflator,2,FALSE)/1000000000)</f>
        <v>5.5029614697723085E-2</v>
      </c>
      <c r="AQ28" s="128" t="n">
        <f>IF(AQ9="","",AQ9/VLOOKUP(AQ$20,deflator,2,FALSE)/1000000000)</f>
        <v>0.12249245241171473</v>
      </c>
      <c r="AR28" s="128" t="n">
        <f>IF(AR9="","",AR9/VLOOKUP(AR$20,deflator,2,FALSE)/1000000000)</f>
        <v>0.18898133289580388</v>
      </c>
      <c r="AS28" s="128" t="n">
        <f>IF(AS9="","",AS9/VLOOKUP(AS$20,deflator,2,FALSE)/1000000000)</f>
        <v>0.19174609948856394</v>
      </c>
      <c r="AT28" s="128" t="n">
        <f>IF(AT9="","",AT9/VLOOKUP(AT$20,deflator,2,FALSE)/1000000000)</f>
        <v>0.11283813204702227</v>
      </c>
      <c r="AU28" s="128" t="n">
        <f>IF(AU9="","",AU9/VLOOKUP(AU$20,deflator,2,FALSE)/1000000000)</f>
        <v>0.1498979984147</v>
      </c>
      <c r="AV28" s="127" t="n">
        <f>IF(AV9="","",AV9/VLOOKUP(AV$20,deflator,2,FALSE)/1000000000)</f>
        <v>0.29826788191965375</v>
      </c>
    </row>
    <row r="29">
      <c r="A29" s="115" t="str">
        <f t="shared" si="3"/>
        <v>Services (Non-R&amp;D)</v>
      </c>
      <c r="B29" s="96" t="str">
        <f t="shared" si="4"/>
        <v>1 Offer</v>
      </c>
      <c r="C29" s="112" t="n">
        <f t="shared" si="5"/>
        <v>9.8614562547293616</v>
      </c>
      <c r="D29" s="112" t="n">
        <f t="shared" si="6"/>
        <v>14.748553624319614</v>
      </c>
      <c r="E29" s="112" t="n">
        <f t="shared" si="7"/>
        <v>14.2136461442448</v>
      </c>
      <c r="F29" s="112" t="n">
        <f t="shared" si="8"/>
        <v>6.6127305756904109</v>
      </c>
      <c r="G29" s="83" t="n">
        <f t="shared" si="10"/>
        <v>-3.6268470366665584E-2</v>
      </c>
      <c r="H29" s="73" t="n">
        <f t="shared" si="11"/>
        <v>0.44133338698614755</v>
      </c>
      <c r="I29" s="73" t="n">
        <f t="shared" si="12"/>
        <v>0.46523815976437188</v>
      </c>
      <c r="J29" s="113" t="n">
        <f t="shared" si="13"/>
        <v>8.3853219537529514E-2</v>
      </c>
      <c r="K29" s="97" t="n">
        <f t="shared" si="14"/>
        <v>8.0478715810305926E-2</v>
      </c>
      <c r="M29" s="76" t="str">
        <f t="shared" si="15"/>
        <v>Services (Non-R&amp;D)</v>
      </c>
      <c r="N29" s="77" t="str">
        <f t="shared" si="15"/>
        <v>1 Offer</v>
      </c>
      <c r="O29" s="131" t="e">
        <f t="shared" ref="O29:AV29" si="24">IF(O10="","",O10/VLOOKUP(O$20,deflator,2,FALSE)/$B$1)</f>
        <v>#N/A</v>
      </c>
      <c r="P29" s="131" t="n">
        <f>IF(P10="","",P10/VLOOKUP(P$20,deflator,2,FALSE)/1000000000)</f>
        <v>3.915668453760242</v>
      </c>
      <c r="Q29" s="131" t="n">
        <f>IF(Q10="","",Q10/VLOOKUP(Q$20,deflator,2,FALSE)/1000000000)</f>
        <v>3.8455734285079046</v>
      </c>
      <c r="R29" s="131" t="n">
        <f>IF(R10="","",R10/VLOOKUP(R$20,deflator,2,FALSE)/1000000000)</f>
        <v>3.614739109168764</v>
      </c>
      <c r="S29" s="131" t="n">
        <f>IF(S10="","",S10/VLOOKUP(S$20,deflator,2,FALSE)/1000000000)</f>
        <v>4.0888893966191704</v>
      </c>
      <c r="T29" s="131" t="n">
        <f>IF(T10="","",T10/VLOOKUP(T$20,deflator,2,FALSE)/1000000000)</f>
        <v>4.5447228219164391</v>
      </c>
      <c r="U29" s="131" t="n">
        <f>IF(U10="","",U10/VLOOKUP(U$20,deflator,2,FALSE)/1000000000)</f>
        <v>4.7098646088504665</v>
      </c>
      <c r="V29" s="131" t="n">
        <f>IF(V10="","",V10/VLOOKUP(V$20,deflator,2,FALSE)/1000000000)</f>
        <v>4.4972422843269824</v>
      </c>
      <c r="W29" s="131" t="n">
        <f>IF(W10="","",W10/VLOOKUP(W$20,deflator,2,FALSE)/1000000000)</f>
        <v>5.1767014357041994</v>
      </c>
      <c r="X29" s="131" t="n">
        <f>IF(X10="","",X10/VLOOKUP(X$20,deflator,2,FALSE)/1000000000)</f>
        <v>6.0216425227875741</v>
      </c>
      <c r="Y29" s="131" t="n">
        <f>IF(Y10="","",Y10/VLOOKUP(Y$20,deflator,2,FALSE)/1000000000)</f>
        <v>6.3167401764550091</v>
      </c>
      <c r="Z29" s="131" t="n">
        <f>IF(Z10="","",Z10/VLOOKUP(Z$20,deflator,2,FALSE)/1000000000)</f>
        <v>8.0303887472157367</v>
      </c>
      <c r="AA29" s="131" t="n">
        <f>IF(AA10="","",AA10/VLOOKUP(AA$20,deflator,2,FALSE)/1000000000)</f>
        <v>8.8908063804845483</v>
      </c>
      <c r="AB29" s="131" t="n">
        <f>IF(AB10="","",AB10/VLOOKUP(AB$20,deflator,2,FALSE)/1000000000)</f>
        <v>11.952024233425353</v>
      </c>
      <c r="AC29" s="131" t="n">
        <f>IF(AC10="","",AC10/VLOOKUP(AC$20,deflator,2,FALSE)/1000000000)</f>
        <v>12.07473094984495</v>
      </c>
      <c r="AD29" s="131" t="n">
        <f>IF(AD10="","",AD10/VLOOKUP(AD$20,deflator,2,FALSE)/1000000000)</f>
        <v>18.820060863987525</v>
      </c>
      <c r="AE29" s="131" t="n">
        <f>IF(AE10="","",AE10/VLOOKUP(AE$20,deflator,2,FALSE)/1000000000)</f>
        <v>22.414360704594362</v>
      </c>
      <c r="AF29" s="131" t="n">
        <f>IF(AF10="","",AF10/VLOOKUP(AF$20,deflator,2,FALSE)/1000000000)</f>
        <v>21.843127599634197</v>
      </c>
      <c r="AG29" s="131" t="n">
        <f>IF(AG10="","",AG10/VLOOKUP(AG$20,deflator,2,FALSE)/1000000000)</f>
        <v>23.823925672972511</v>
      </c>
      <c r="AH29" s="131" t="n">
        <f>IF(AH10="","",AH10/VLOOKUP(AH$20,deflator,2,FALSE)/1000000000)</f>
        <v>26.733937911221378</v>
      </c>
      <c r="AI29" s="131" t="n">
        <f>IF(AI10="","",AI10/VLOOKUP(AI$20,deflator,2,FALSE)/1000000000)</f>
        <v>26.145860376672744</v>
      </c>
      <c r="AJ29" s="131" t="n">
        <f>IF(AJ10="","",AJ10/VLOOKUP(AJ$20,deflator,2,FALSE)/1000000000)</f>
        <v>21.911479082933266</v>
      </c>
      <c r="AK29" s="131" t="n">
        <f>IF(AK10="","",AK10/VLOOKUP(AK$20,deflator,2,FALSE)/1000000000)</f>
        <v>17.019821359640368</v>
      </c>
      <c r="AL29" s="131" t="n">
        <f>IF(AL10="","",AL10/VLOOKUP(AL$20,deflator,2,FALSE)/1000000000)</f>
        <v>13.153134074769591</v>
      </c>
      <c r="AM29" s="131" t="n">
        <f>IF(AM10="","",AM10/VLOOKUP(AM$20,deflator,2,FALSE)/1000000000)</f>
        <v>11.102601033533958</v>
      </c>
      <c r="AN29" s="131" t="n">
        <f>IF(AN10="","",AN10/VLOOKUP(AN$20,deflator,2,FALSE)/1000000000)</f>
        <v>9.8614562547293616</v>
      </c>
      <c r="AO29" s="131" t="n">
        <f>IF(AO10="","",AO10/VLOOKUP(AO$20,deflator,2,FALSE)/1000000000)</f>
        <v>9.7220656652530497</v>
      </c>
      <c r="AP29" s="131" t="n">
        <f>IF(AP10="","",AP10/VLOOKUP(AP$20,deflator,2,FALSE)/1000000000)</f>
        <v>10.660243050388448</v>
      </c>
      <c r="AQ29" s="131" t="n">
        <f>IF(AQ10="","",AQ10/VLOOKUP(AQ$20,deflator,2,FALSE)/1000000000)</f>
        <v>13.534846918644032</v>
      </c>
      <c r="AR29" s="131" t="n">
        <f>IF(AR10="","",AR10/VLOOKUP(AR$20,deflator,2,FALSE)/1000000000)</f>
        <v>15.046178627635379</v>
      </c>
      <c r="AS29" s="131" t="n">
        <f>IF(AS10="","",AS10/VLOOKUP(AS$20,deflator,2,FALSE)/1000000000)</f>
        <v>17.501464428715572</v>
      </c>
      <c r="AT29" s="131" t="n">
        <f>IF(AT10="","",AT10/VLOOKUP(AT$20,deflator,2,FALSE)/1000000000)</f>
        <v>14.748553624319614</v>
      </c>
      <c r="AU29" s="131" t="n">
        <f>IF(AU10="","",AU10/VLOOKUP(AU$20,deflator,2,FALSE)/1000000000)</f>
        <v>14.2136461442448</v>
      </c>
      <c r="AV29" s="130" t="n">
        <f>IF(AV10="","",AV10/VLOOKUP(AV$20,deflator,2,FALSE)/1000000000)</f>
        <v>6.6127305756904109</v>
      </c>
    </row>
    <row r="30">
      <c r="A30" s="98" t="str">
        <f t="shared" si="3"/>
        <v>Services (Non-R&amp;D)</v>
      </c>
      <c r="B30" s="38" t="str">
        <f t="shared" si="4"/>
        <v>2+ Offers</v>
      </c>
      <c r="C30" s="31" t="n">
        <f t="shared" si="5"/>
        <v>92.24171512820925</v>
      </c>
      <c r="D30" s="31" t="n">
        <f t="shared" si="6"/>
        <v>107.08253771325487</v>
      </c>
      <c r="E30" s="31" t="n">
        <f t="shared" si="7"/>
        <v>107.89954481241401</v>
      </c>
      <c r="F30" s="31" t="n">
        <f t="shared" si="8"/>
        <v>51.824211404338399</v>
      </c>
      <c r="G30" s="7" t="n">
        <f t="shared" si="10"/>
        <v>7.629694968071421E-3</v>
      </c>
      <c r="H30" s="16" t="n">
        <f t="shared" si="11"/>
        <v>0.16974781596852906</v>
      </c>
      <c r="I30" s="16" t="n">
        <f t="shared" si="12"/>
        <v>0.48030055635949209</v>
      </c>
      <c r="J30" s="29" t="n">
        <f t="shared" si="13"/>
        <v>0.63655195347735172</v>
      </c>
      <c r="K30" s="103" t="n">
        <f t="shared" si="14"/>
        <v>0.63071463958253182</v>
      </c>
      <c r="M30" s="79" t="str">
        <f t="shared" si="15"/>
        <v>Services (Non-R&amp;D)</v>
      </c>
      <c r="N30" s="1" t="str">
        <f t="shared" si="15"/>
        <v>2+ Offers</v>
      </c>
      <c r="O30" s="95" t="e">
        <f t="shared" ref="O30:AV30" si="25">IF(O11="","",O11/VLOOKUP(O$20,deflator,2,FALSE)/$B$1)</f>
        <v>#N/A</v>
      </c>
      <c r="P30" s="95" t="n">
        <f>IF(P11="","",P11/VLOOKUP(P$20,deflator,2,FALSE)/1000000000)</f>
        <v>50.307329751050233</v>
      </c>
      <c r="Q30" s="95" t="n">
        <f>IF(Q11="","",Q11/VLOOKUP(Q$20,deflator,2,FALSE)/1000000000)</f>
        <v>47.450146750763544</v>
      </c>
      <c r="R30" s="95" t="n">
        <f>IF(R11="","",R11/VLOOKUP(R$20,deflator,2,FALSE)/1000000000)</f>
        <v>44.214198998252094</v>
      </c>
      <c r="S30" s="95" t="n">
        <f>IF(S11="","",S11/VLOOKUP(S$20,deflator,2,FALSE)/1000000000)</f>
        <v>51.179710184189688</v>
      </c>
      <c r="T30" s="95" t="n">
        <f>IF(T11="","",T11/VLOOKUP(T$20,deflator,2,FALSE)/1000000000)</f>
        <v>51.183354262292731</v>
      </c>
      <c r="U30" s="95" t="n">
        <f>IF(U11="","",U11/VLOOKUP(U$20,deflator,2,FALSE)/1000000000)</f>
        <v>51.350432155089422</v>
      </c>
      <c r="V30" s="95" t="n">
        <f>IF(V11="","",V11/VLOOKUP(V$20,deflator,2,FALSE)/1000000000)</f>
        <v>50.954407097627161</v>
      </c>
      <c r="W30" s="95" t="n">
        <f>IF(W11="","",W11/VLOOKUP(W$20,deflator,2,FALSE)/1000000000)</f>
        <v>50.373185333837846</v>
      </c>
      <c r="X30" s="95" t="n">
        <f>IF(X11="","",X11/VLOOKUP(X$20,deflator,2,FALSE)/1000000000)</f>
        <v>53.224096418354861</v>
      </c>
      <c r="Y30" s="95" t="n">
        <f>IF(Y11="","",Y11/VLOOKUP(Y$20,deflator,2,FALSE)/1000000000)</f>
        <v>55.34630948866878</v>
      </c>
      <c r="Z30" s="95" t="n">
        <f>IF(Z11="","",Z11/VLOOKUP(Z$20,deflator,2,FALSE)/1000000000)</f>
        <v>60.186404485799009</v>
      </c>
      <c r="AA30" s="95" t="n">
        <f>IF(AA11="","",AA11/VLOOKUP(AA$20,deflator,2,FALSE)/1000000000)</f>
        <v>67.93891545361511</v>
      </c>
      <c r="AB30" s="95" t="n">
        <f>IF(AB11="","",AB11/VLOOKUP(AB$20,deflator,2,FALSE)/1000000000)</f>
        <v>83.122812063882648</v>
      </c>
      <c r="AC30" s="95" t="n">
        <f>IF(AC11="","",AC11/VLOOKUP(AC$20,deflator,2,FALSE)/1000000000)</f>
        <v>93.62696227241473</v>
      </c>
      <c r="AD30" s="95" t="n">
        <f>IF(AD11="","",AD11/VLOOKUP(AD$20,deflator,2,FALSE)/1000000000)</f>
        <v>97.173869638365943</v>
      </c>
      <c r="AE30" s="95" t="n">
        <f>IF(AE11="","",AE11/VLOOKUP(AE$20,deflator,2,FALSE)/1000000000)</f>
        <v>105.42597050975175</v>
      </c>
      <c r="AF30" s="95" t="n">
        <f>IF(AF11="","",AF11/VLOOKUP(AF$20,deflator,2,FALSE)/1000000000)</f>
        <v>113.98345288549912</v>
      </c>
      <c r="AG30" s="95" t="n">
        <f>IF(AG11="","",AG11/VLOOKUP(AG$20,deflator,2,FALSE)/1000000000)</f>
        <v>130.50067040687469</v>
      </c>
      <c r="AH30" s="95" t="n">
        <f>IF(AH11="","",AH11/VLOOKUP(AH$20,deflator,2,FALSE)/1000000000)</f>
        <v>144.0426376325768</v>
      </c>
      <c r="AI30" s="95" t="n">
        <f>IF(AI11="","",AI11/VLOOKUP(AI$20,deflator,2,FALSE)/1000000000)</f>
        <v>136.20156156572418</v>
      </c>
      <c r="AJ30" s="95" t="n">
        <f>IF(AJ11="","",AJ11/VLOOKUP(AJ$20,deflator,2,FALSE)/1000000000)</f>
        <v>131.46090980581528</v>
      </c>
      <c r="AK30" s="95" t="n">
        <f>IF(AK11="","",AK11/VLOOKUP(AK$20,deflator,2,FALSE)/1000000000)</f>
        <v>124.77304443747292</v>
      </c>
      <c r="AL30" s="95" t="n">
        <f>IF(AL11="","",AL11/VLOOKUP(AL$20,deflator,2,FALSE)/1000000000)</f>
        <v>104.94830291426827</v>
      </c>
      <c r="AM30" s="95" t="n">
        <f>IF(AM11="","",AM11/VLOOKUP(AM$20,deflator,2,FALSE)/1000000000)</f>
        <v>100.81109730855707</v>
      </c>
      <c r="AN30" s="95" t="n">
        <f>IF(AN11="","",AN11/VLOOKUP(AN$20,deflator,2,FALSE)/1000000000)</f>
        <v>92.24171512820925</v>
      </c>
      <c r="AO30" s="95" t="n">
        <f>IF(AO11="","",AO11/VLOOKUP(AO$20,deflator,2,FALSE)/1000000000)</f>
        <v>93.66775492988863</v>
      </c>
      <c r="AP30" s="95" t="n">
        <f>IF(AP11="","",AP11/VLOOKUP(AP$20,deflator,2,FALSE)/1000000000)</f>
        <v>97.256321743114242</v>
      </c>
      <c r="AQ30" s="95" t="n">
        <f>IF(AQ11="","",AQ11/VLOOKUP(AQ$20,deflator,2,FALSE)/1000000000)</f>
        <v>108.49349911902806</v>
      </c>
      <c r="AR30" s="95" t="n">
        <f>IF(AR11="","",AR11/VLOOKUP(AR$20,deflator,2,FALSE)/1000000000)</f>
        <v>115.13763543489438</v>
      </c>
      <c r="AS30" s="95" t="n">
        <f>IF(AS11="","",AS11/VLOOKUP(AS$20,deflator,2,FALSE)/1000000000)</f>
        <v>122.31716288521076</v>
      </c>
      <c r="AT30" s="95" t="n">
        <f>IF(AT11="","",AT11/VLOOKUP(AT$20,deflator,2,FALSE)/1000000000)</f>
        <v>107.08253771325487</v>
      </c>
      <c r="AU30" s="95" t="n">
        <f>IF(AU11="","",AU11/VLOOKUP(AU$20,deflator,2,FALSE)/1000000000)</f>
        <v>107.89954481241401</v>
      </c>
      <c r="AV30" s="129" t="n">
        <f>IF(AV11="","",AV11/VLOOKUP(AV$20,deflator,2,FALSE)/1000000000)</f>
        <v>51.824211404338399</v>
      </c>
    </row>
    <row r="31">
      <c r="A31" s="98" t="str">
        <f t="shared" si="3"/>
        <v>Services (Non-R&amp;D)</v>
      </c>
      <c r="B31" s="38" t="str">
        <f t="shared" si="4"/>
        <v>No Comp.</v>
      </c>
      <c r="C31" s="31" t="n">
        <f t="shared" si="5"/>
        <v>40.712148177173027</v>
      </c>
      <c r="D31" s="31" t="n">
        <f t="shared" si="6"/>
        <v>48.520430832576956</v>
      </c>
      <c r="E31" s="31" t="n">
        <f t="shared" si="7"/>
        <v>46.828775280551</v>
      </c>
      <c r="F31" s="31" t="n">
        <f t="shared" si="8"/>
        <v>23.238456538818916</v>
      </c>
      <c r="G31" s="7" t="n">
        <f t="shared" si="10"/>
        <v>-3.4864808968063987E-2</v>
      </c>
      <c r="H31" s="16" t="n">
        <f t="shared" si="11"/>
        <v>0.15024083417950207</v>
      </c>
      <c r="I31" s="16" t="n">
        <f t="shared" si="12"/>
        <v>0.49624309838549946</v>
      </c>
      <c r="J31" s="29" t="n">
        <f t="shared" si="13"/>
        <v>0.27626574732646225</v>
      </c>
      <c r="K31" s="103" t="n">
        <f t="shared" si="14"/>
        <v>0.28281828788442548</v>
      </c>
      <c r="M31" s="79" t="str">
        <f t="shared" si="15"/>
        <v>Services (Non-R&amp;D)</v>
      </c>
      <c r="N31" s="1" t="str">
        <f t="shared" si="15"/>
        <v>No Comp.</v>
      </c>
      <c r="O31" s="95" t="e">
        <f t="shared" ref="O31:AV31" si="26">IF(O12="","",O12/VLOOKUP(O$20,deflator,2,FALSE)/$B$1)</f>
        <v>#N/A</v>
      </c>
      <c r="P31" s="95" t="n">
        <f>IF(P12="","",P12/VLOOKUP(P$20,deflator,2,FALSE)/1000000000)</f>
        <v>25.177432996244264</v>
      </c>
      <c r="Q31" s="95" t="n">
        <f>IF(Q12="","",Q12/VLOOKUP(Q$20,deflator,2,FALSE)/1000000000)</f>
        <v>25.681705265572159</v>
      </c>
      <c r="R31" s="95" t="n">
        <f>IF(R12="","",R12/VLOOKUP(R$20,deflator,2,FALSE)/1000000000)</f>
        <v>22.412695877355826</v>
      </c>
      <c r="S31" s="95" t="n">
        <f>IF(S12="","",S12/VLOOKUP(S$20,deflator,2,FALSE)/1000000000)</f>
        <v>21.700874478758742</v>
      </c>
      <c r="T31" s="95" t="n">
        <f>IF(T12="","",T12/VLOOKUP(T$20,deflator,2,FALSE)/1000000000)</f>
        <v>21.578873521419982</v>
      </c>
      <c r="U31" s="95" t="n">
        <f>IF(U12="","",U12/VLOOKUP(U$20,deflator,2,FALSE)/1000000000)</f>
        <v>21.710241913577903</v>
      </c>
      <c r="V31" s="95" t="n">
        <f>IF(V12="","",V12/VLOOKUP(V$20,deflator,2,FALSE)/1000000000)</f>
        <v>21.55850113400151</v>
      </c>
      <c r="W31" s="95" t="n">
        <f>IF(W12="","",W12/VLOOKUP(W$20,deflator,2,FALSE)/1000000000)</f>
        <v>21.387098596580373</v>
      </c>
      <c r="X31" s="95" t="n">
        <f>IF(X12="","",X12/VLOOKUP(X$20,deflator,2,FALSE)/1000000000)</f>
        <v>19.440300436619349</v>
      </c>
      <c r="Y31" s="95" t="n">
        <f>IF(Y12="","",Y12/VLOOKUP(Y$20,deflator,2,FALSE)/1000000000)</f>
        <v>18.481427333733262</v>
      </c>
      <c r="Z31" s="95" t="n">
        <f>IF(Z12="","",Z12/VLOOKUP(Z$20,deflator,2,FALSE)/1000000000)</f>
        <v>19.195566574758484</v>
      </c>
      <c r="AA31" s="95" t="n">
        <f>IF(AA12="","",AA12/VLOOKUP(AA$20,deflator,2,FALSE)/1000000000)</f>
        <v>21.986430623875435</v>
      </c>
      <c r="AB31" s="95" t="n">
        <f>IF(AB12="","",AB12/VLOOKUP(AB$20,deflator,2,FALSE)/1000000000)</f>
        <v>29.938389292690506</v>
      </c>
      <c r="AC31" s="95" t="n">
        <f>IF(AC12="","",AC12/VLOOKUP(AC$20,deflator,2,FALSE)/1000000000)</f>
        <v>27.323934595410606</v>
      </c>
      <c r="AD31" s="95" t="n">
        <f>IF(AD12="","",AD12/VLOOKUP(AD$20,deflator,2,FALSE)/1000000000)</f>
        <v>29.235629731775756</v>
      </c>
      <c r="AE31" s="95" t="n">
        <f>IF(AE12="","",AE12/VLOOKUP(AE$20,deflator,2,FALSE)/1000000000)</f>
        <v>32.016423386656449</v>
      </c>
      <c r="AF31" s="95" t="n">
        <f>IF(AF12="","",AF12/VLOOKUP(AF$20,deflator,2,FALSE)/1000000000)</f>
        <v>36.360645864195483</v>
      </c>
      <c r="AG31" s="95" t="n">
        <f>IF(AG12="","",AG12/VLOOKUP(AG$20,deflator,2,FALSE)/1000000000)</f>
        <v>39.988884120295793</v>
      </c>
      <c r="AH31" s="95" t="n">
        <f>IF(AH12="","",AH12/VLOOKUP(AH$20,deflator,2,FALSE)/1000000000)</f>
        <v>44.512078099707402</v>
      </c>
      <c r="AI31" s="95" t="n">
        <f>IF(AI12="","",AI12/VLOOKUP(AI$20,deflator,2,FALSE)/1000000000)</f>
        <v>41.468854765312145</v>
      </c>
      <c r="AJ31" s="95" t="n">
        <f>IF(AJ12="","",AJ12/VLOOKUP(AJ$20,deflator,2,FALSE)/1000000000)</f>
        <v>42.2673851482731</v>
      </c>
      <c r="AK31" s="95" t="n">
        <f>IF(AK12="","",AK12/VLOOKUP(AK$20,deflator,2,FALSE)/1000000000)</f>
        <v>44.636288372079413</v>
      </c>
      <c r="AL31" s="95" t="n">
        <f>IF(AL12="","",AL12/VLOOKUP(AL$20,deflator,2,FALSE)/1000000000)</f>
        <v>40.026015340499747</v>
      </c>
      <c r="AM31" s="95" t="n">
        <f>IF(AM12="","",AM12/VLOOKUP(AM$20,deflator,2,FALSE)/1000000000)</f>
        <v>41.463408151766153</v>
      </c>
      <c r="AN31" s="95" t="n">
        <f>IF(AN12="","",AN12/VLOOKUP(AN$20,deflator,2,FALSE)/1000000000)</f>
        <v>40.712148177173027</v>
      </c>
      <c r="AO31" s="95" t="n">
        <f>IF(AO12="","",AO12/VLOOKUP(AO$20,deflator,2,FALSE)/1000000000)</f>
        <v>43.770905426310257</v>
      </c>
      <c r="AP31" s="95" t="n">
        <f>IF(AP12="","",AP12/VLOOKUP(AP$20,deflator,2,FALSE)/1000000000)</f>
        <v>43.971160236054388</v>
      </c>
      <c r="AQ31" s="95" t="n">
        <f>IF(AQ12="","",AQ12/VLOOKUP(AQ$20,deflator,2,FALSE)/1000000000)</f>
        <v>46.298927924580106</v>
      </c>
      <c r="AR31" s="95" t="n">
        <f>IF(AR12="","",AR12/VLOOKUP(AR$20,deflator,2,FALSE)/1000000000)</f>
        <v>47.751877166363329</v>
      </c>
      <c r="AS31" s="95" t="n">
        <f>IF(AS12="","",AS12/VLOOKUP(AS$20,deflator,2,FALSE)/1000000000)</f>
        <v>49.79485155592041</v>
      </c>
      <c r="AT31" s="95" t="n">
        <f>IF(AT12="","",AT12/VLOOKUP(AT$20,deflator,2,FALSE)/1000000000)</f>
        <v>48.520430832576956</v>
      </c>
      <c r="AU31" s="95" t="n">
        <f>IF(AU12="","",AU12/VLOOKUP(AU$20,deflator,2,FALSE)/1000000000)</f>
        <v>46.828775280551</v>
      </c>
      <c r="AV31" s="129" t="n">
        <f>IF(AV12="","",AV12/VLOOKUP(AV$20,deflator,2,FALSE)/1000000000)</f>
        <v>23.238456538818916</v>
      </c>
    </row>
    <row r="32">
      <c r="A32" s="74" t="str">
        <f t="shared" si="3"/>
        <v>Services (Non-R&amp;D)</v>
      </c>
      <c r="B32" s="75" t="str">
        <f t="shared" si="4"/>
        <v>Unlabeled</v>
      </c>
      <c r="C32" s="101" t="n">
        <f t="shared" si="5"/>
        <v>1.834556229896839</v>
      </c>
      <c r="D32" s="101" t="n">
        <f t="shared" si="6"/>
        <v>0.86168987798151819</v>
      </c>
      <c r="E32" s="101" t="n">
        <f t="shared" si="7"/>
        <v>0.56429986248730002</v>
      </c>
      <c r="F32" s="101" t="n">
        <f t="shared" si="8"/>
        <v>0.4920479806352871</v>
      </c>
      <c r="G32" s="84" t="n">
        <f t="shared" si="10"/>
        <v>-0.34512418341369522</v>
      </c>
      <c r="H32" s="108" t="n">
        <f t="shared" si="11"/>
        <v>-0.69240525131299369</v>
      </c>
      <c r="I32" s="108" t="n">
        <f t="shared" si="12"/>
        <v>0.87196190065766854</v>
      </c>
      <c r="J32" s="102" t="n">
        <f t="shared" si="13"/>
        <v>3.3290796586563968E-3</v>
      </c>
      <c r="K32" s="104" t="n">
        <f t="shared" si="14"/>
        <v>5.988356722736698E-3</v>
      </c>
      <c r="M32" s="80" t="str">
        <f t="shared" si="15"/>
        <v>Services (Non-R&amp;D)</v>
      </c>
      <c r="N32" s="81" t="str">
        <f t="shared" si="15"/>
        <v>Unlabeled</v>
      </c>
      <c r="O32" s="128" t="e">
        <f t="shared" ref="O32:AV32" si="27">IF(O13="","",O13/VLOOKUP(O$20,deflator,2,FALSE)/$B$1)</f>
        <v>#N/A</v>
      </c>
      <c r="P32" s="128" t="n">
        <f>IF(P13="","",P13/VLOOKUP(P$20,deflator,2,FALSE)/1000000000)</f>
        <v>0.6026161763694442</v>
      </c>
      <c r="Q32" s="128" t="n">
        <f>IF(Q13="","",Q13/VLOOKUP(Q$20,deflator,2,FALSE)/1000000000)</f>
        <v>0.34800160829422988</v>
      </c>
      <c r="R32" s="128" t="n">
        <f>IF(R13="","",R13/VLOOKUP(R$20,deflator,2,FALSE)/1000000000)</f>
        <v>8.9023776919417125E-2</v>
      </c>
      <c r="S32" s="128" t="n">
        <f>IF(S13="","",S13/VLOOKUP(S$20,deflator,2,FALSE)/1000000000)</f>
        <v>0.22902092046050307</v>
      </c>
      <c r="T32" s="128" t="n">
        <f>IF(T13="","",T13/VLOOKUP(T$20,deflator,2,FALSE)/1000000000)</f>
        <v>0.90298424857111437</v>
      </c>
      <c r="U32" s="128" t="n">
        <f>IF(U13="","",U13/VLOOKUP(U$20,deflator,2,FALSE)/1000000000)</f>
        <v>0.30615815958264325</v>
      </c>
      <c r="V32" s="128" t="n">
        <f>IF(V13="","",V13/VLOOKUP(V$20,deflator,2,FALSE)/1000000000)</f>
        <v>1.1580500577464627</v>
      </c>
      <c r="W32" s="128" t="n">
        <f>IF(W13="","",W13/VLOOKUP(W$20,deflator,2,FALSE)/1000000000)</f>
        <v>3.5561117978785464</v>
      </c>
      <c r="X32" s="128" t="n">
        <f>IF(X13="","",X13/VLOOKUP(X$20,deflator,2,FALSE)/1000000000)</f>
        <v>4.3168265911142534</v>
      </c>
      <c r="Y32" s="128" t="n">
        <f>IF(Y13="","",Y13/VLOOKUP(Y$20,deflator,2,FALSE)/1000000000)</f>
        <v>4.6340442858616173</v>
      </c>
      <c r="Z32" s="128" t="n">
        <f>IF(Z13="","",Z13/VLOOKUP(Z$20,deflator,2,FALSE)/1000000000)</f>
        <v>2.7338682338653335</v>
      </c>
      <c r="AA32" s="128" t="n">
        <f>IF(AA13="","",AA13/VLOOKUP(AA$20,deflator,2,FALSE)/1000000000)</f>
        <v>5.1078805882111871</v>
      </c>
      <c r="AB32" s="128" t="n">
        <f>IF(AB13="","",AB13/VLOOKUP(AB$20,deflator,2,FALSE)/1000000000)</f>
        <v>7.5271501531861347</v>
      </c>
      <c r="AC32" s="128" t="n">
        <f>IF(AC13="","",AC13/VLOOKUP(AC$20,deflator,2,FALSE)/1000000000)</f>
        <v>7.7061130025063287</v>
      </c>
      <c r="AD32" s="128" t="n">
        <f>IF(AD13="","",AD13/VLOOKUP(AD$20,deflator,2,FALSE)/1000000000)</f>
        <v>8.5669889091964908</v>
      </c>
      <c r="AE32" s="128" t="n">
        <f>IF(AE13="","",AE13/VLOOKUP(AE$20,deflator,2,FALSE)/1000000000)</f>
        <v>7.1220236216011124</v>
      </c>
      <c r="AF32" s="128" t="n">
        <f>IF(AF13="","",AF13/VLOOKUP(AF$20,deflator,2,FALSE)/1000000000)</f>
        <v>1.1342537663646266</v>
      </c>
      <c r="AG32" s="128" t="n">
        <f>IF(AG13="","",AG13/VLOOKUP(AG$20,deflator,2,FALSE)/1000000000)</f>
        <v>1.3831516845563581</v>
      </c>
      <c r="AH32" s="128" t="n">
        <f>IF(AH13="","",AH13/VLOOKUP(AH$20,deflator,2,FALSE)/1000000000)</f>
        <v>1.2738555339454241</v>
      </c>
      <c r="AI32" s="128" t="n">
        <f>IF(AI13="","",AI13/VLOOKUP(AI$20,deflator,2,FALSE)/1000000000)</f>
        <v>4.1011645965701691</v>
      </c>
      <c r="AJ32" s="128" t="n">
        <f>IF(AJ13="","",AJ13/VLOOKUP(AJ$20,deflator,2,FALSE)/1000000000)</f>
        <v>4.9793394902885275</v>
      </c>
      <c r="AK32" s="128" t="n">
        <f>IF(AK13="","",AK13/VLOOKUP(AK$20,deflator,2,FALSE)/1000000000)</f>
        <v>3.8617509774666448</v>
      </c>
      <c r="AL32" s="128" t="n">
        <f>IF(AL13="","",AL13/VLOOKUP(AL$20,deflator,2,FALSE)/1000000000)</f>
        <v>3.8206332711645423</v>
      </c>
      <c r="AM32" s="128" t="n">
        <f>IF(AM13="","",AM13/VLOOKUP(AM$20,deflator,2,FALSE)/1000000000)</f>
        <v>2.1636396078185545</v>
      </c>
      <c r="AN32" s="128" t="n">
        <f>IF(AN13="","",AN13/VLOOKUP(AN$20,deflator,2,FALSE)/1000000000)</f>
        <v>1.834556229896839</v>
      </c>
      <c r="AO32" s="128" t="n">
        <f>IF(AO13="","",AO13/VLOOKUP(AO$20,deflator,2,FALSE)/1000000000)</f>
        <v>1.6867452538804235</v>
      </c>
      <c r="AP32" s="128" t="n">
        <f>IF(AP13="","",AP13/VLOOKUP(AP$20,deflator,2,FALSE)/1000000000)</f>
        <v>1.6241484064917135</v>
      </c>
      <c r="AQ32" s="128" t="n">
        <f>IF(AQ13="","",AQ13/VLOOKUP(AQ$20,deflator,2,FALSE)/1000000000)</f>
        <v>1.2622809724811557</v>
      </c>
      <c r="AR32" s="128" t="n">
        <f>IF(AR13="","",AR13/VLOOKUP(AR$20,deflator,2,FALSE)/1000000000)</f>
        <v>0.91563627074690179</v>
      </c>
      <c r="AS32" s="128" t="n">
        <f>IF(AS13="","",AS13/VLOOKUP(AS$20,deflator,2,FALSE)/1000000000)</f>
        <v>0.96449700059165444</v>
      </c>
      <c r="AT32" s="128" t="n">
        <f>IF(AT13="","",AT13/VLOOKUP(AT$20,deflator,2,FALSE)/1000000000)</f>
        <v>0.86168987798151819</v>
      </c>
      <c r="AU32" s="128" t="n">
        <f>IF(AU13="","",AU13/VLOOKUP(AU$20,deflator,2,FALSE)/1000000000)</f>
        <v>0.56429986248730002</v>
      </c>
      <c r="AV32" s="127" t="n">
        <f>IF(AV13="","",AV13/VLOOKUP(AV$20,deflator,2,FALSE)/1000000000)</f>
        <v>0.4920479806352871</v>
      </c>
    </row>
    <row r="33">
      <c r="A33" s="115" t="str">
        <f t="shared" si="3"/>
        <v>Unlabeled</v>
      </c>
      <c r="B33" s="96" t="str">
        <f t="shared" si="4"/>
        <v>1 Offer</v>
      </c>
      <c r="C33" s="112" t="str">
        <f t="shared" si="5"/>
      </c>
      <c r="D33" s="112" t="n">
        <f t="shared" si="6"/>
        <v>4.0239003057153112E-4</v>
      </c>
      <c r="E33" s="112" t="str">
        <f t="shared" si="7"/>
      </c>
      <c r="F33" s="112" t="str">
        <f t="shared" si="8"/>
      </c>
      <c r="G33" s="83" t="e">
        <f t="shared" si="10"/>
        <v>#VALUE!</v>
      </c>
      <c r="H33" s="73" t="e">
        <f t="shared" si="11"/>
        <v>#VALUE!</v>
      </c>
      <c r="I33" s="73" t="e">
        <f t="shared" si="12"/>
        <v>#VALUE!</v>
      </c>
      <c r="J33" s="113" t="str">
        <f t="shared" si="13"/>
      </c>
      <c r="K33" s="97" t="str">
        <f t="shared" si="14"/>
      </c>
      <c r="M33" s="76" t="str">
        <f t="shared" si="15"/>
        <v>Unlabeled</v>
      </c>
      <c r="N33" s="77" t="str">
        <f t="shared" si="15"/>
        <v>1 Offer</v>
      </c>
      <c r="O33" s="131" t="str">
        <f t="shared" ref="O33:AV33" si="28">IF(O14="","",O14/VLOOKUP(O$20,deflator,2,FALSE)/$B$1)</f>
      </c>
      <c r="P33" s="131" t="str">
        <f>IF(P14="","",P14/VLOOKUP(P$20,deflator,2,FALSE)/1000000000)</f>
      </c>
      <c r="Q33" s="131" t="str">
        <f>IF(Q14="","",Q14/VLOOKUP(Q$20,deflator,2,FALSE)/1000000000)</f>
      </c>
      <c r="R33" s="131" t="str">
        <f>IF(R14="","",R14/VLOOKUP(R$20,deflator,2,FALSE)/1000000000)</f>
      </c>
      <c r="S33" s="131" t="str">
        <f>IF(S14="","",S14/VLOOKUP(S$20,deflator,2,FALSE)/1000000000)</f>
      </c>
      <c r="T33" s="131" t="str">
        <f>IF(T14="","",T14/VLOOKUP(T$20,deflator,2,FALSE)/1000000000)</f>
      </c>
      <c r="U33" s="131" t="str">
        <f>IF(U14="","",U14/VLOOKUP(U$20,deflator,2,FALSE)/1000000000)</f>
      </c>
      <c r="V33" s="131" t="str">
        <f>IF(V14="","",V14/VLOOKUP(V$20,deflator,2,FALSE)/1000000000)</f>
      </c>
      <c r="W33" s="131" t="str">
        <f>IF(W14="","",W14/VLOOKUP(W$20,deflator,2,FALSE)/1000000000)</f>
      </c>
      <c r="X33" s="131" t="str">
        <f>IF(X14="","",X14/VLOOKUP(X$20,deflator,2,FALSE)/1000000000)</f>
      </c>
      <c r="Y33" s="131" t="n">
        <f>IF(Y14="","",Y14/VLOOKUP(Y$20,deflator,2,FALSE)/1000000000)</f>
        <v>5.9635671131526612E-3</v>
      </c>
      <c r="Z33" s="131" t="n">
        <f>IF(Z14="","",Z14/VLOOKUP(Z$20,deflator,2,FALSE)/1000000000)</f>
        <v>4.3558476689513036E-3</v>
      </c>
      <c r="AA33" s="131" t="n">
        <f>IF(AA14="","",AA14/VLOOKUP(AA$20,deflator,2,FALSE)/1000000000)</f>
        <v>2.159503540565666E-2</v>
      </c>
      <c r="AB33" s="131" t="n">
        <f>IF(AB14="","",AB14/VLOOKUP(AB$20,deflator,2,FALSE)/1000000000)</f>
        <v>1.250541351584138E-2</v>
      </c>
      <c r="AC33" s="131" t="n">
        <f>IF(AC14="","",AC14/VLOOKUP(AC$20,deflator,2,FALSE)/1000000000)</f>
        <v>2.8115516826552099E-3</v>
      </c>
      <c r="AD33" s="131" t="n">
        <f>IF(AD14="","",AD14/VLOOKUP(AD$20,deflator,2,FALSE)/1000000000)</f>
        <v>7.3368684221614716E-5</v>
      </c>
      <c r="AE33" s="131" t="n">
        <f>IF(AE14="","",AE14/VLOOKUP(AE$20,deflator,2,FALSE)/1000000000)</f>
        <v>4.6457441808319564E-3</v>
      </c>
      <c r="AF33" s="131" t="n">
        <f>IF(AF14="","",AF14/VLOOKUP(AF$20,deflator,2,FALSE)/1000000000)</f>
        <v>0</v>
      </c>
      <c r="AG33" s="131" t="n">
        <f>IF(AG14="","",AG14/VLOOKUP(AG$20,deflator,2,FALSE)/1000000000)</f>
        <v>-3.5169251432902983E-5</v>
      </c>
      <c r="AH33" s="131" t="n">
        <f>IF(AH14="","",AH14/VLOOKUP(AH$20,deflator,2,FALSE)/1000000000)</f>
        <v>3.4206346113758301E-4</v>
      </c>
      <c r="AI33" s="131" t="n">
        <f>IF(AI14="","",AI14/VLOOKUP(AI$20,deflator,2,FALSE)/1000000000)</f>
        <v>-1.1623995594925168E-5</v>
      </c>
      <c r="AJ33" s="131" t="n">
        <f>IF(AJ14="","",AJ14/VLOOKUP(AJ$20,deflator,2,FALSE)/1000000000)</f>
        <v>-3.6910980651136349E-5</v>
      </c>
      <c r="AK33" s="131" t="str">
        <f>IF(AK14="","",AK14/VLOOKUP(AK$20,deflator,2,FALSE)/1000000000)</f>
      </c>
      <c r="AL33" s="131" t="n">
        <f>IF(AL14="","",AL14/VLOOKUP(AL$20,deflator,2,FALSE)/1000000000)</f>
        <v>-6.4493338663491965E-5</v>
      </c>
      <c r="AM33" s="131" t="str">
        <f>IF(AM14="","",AM14/VLOOKUP(AM$20,deflator,2,FALSE)/1000000000)</f>
      </c>
      <c r="AN33" s="131" t="str">
        <f>IF(AN14="","",AN14/VLOOKUP(AN$20,deflator,2,FALSE)/1000000000)</f>
      </c>
      <c r="AO33" s="131" t="n">
        <f>IF(AO14="","",AO14/VLOOKUP(AO$20,deflator,2,FALSE)/1000000000)</f>
        <v>-2.7546266772434224E-6</v>
      </c>
      <c r="AP33" s="131" t="n">
        <f>IF(AP14="","",AP14/VLOOKUP(AP$20,deflator,2,FALSE)/1000000000)</f>
        <v>0</v>
      </c>
      <c r="AQ33" s="131" t="n">
        <f>IF(AQ14="","",AQ14/VLOOKUP(AQ$20,deflator,2,FALSE)/1000000000)</f>
        <v>-2.6606546819103949E-4</v>
      </c>
      <c r="AR33" s="131" t="n">
        <f>IF(AR14="","",AR14/VLOOKUP(AR$20,deflator,2,FALSE)/1000000000)</f>
        <v>5.217795985436942E-4</v>
      </c>
      <c r="AS33" s="131" t="n">
        <f>IF(AS14="","",AS14/VLOOKUP(AS$20,deflator,2,FALSE)/1000000000)</f>
        <v>0</v>
      </c>
      <c r="AT33" s="131" t="n">
        <f>IF(AT14="","",AT14/VLOOKUP(AT$20,deflator,2,FALSE)/1000000000)</f>
        <v>4.0239003057153112E-4</v>
      </c>
      <c r="AU33" s="131" t="str">
        <f>IF(AU14="","",AU14/VLOOKUP(AU$20,deflator,2,FALSE)/1000000000)</f>
      </c>
      <c r="AV33" s="130" t="str">
        <f>IF(AV14="","",AV14/VLOOKUP(AV$20,deflator,2,FALSE)/1000000000)</f>
      </c>
    </row>
    <row r="34">
      <c r="A34" s="98" t="str">
        <f t="shared" si="3"/>
        <v>Unlabeled</v>
      </c>
      <c r="B34" s="38" t="str">
        <f t="shared" si="4"/>
        <v>2+ Offers</v>
      </c>
      <c r="C34" s="31" t="str">
        <f t="shared" si="5"/>
      </c>
      <c r="D34" s="31" t="str">
        <f t="shared" si="6"/>
      </c>
      <c r="E34" s="31" t="str">
        <f t="shared" si="7"/>
      </c>
      <c r="F34" s="31" t="str">
        <f t="shared" si="8"/>
      </c>
      <c r="G34" s="7" t="e">
        <f t="shared" si="10"/>
        <v>#VALUE!</v>
      </c>
      <c r="H34" s="16" t="e">
        <f t="shared" si="11"/>
        <v>#VALUE!</v>
      </c>
      <c r="I34" s="16" t="e">
        <f t="shared" si="12"/>
        <v>#VALUE!</v>
      </c>
      <c r="J34" s="29" t="str">
        <f t="shared" si="13"/>
      </c>
      <c r="K34" s="103" t="str">
        <f t="shared" si="14"/>
      </c>
      <c r="M34" s="79" t="str">
        <f t="shared" si="15"/>
        <v>Unlabeled</v>
      </c>
      <c r="N34" s="1" t="str">
        <f t="shared" si="15"/>
        <v>2+ Offers</v>
      </c>
      <c r="O34" s="95" t="str">
        <f t="shared" ref="O34:AV34" si="29">IF(O15="","",O15/VLOOKUP(O$20,deflator,2,FALSE)/$B$1)</f>
      </c>
      <c r="P34" s="95" t="str">
        <f>IF(P15="","",P15/VLOOKUP(P$20,deflator,2,FALSE)/1000000000)</f>
      </c>
      <c r="Q34" s="95" t="str">
        <f>IF(Q15="","",Q15/VLOOKUP(Q$20,deflator,2,FALSE)/1000000000)</f>
      </c>
      <c r="R34" s="95" t="str">
        <f>IF(R15="","",R15/VLOOKUP(R$20,deflator,2,FALSE)/1000000000)</f>
      </c>
      <c r="S34" s="95" t="str">
        <f>IF(S15="","",S15/VLOOKUP(S$20,deflator,2,FALSE)/1000000000)</f>
      </c>
      <c r="T34" s="95" t="str">
        <f>IF(T15="","",T15/VLOOKUP(T$20,deflator,2,FALSE)/1000000000)</f>
      </c>
      <c r="U34" s="95" t="str">
        <f>IF(U15="","",U15/VLOOKUP(U$20,deflator,2,FALSE)/1000000000)</f>
      </c>
      <c r="V34" s="95" t="str">
        <f>IF(V15="","",V15/VLOOKUP(V$20,deflator,2,FALSE)/1000000000)</f>
      </c>
      <c r="W34" s="95" t="str">
        <f>IF(W15="","",W15/VLOOKUP(W$20,deflator,2,FALSE)/1000000000)</f>
      </c>
      <c r="X34" s="95" t="str">
        <f>IF(X15="","",X15/VLOOKUP(X$20,deflator,2,FALSE)/1000000000)</f>
      </c>
      <c r="Y34" s="95" t="n">
        <f>IF(Y15="","",Y15/VLOOKUP(Y$20,deflator,2,FALSE)/1000000000)</f>
        <v>3.5798803403735695E-2</v>
      </c>
      <c r="Z34" s="95" t="n">
        <f>IF(Z15="","",Z15/VLOOKUP(Z$20,deflator,2,FALSE)/1000000000)</f>
        <v>7.4296598332397167E-3</v>
      </c>
      <c r="AA34" s="95" t="n">
        <f>IF(AA15="","",AA15/VLOOKUP(AA$20,deflator,2,FALSE)/1000000000)</f>
        <v>9.9778881044069873E-2</v>
      </c>
      <c r="AB34" s="95" t="n">
        <f>IF(AB15="","",AB15/VLOOKUP(AB$20,deflator,2,FALSE)/1000000000)</f>
        <v>2.4636058715149012E-2</v>
      </c>
      <c r="AC34" s="95" t="n">
        <f>IF(AC15="","",AC15/VLOOKUP(AC$20,deflator,2,FALSE)/1000000000)</f>
        <v>1.7839889959254222E-3</v>
      </c>
      <c r="AD34" s="95" t="n">
        <f>IF(AD15="","",AD15/VLOOKUP(AD$20,deflator,2,FALSE)/1000000000)</f>
        <v>2.6233084483786458E-3</v>
      </c>
      <c r="AE34" s="95" t="n">
        <f>IF(AE15="","",AE15/VLOOKUP(AE$20,deflator,2,FALSE)/1000000000)</f>
        <v>1.928598622075255E-2</v>
      </c>
      <c r="AF34" s="95" t="n">
        <f>IF(AF15="","",AF15/VLOOKUP(AF$20,deflator,2,FALSE)/1000000000)</f>
        <v>9.4831559276200845E-4</v>
      </c>
      <c r="AG34" s="95" t="n">
        <f>IF(AG15="","",AG15/VLOOKUP(AG$20,deflator,2,FALSE)/1000000000)</f>
        <v>-1.4892911784744676E-4</v>
      </c>
      <c r="AH34" s="95" t="n">
        <f>IF(AH15="","",AH15/VLOOKUP(AH$20,deflator,2,FALSE)/1000000000)</f>
        <v>-1.2991257096958155E-6</v>
      </c>
      <c r="AI34" s="95" t="n">
        <f>IF(AI15="","",AI15/VLOOKUP(AI$20,deflator,2,FALSE)/1000000000)</f>
        <v>-1.2462569691759714E-5</v>
      </c>
      <c r="AJ34" s="95" t="n">
        <f>IF(AJ15="","",AJ15/VLOOKUP(AJ$20,deflator,2,FALSE)/1000000000)</f>
        <v>-3.9406484934108625E-5</v>
      </c>
      <c r="AK34" s="95" t="n">
        <f>IF(AK15="","",AK15/VLOOKUP(AK$20,deflator,2,FALSE)/1000000000)</f>
        <v>-4.1946654601296574E-6</v>
      </c>
      <c r="AL34" s="95" t="n">
        <f>IF(AL15="","",AL15/VLOOKUP(AL$20,deflator,2,FALSE)/1000000000)</f>
        <v>-5.8831148929310751E-5</v>
      </c>
      <c r="AM34" s="95" t="str">
        <f>IF(AM15="","",AM15/VLOOKUP(AM$20,deflator,2,FALSE)/1000000000)</f>
      </c>
      <c r="AN34" s="95" t="str">
        <f>IF(AN15="","",AN15/VLOOKUP(AN$20,deflator,2,FALSE)/1000000000)</f>
      </c>
      <c r="AO34" s="95" t="n">
        <f>IF(AO15="","",AO15/VLOOKUP(AO$20,deflator,2,FALSE)/1000000000)</f>
        <v>1.6658852170485037E-3</v>
      </c>
      <c r="AP34" s="95" t="n">
        <f>IF(AP15="","",AP15/VLOOKUP(AP$20,deflator,2,FALSE)/1000000000)</f>
        <v>-2.86337355131209E-7</v>
      </c>
      <c r="AQ34" s="95" t="str">
        <f>IF(AQ15="","",AQ15/VLOOKUP(AQ$20,deflator,2,FALSE)/1000000000)</f>
      </c>
      <c r="AR34" s="95" t="str">
        <f>IF(AR15="","",AR15/VLOOKUP(AR$20,deflator,2,FALSE)/1000000000)</f>
      </c>
      <c r="AS34" s="95" t="str">
        <f>IF(AS15="","",AS15/VLOOKUP(AS$20,deflator,2,FALSE)/1000000000)</f>
      </c>
      <c r="AT34" s="95" t="str">
        <f>IF(AT15="","",AT15/VLOOKUP(AT$20,deflator,2,FALSE)/1000000000)</f>
      </c>
      <c r="AU34" s="95" t="str">
        <f>IF(AU15="","",AU15/VLOOKUP(AU$20,deflator,2,FALSE)/1000000000)</f>
      </c>
      <c r="AV34" s="129" t="str">
        <f>IF(AV15="","",AV15/VLOOKUP(AV$20,deflator,2,FALSE)/1000000000)</f>
      </c>
    </row>
    <row r="35">
      <c r="A35" s="98" t="str">
        <f t="shared" si="3"/>
        <v>Unlabeled</v>
      </c>
      <c r="B35" s="38" t="str">
        <f t="shared" si="4"/>
        <v>No Comp.</v>
      </c>
      <c r="C35" s="31" t="str">
        <f t="shared" si="5"/>
      </c>
      <c r="D35" s="31" t="n">
        <f t="shared" si="6"/>
        <v>0</v>
      </c>
      <c r="E35" s="31" t="n">
        <f t="shared" si="7"/>
        <v>0</v>
      </c>
      <c r="F35" s="31" t="n">
        <f t="shared" si="8"/>
        <v>0</v>
      </c>
      <c r="G35" s="7" t="e">
        <f t="shared" si="10"/>
        <v>#DIV/0!</v>
      </c>
      <c r="H35" s="16" t="e">
        <f t="shared" si="11"/>
        <v>#VALUE!</v>
      </c>
      <c r="I35" s="16" t="e">
        <f t="shared" si="12"/>
        <v>#DIV/0!</v>
      </c>
      <c r="J35" s="29" t="str">
        <f t="shared" si="13"/>
      </c>
      <c r="K35" s="103" t="n">
        <f t="shared" si="14"/>
        <v>0</v>
      </c>
      <c r="M35" s="79" t="str">
        <f t="shared" si="15"/>
        <v>Unlabeled</v>
      </c>
      <c r="N35" s="1" t="str">
        <f t="shared" si="15"/>
        <v>No Comp.</v>
      </c>
      <c r="O35" s="95" t="str">
        <f t="shared" ref="O35:AV35" si="30">IF(O16="","",O16/VLOOKUP(O$20,deflator,2,FALSE)/$B$1)</f>
      </c>
      <c r="P35" s="95" t="str">
        <f>IF(P16="","",P16/VLOOKUP(P$20,deflator,2,FALSE)/1000000000)</f>
      </c>
      <c r="Q35" s="95" t="str">
        <f>IF(Q16="","",Q16/VLOOKUP(Q$20,deflator,2,FALSE)/1000000000)</f>
      </c>
      <c r="R35" s="95" t="str">
        <f>IF(R16="","",R16/VLOOKUP(R$20,deflator,2,FALSE)/1000000000)</f>
      </c>
      <c r="S35" s="95" t="str">
        <f>IF(S16="","",S16/VLOOKUP(S$20,deflator,2,FALSE)/1000000000)</f>
      </c>
      <c r="T35" s="95" t="str">
        <f>IF(T16="","",T16/VLOOKUP(T$20,deflator,2,FALSE)/1000000000)</f>
      </c>
      <c r="U35" s="95" t="str">
        <f>IF(U16="","",U16/VLOOKUP(U$20,deflator,2,FALSE)/1000000000)</f>
      </c>
      <c r="V35" s="95" t="str">
        <f>IF(V16="","",V16/VLOOKUP(V$20,deflator,2,FALSE)/1000000000)</f>
      </c>
      <c r="W35" s="95" t="str">
        <f>IF(W16="","",W16/VLOOKUP(W$20,deflator,2,FALSE)/1000000000)</f>
      </c>
      <c r="X35" s="95" t="str">
        <f>IF(X16="","",X16/VLOOKUP(X$20,deflator,2,FALSE)/1000000000)</f>
      </c>
      <c r="Y35" s="95" t="n">
        <f>IF(Y16="","",Y16/VLOOKUP(Y$20,deflator,2,FALSE)/1000000000)</f>
        <v>2.0232034830874345E-3</v>
      </c>
      <c r="Z35" s="95" t="n">
        <f>IF(Z16="","",Z16/VLOOKUP(Z$20,deflator,2,FALSE)/1000000000)</f>
        <v>1.8979504940601613E-3</v>
      </c>
      <c r="AA35" s="95" t="n">
        <f>IF(AA16="","",AA16/VLOOKUP(AA$20,deflator,2,FALSE)/1000000000)</f>
        <v>6.1846433803486953E-3</v>
      </c>
      <c r="AB35" s="95" t="n">
        <f>IF(AB16="","",AB16/VLOOKUP(AB$20,deflator,2,FALSE)/1000000000)</f>
        <v>6.931935103163063E-2</v>
      </c>
      <c r="AC35" s="95" t="n">
        <f>IF(AC16="","",AC16/VLOOKUP(AC$20,deflator,2,FALSE)/1000000000)</f>
        <v>5.645950434213811E-3</v>
      </c>
      <c r="AD35" s="95" t="n">
        <f>IF(AD16="","",AD16/VLOOKUP(AD$20,deflator,2,FALSE)/1000000000)</f>
        <v>2.2469062513573515E-3</v>
      </c>
      <c r="AE35" s="95" t="n">
        <f>IF(AE16="","",AE16/VLOOKUP(AE$20,deflator,2,FALSE)/1000000000)</f>
        <v>0.12490802592057998</v>
      </c>
      <c r="AF35" s="95" t="n">
        <f>IF(AF16="","",AF16/VLOOKUP(AF$20,deflator,2,FALSE)/1000000000)</f>
        <v>2.2833658869640994E-2</v>
      </c>
      <c r="AG35" s="95" t="n">
        <f>IF(AG16="","",AG16/VLOOKUP(AG$20,deflator,2,FALSE)/1000000000)</f>
        <v>1.0436430483372139E-4</v>
      </c>
      <c r="AH35" s="95" t="n">
        <f>IF(AH16="","",AH16/VLOOKUP(AH$20,deflator,2,FALSE)/1000000000)</f>
        <v>6.4267840914366181E-4</v>
      </c>
      <c r="AI35" s="95" t="n">
        <f>IF(AI16="","",AI16/VLOOKUP(AI$20,deflator,2,FALSE)/1000000000)</f>
        <v>-2.3675489865900994E-4</v>
      </c>
      <c r="AJ35" s="95" t="n">
        <f>IF(AJ16="","",AJ16/VLOOKUP(AJ$20,deflator,2,FALSE)/1000000000)</f>
        <v>-1.4196260732812239E-5</v>
      </c>
      <c r="AK35" s="95" t="str">
        <f>IF(AK16="","",AK16/VLOOKUP(AK$20,deflator,2,FALSE)/1000000000)</f>
      </c>
      <c r="AL35" s="95" t="str">
        <f>IF(AL16="","",AL16/VLOOKUP(AL$20,deflator,2,FALSE)/1000000000)</f>
      </c>
      <c r="AM35" s="95" t="str">
        <f>IF(AM16="","",AM16/VLOOKUP(AM$20,deflator,2,FALSE)/1000000000)</f>
      </c>
      <c r="AN35" s="95" t="str">
        <f>IF(AN16="","",AN16/VLOOKUP(AN$20,deflator,2,FALSE)/1000000000)</f>
      </c>
      <c r="AO35" s="95" t="n">
        <f>IF(AO16="","",AO16/VLOOKUP(AO$20,deflator,2,FALSE)/1000000000)</f>
        <v>2.5953533144471483E-3</v>
      </c>
      <c r="AP35" s="95" t="str">
        <f>IF(AP16="","",AP16/VLOOKUP(AP$20,deflator,2,FALSE)/1000000000)</f>
      </c>
      <c r="AQ35" s="95" t="str">
        <f>IF(AQ16="","",AQ16/VLOOKUP(AQ$20,deflator,2,FALSE)/1000000000)</f>
      </c>
      <c r="AR35" s="95" t="str">
        <f>IF(AR16="","",AR16/VLOOKUP(AR$20,deflator,2,FALSE)/1000000000)</f>
      </c>
      <c r="AS35" s="95" t="n">
        <f>IF(AS16="","",AS16/VLOOKUP(AS$20,deflator,2,FALSE)/1000000000)</f>
        <v>0</v>
      </c>
      <c r="AT35" s="95" t="n">
        <f>IF(AT16="","",AT16/VLOOKUP(AT$20,deflator,2,FALSE)/1000000000)</f>
        <v>0</v>
      </c>
      <c r="AU35" s="95" t="n">
        <f>IF(AU16="","",AU16/VLOOKUP(AU$20,deflator,2,FALSE)/1000000000)</f>
        <v>0</v>
      </c>
      <c r="AV35" s="129" t="n">
        <f>IF(AV16="","",AV16/VLOOKUP(AV$20,deflator,2,FALSE)/1000000000)</f>
        <v>0</v>
      </c>
    </row>
    <row r="36">
      <c r="A36" s="74" t="str">
        <f t="shared" si="3"/>
        <v>Unlabeled</v>
      </c>
      <c r="B36" s="75" t="str">
        <f t="shared" si="4"/>
        <v>Unlabeled</v>
      </c>
      <c r="C36" s="101" t="n">
        <f t="shared" si="5"/>
        <v>3.598342701226736E-5</v>
      </c>
      <c r="D36" s="101" t="n">
        <f t="shared" si="6"/>
        <v>1.0692875949242953E-5</v>
      </c>
      <c r="E36" s="101" t="str">
        <f t="shared" si="7"/>
      </c>
      <c r="F36" s="101" t="n">
        <f t="shared" si="8"/>
        <v>9.5379837943531944E-6</v>
      </c>
      <c r="G36" s="84" t="e">
        <f t="shared" si="10"/>
        <v>#VALUE!</v>
      </c>
      <c r="H36" s="108" t="e">
        <f t="shared" si="11"/>
        <v>#VALUE!</v>
      </c>
      <c r="I36" s="108" t="e">
        <f t="shared" si="12"/>
        <v>#VALUE!</v>
      </c>
      <c r="J36" s="102" t="str">
        <f t="shared" si="13"/>
      </c>
      <c r="K36" s="104" t="n">
        <f t="shared" si="14"/>
        <v>1</v>
      </c>
      <c r="M36" s="80" t="str">
        <f t="shared" si="15"/>
        <v>Unlabeled</v>
      </c>
      <c r="N36" s="81" t="str">
        <f t="shared" si="15"/>
        <v>Unlabeled</v>
      </c>
      <c r="O36" s="128" t="str">
        <f t="shared" ref="O36:AV36" si="31">IF(O17="","",O17/VLOOKUP(O$20,deflator,2,FALSE)/$B$1)</f>
      </c>
      <c r="P36" s="128" t="str">
        <f>IF(P17="","",P17/VLOOKUP(P$20,deflator,2,FALSE)/1000000000)</f>
      </c>
      <c r="Q36" s="128" t="str">
        <f>IF(Q17="","",Q17/VLOOKUP(Q$20,deflator,2,FALSE)/1000000000)</f>
      </c>
      <c r="R36" s="128" t="str">
        <f>IF(R17="","",R17/VLOOKUP(R$20,deflator,2,FALSE)/1000000000)</f>
      </c>
      <c r="S36" s="128" t="str">
        <f>IF(S17="","",S17/VLOOKUP(S$20,deflator,2,FALSE)/1000000000)</f>
      </c>
      <c r="T36" s="128" t="str">
        <f>IF(T17="","",T17/VLOOKUP(T$20,deflator,2,FALSE)/1000000000)</f>
      </c>
      <c r="U36" s="128" t="str">
        <f>IF(U17="","",U17/VLOOKUP(U$20,deflator,2,FALSE)/1000000000)</f>
      </c>
      <c r="V36" s="128" t="str">
        <f>IF(V17="","",V17/VLOOKUP(V$20,deflator,2,FALSE)/1000000000)</f>
      </c>
      <c r="W36" s="128" t="str">
        <f>IF(W17="","",W17/VLOOKUP(W$20,deflator,2,FALSE)/1000000000)</f>
      </c>
      <c r="X36" s="128" t="str">
        <f>IF(X17="","",X17/VLOOKUP(X$20,deflator,2,FALSE)/1000000000)</f>
      </c>
      <c r="Y36" s="128" t="n">
        <f>IF(Y17="","",Y17/VLOOKUP(Y$20,deflator,2,FALSE)/1000000000)</f>
        <v>3.8900287341432044E-3</v>
      </c>
      <c r="Z36" s="128" t="n">
        <f>IF(Z17="","",Z17/VLOOKUP(Z$20,deflator,2,FALSE)/1000000000)</f>
        <v>1.8366706418669926E-3</v>
      </c>
      <c r="AA36" s="128" t="n">
        <f>IF(AA17="","",AA17/VLOOKUP(AA$20,deflator,2,FALSE)/1000000000)</f>
        <v>3.0208060434075662E-3</v>
      </c>
      <c r="AB36" s="128" t="n">
        <f>IF(AB17="","",AB17/VLOOKUP(AB$20,deflator,2,FALSE)/1000000000)</f>
        <v>8.9562163848120428E-3</v>
      </c>
      <c r="AC36" s="128" t="n">
        <f>IF(AC17="","",AC17/VLOOKUP(AC$20,deflator,2,FALSE)/1000000000)</f>
        <v>2.8717879821338858E-4</v>
      </c>
      <c r="AD36" s="128" t="n">
        <f>IF(AD17="","",AD17/VLOOKUP(AD$20,deflator,2,FALSE)/1000000000)</f>
        <v>5.4611014970204128E-4</v>
      </c>
      <c r="AE36" s="128" t="n">
        <f>IF(AE17="","",AE17/VLOOKUP(AE$20,deflator,2,FALSE)/1000000000)</f>
        <v>4.6031520606147347E-3</v>
      </c>
      <c r="AF36" s="128" t="n">
        <f>IF(AF17="","",AF17/VLOOKUP(AF$20,deflator,2,FALSE)/1000000000)</f>
        <v>7.7748507028679381E-4</v>
      </c>
      <c r="AG36" s="128" t="n">
        <f>IF(AG17="","",AG17/VLOOKUP(AG$20,deflator,2,FALSE)/1000000000)</f>
        <v>5.7034148028983355E-4</v>
      </c>
      <c r="AH36" s="128" t="n">
        <f>IF(AH17="","",AH17/VLOOKUP(AH$20,deflator,2,FALSE)/1000000000)</f>
        <v>3.1791063594685667E-4</v>
      </c>
      <c r="AI36" s="128" t="n">
        <f>IF(AI17="","",AI17/VLOOKUP(AI$20,deflator,2,FALSE)/1000000000)</f>
        <v>-7.1343270309240714E-5</v>
      </c>
      <c r="AJ36" s="128" t="n">
        <f>IF(AJ17="","",AJ17/VLOOKUP(AJ$20,deflator,2,FALSE)/1000000000)</f>
        <v>-9.0077974278633368E-5</v>
      </c>
      <c r="AK36" s="128" t="n">
        <f>IF(AK17="","",AK17/VLOOKUP(AK$20,deflator,2,FALSE)/1000000000)</f>
        <v>-3.9628282042438919E-6</v>
      </c>
      <c r="AL36" s="128" t="str">
        <f>IF(AL17="","",AL17/VLOOKUP(AL$20,deflator,2,FALSE)/1000000000)</f>
      </c>
      <c r="AM36" s="128" t="str">
        <f>IF(AM17="","",AM17/VLOOKUP(AM$20,deflator,2,FALSE)/1000000000)</f>
      </c>
      <c r="AN36" s="128" t="n">
        <f>IF(AN17="","",AN17/VLOOKUP(AN$20,deflator,2,FALSE)/1000000000)</f>
        <v>3.598342701226736E-5</v>
      </c>
      <c r="AO36" s="128" t="n">
        <f>IF(AO17="","",AO17/VLOOKUP(AO$20,deflator,2,FALSE)/1000000000)</f>
        <v>2.0677810695267026E-6</v>
      </c>
      <c r="AP36" s="128" t="n">
        <f>IF(AP17="","",AP17/VLOOKUP(AP$20,deflator,2,FALSE)/1000000000)</f>
        <v>1.57292939623693E-3</v>
      </c>
      <c r="AQ36" s="128" t="n">
        <f>IF(AQ17="","",AQ17/VLOOKUP(AQ$20,deflator,2,FALSE)/1000000000)</f>
        <v>2.3071991688199773E-5</v>
      </c>
      <c r="AR36" s="128" t="n">
        <f>IF(AR17="","",AR17/VLOOKUP(AR$20,deflator,2,FALSE)/1000000000)</f>
        <v>0</v>
      </c>
      <c r="AS36" s="128" t="n">
        <f>IF(AS17="","",AS17/VLOOKUP(AS$20,deflator,2,FALSE)/1000000000)</f>
        <v>3.4765657256334288E-4</v>
      </c>
      <c r="AT36" s="128" t="n">
        <f>IF(AT17="","",AT17/VLOOKUP(AT$20,deflator,2,FALSE)/1000000000)</f>
        <v>1.0692875949242953E-5</v>
      </c>
      <c r="AU36" s="128" t="str">
        <f>IF(AU17="","",AU17/VLOOKUP(AU$20,deflator,2,FALSE)/1000000000)</f>
      </c>
      <c r="AV36" s="127" t="n">
        <f>IF(AV17="","",AV17/VLOOKUP(AV$20,deflator,2,FALSE)/1000000000)</f>
        <v>9.5379837943531944E-6</v>
      </c>
    </row>
    <row r="37">
      <c r="A37" s="115" t="n">
        <f t="shared" si="3"/>
        <v>0</v>
      </c>
      <c r="B37" s="96" t="str">
        <f t="shared" si="4"/>
        <v>Grand Total</v>
      </c>
      <c r="C37" s="112" t="n">
        <f t="shared" si="5"/>
        <v>328.86986160695335</v>
      </c>
      <c r="D37" s="112" t="n">
        <f t="shared" si="6"/>
        <v>413.88261452063347</v>
      </c>
      <c r="E37" s="112" t="n">
        <f t="shared" si="7"/>
        <v>414.3206920492035</v>
      </c>
      <c r="F37" s="112" t="n">
        <f t="shared" si="8"/>
        <v>206.02097108554167</v>
      </c>
      <c r="G37" s="83" t="n">
        <f t="shared" si="10"/>
        <v>1.0584583966577465E-3</v>
      </c>
      <c r="H37" s="73" t="n">
        <f t="shared" si="11"/>
        <v>0.25983174628624428</v>
      </c>
      <c r="I37" s="73" t="n">
        <f t="shared" si="12"/>
        <v>0.49725001680841763</v>
      </c>
      <c r="J37" s="113" t="b">
        <f>SUM(J21:J32)=3</f>
        <v>1</v>
      </c>
      <c r="K37" s="113" t="b">
        <f>SUM(K21:K36)=4</f>
        <v>1</v>
      </c>
      <c r="N37" s="1" t="s">
        <v>44</v>
      </c>
      <c r="O37" s="95" t="e">
        <f t="shared" ref="O37:AV37" si="32">IF(O18="","",O18/VLOOKUP(O$20,deflator,2,FALSE)/$B$1)</f>
        <v>#N/A</v>
      </c>
      <c r="P37" s="95" t="n">
        <f>IF(P18="","",P18/VLOOKUP(P$20,deflator,2,FALSE)/1000000000)</f>
        <v>261.29072911994291</v>
      </c>
      <c r="Q37" s="95" t="n">
        <f>IF(Q18="","",Q18/VLOOKUP(Q$20,deflator,2,FALSE)/1000000000)</f>
        <v>231.05264270919878</v>
      </c>
      <c r="R37" s="95" t="n">
        <f>IF(R18="","",R18/VLOOKUP(R$20,deflator,2,FALSE)/1000000000)</f>
        <v>222.03007008275242</v>
      </c>
      <c r="S37" s="95" t="n">
        <f>IF(S18="","",S18/VLOOKUP(S$20,deflator,2,FALSE)/1000000000)</f>
        <v>209.75545071641369</v>
      </c>
      <c r="T37" s="95" t="n">
        <f>IF(T18="","",T18/VLOOKUP(T$20,deflator,2,FALSE)/1000000000)</f>
        <v>204.40529624658194</v>
      </c>
      <c r="U37" s="95" t="n">
        <f>IF(U18="","",U18/VLOOKUP(U$20,deflator,2,FALSE)/1000000000)</f>
        <v>203.82966328577427</v>
      </c>
      <c r="V37" s="95" t="n">
        <f>IF(V18="","",V18/VLOOKUP(V$20,deflator,2,FALSE)/1000000000)</f>
        <v>196.10140143807629</v>
      </c>
      <c r="W37" s="95" t="n">
        <f>IF(W18="","",W18/VLOOKUP(W$20,deflator,2,FALSE)/1000000000)</f>
        <v>195.32573317812</v>
      </c>
      <c r="X37" s="95" t="n">
        <f>IF(X18="","",X18/VLOOKUP(X$20,deflator,2,FALSE)/1000000000)</f>
        <v>201.52929472562869</v>
      </c>
      <c r="Y37" s="95" t="n">
        <f>IF(Y18="","",Y18/VLOOKUP(Y$20,deflator,2,FALSE)/1000000000)</f>
        <v>213.56475258137903</v>
      </c>
      <c r="Z37" s="95" t="n">
        <f>IF(Z18="","",Z18/VLOOKUP(Z$20,deflator,2,FALSE)/1000000000)</f>
        <v>227.14667307963123</v>
      </c>
      <c r="AA37" s="95" t="n">
        <f>IF(AA18="","",AA18/VLOOKUP(AA$20,deflator,2,FALSE)/1000000000)</f>
        <v>263.70993880780122</v>
      </c>
      <c r="AB37" s="95" t="n">
        <f>IF(AB18="","",AB18/VLOOKUP(AB$20,deflator,2,FALSE)/1000000000)</f>
        <v>322.34222801478438</v>
      </c>
      <c r="AC37" s="95" t="n">
        <f>IF(AC18="","",AC18/VLOOKUP(AC$20,deflator,2,FALSE)/1000000000)</f>
        <v>341.76616162844635</v>
      </c>
      <c r="AD37" s="95" t="n">
        <f>IF(AD18="","",AD18/VLOOKUP(AD$20,deflator,2,FALSE)/1000000000)</f>
        <v>383.52616139143214</v>
      </c>
      <c r="AE37" s="95" t="n">
        <f>IF(AE18="","",AE18/VLOOKUP(AE$20,deflator,2,FALSE)/1000000000)</f>
        <v>412.68070234721046</v>
      </c>
      <c r="AF37" s="95" t="n">
        <f>IF(AF18="","",AF18/VLOOKUP(AF$20,deflator,2,FALSE)/1000000000)</f>
        <v>446.55681657988879</v>
      </c>
      <c r="AG37" s="95" t="n">
        <f>IF(AG18="","",AG18/VLOOKUP(AG$20,deflator,2,FALSE)/1000000000)</f>
        <v>503.86409846009093</v>
      </c>
      <c r="AH37" s="95" t="n">
        <f>IF(AH18="","",AH18/VLOOKUP(AH$20,deflator,2,FALSE)/1000000000)</f>
        <v>503.50276780955363</v>
      </c>
      <c r="AI37" s="95" t="n">
        <f>IF(AI18="","",AI18/VLOOKUP(AI$20,deflator,2,FALSE)/1000000000)</f>
        <v>474.10678563496953</v>
      </c>
      <c r="AJ37" s="95" t="n">
        <f>IF(AJ18="","",AJ18/VLOOKUP(AJ$20,deflator,2,FALSE)/1000000000)</f>
        <v>472.64262500767109</v>
      </c>
      <c r="AK37" s="95" t="n">
        <f>IF(AK18="","",AK18/VLOOKUP(AK$20,deflator,2,FALSE)/1000000000)</f>
        <v>450.37155703864954</v>
      </c>
      <c r="AL37" s="95" t="n">
        <f>IF(AL18="","",AL18/VLOOKUP(AL$20,deflator,2,FALSE)/1000000000)</f>
        <v>379.13927039526897</v>
      </c>
      <c r="AM37" s="95" t="n">
        <f>IF(AM18="","",AM18/VLOOKUP(AM$20,deflator,2,FALSE)/1000000000)</f>
        <v>343.68014971900078</v>
      </c>
      <c r="AN37" s="95" t="n">
        <f>IF(AN18="","",AN18/VLOOKUP(AN$20,deflator,2,FALSE)/1000000000)</f>
        <v>328.86986160695335</v>
      </c>
      <c r="AO37" s="95" t="n">
        <f>IF(AO18="","",AO18/VLOOKUP(AO$20,deflator,2,FALSE)/1000000000)</f>
        <v>354.9282040883964</v>
      </c>
      <c r="AP37" s="95" t="n">
        <f>IF(AP18="","",AP18/VLOOKUP(AP$20,deflator,2,FALSE)/1000000000)</f>
        <v>374.71140239752413</v>
      </c>
      <c r="AQ37" s="95" t="n">
        <f>IF(AQ18="","",AQ18/VLOOKUP(AQ$20,deflator,2,FALSE)/1000000000)</f>
        <v>409.89577895195583</v>
      </c>
      <c r="AR37" s="95" t="n">
        <f>IF(AR18="","",AR18/VLOOKUP(AR$20,deflator,2,FALSE)/1000000000)</f>
        <v>429.9084961304734</v>
      </c>
      <c r="AS37" s="95" t="n">
        <f>IF(AS18="","",AS18/VLOOKUP(AS$20,deflator,2,FALSE)/1000000000)</f>
        <v>467.07220301173669</v>
      </c>
      <c r="AT37" s="95" t="n">
        <f>IF(AT18="","",AT18/VLOOKUP(AT$20,deflator,2,FALSE)/1000000000)</f>
        <v>413.88261452063347</v>
      </c>
      <c r="AU37" s="95" t="n">
        <f>IF(AU18="","",AU18/VLOOKUP(AU$20,deflator,2,FALSE)/1000000000)</f>
        <v>414.3206920492035</v>
      </c>
      <c r="AV37" s="95" t="n">
        <f>IF(AV18="","",AV18/VLOOKUP(AV$20,deflator,2,FALSE)/1000000000)</f>
        <v>206.02097108554167</v>
      </c>
    </row>
    <row r="38">
      <c r="N38" s="1" t="s">
        <v>54</v>
      </c>
      <c r="O38" s="95" t="e">
        <f t="shared" ref="O38:AV38" si="33">SUM(O21:O25)=O37</f>
        <v>#N/A</v>
      </c>
      <c r="P38" s="95" t="b">
        <f t="shared" si="33"/>
        <v>0</v>
      </c>
      <c r="Q38" s="95" t="b">
        <f t="shared" si="33"/>
        <v>0</v>
      </c>
      <c r="R38" s="95" t="b">
        <f t="shared" si="33"/>
        <v>0</v>
      </c>
      <c r="S38" s="95" t="b">
        <f t="shared" si="33"/>
        <v>0</v>
      </c>
      <c r="T38" s="95" t="b">
        <f t="shared" si="33"/>
        <v>0</v>
      </c>
      <c r="U38" s="95" t="b">
        <f t="shared" si="33"/>
        <v>0</v>
      </c>
      <c r="V38" s="95" t="b">
        <f t="shared" si="33"/>
        <v>0</v>
      </c>
      <c r="W38" s="95" t="b">
        <f t="shared" si="33"/>
        <v>0</v>
      </c>
      <c r="X38" s="95" t="b">
        <f t="shared" si="33"/>
        <v>0</v>
      </c>
      <c r="Y38" s="95" t="b">
        <f t="shared" si="33"/>
        <v>0</v>
      </c>
      <c r="Z38" s="95" t="b">
        <f t="shared" si="33"/>
        <v>0</v>
      </c>
      <c r="AA38" s="95" t="b">
        <f t="shared" si="33"/>
        <v>0</v>
      </c>
      <c r="AB38" s="95" t="b">
        <f t="shared" si="33"/>
        <v>0</v>
      </c>
      <c r="AC38" s="95" t="b">
        <f t="shared" si="33"/>
        <v>0</v>
      </c>
      <c r="AD38" s="95" t="b">
        <f t="shared" si="33"/>
        <v>0</v>
      </c>
      <c r="AE38" s="95" t="b">
        <f t="shared" si="33"/>
        <v>0</v>
      </c>
      <c r="AF38" s="95" t="b">
        <f t="shared" si="33"/>
        <v>0</v>
      </c>
      <c r="AG38" s="95" t="b">
        <f t="shared" si="33"/>
        <v>0</v>
      </c>
      <c r="AH38" s="95" t="b">
        <f t="shared" si="33"/>
        <v>0</v>
      </c>
      <c r="AI38" s="95" t="b">
        <f t="shared" si="33"/>
        <v>0</v>
      </c>
      <c r="AJ38" s="95" t="b">
        <f t="shared" si="33"/>
        <v>0</v>
      </c>
      <c r="AK38" s="95" t="b">
        <f t="shared" si="33"/>
        <v>0</v>
      </c>
      <c r="AL38" s="95" t="b">
        <f t="shared" si="33"/>
        <v>0</v>
      </c>
      <c r="AM38" s="95" t="b">
        <f t="shared" si="33"/>
        <v>0</v>
      </c>
      <c r="AN38" s="95" t="b">
        <f t="shared" si="33"/>
        <v>0</v>
      </c>
      <c r="AO38" s="95" t="b">
        <f t="shared" si="33"/>
        <v>0</v>
      </c>
      <c r="AP38" s="95" t="b">
        <f t="shared" si="33"/>
        <v>0</v>
      </c>
      <c r="AQ38" s="95" t="b">
        <f t="shared" si="33"/>
        <v>0</v>
      </c>
      <c r="AR38" s="95" t="b">
        <f t="shared" si="33"/>
        <v>0</v>
      </c>
      <c r="AS38" s="95" t="b">
        <f t="shared" si="33"/>
        <v>0</v>
      </c>
      <c r="AT38" s="95" t="b">
        <f t="shared" si="33"/>
        <v>0</v>
      </c>
      <c r="AU38" s="95" t="b">
        <f t="shared" si="33"/>
        <v>0</v>
      </c>
      <c r="AV38" s="95" t="b">
        <f t="shared" si="33"/>
        <v>0</v>
      </c>
    </row>
    <row r="40" ht="15.75" customHeight="1">
      <c r="N40" s="1" t="s">
        <v>120</v>
      </c>
      <c r="O40" s="1" t="str">
        <f t="shared" ref="O40:AV40" si="34">O20</f>
        <v>1990</v>
      </c>
      <c r="P40" s="1" t="n">
        <f t="shared" si="34"/>
        <v>1991</v>
      </c>
      <c r="Q40" s="1" t="n">
        <f t="shared" si="34"/>
        <v>1992</v>
      </c>
      <c r="R40" s="1" t="n">
        <f t="shared" si="34"/>
        <v>1993</v>
      </c>
      <c r="S40" s="1" t="n">
        <f t="shared" si="34"/>
        <v>1994</v>
      </c>
      <c r="T40" s="1" t="n">
        <f t="shared" si="34"/>
        <v>1995</v>
      </c>
      <c r="U40" s="1" t="n">
        <f t="shared" si="34"/>
        <v>1996</v>
      </c>
      <c r="V40" s="1" t="n">
        <f t="shared" si="34"/>
        <v>1997</v>
      </c>
      <c r="W40" s="1" t="n">
        <f t="shared" si="34"/>
        <v>1998</v>
      </c>
      <c r="X40" s="1" t="n">
        <f t="shared" si="34"/>
        <v>1999</v>
      </c>
      <c r="Y40" s="1" t="n">
        <f t="shared" si="34"/>
        <v>2000</v>
      </c>
      <c r="Z40" s="1" t="n">
        <f t="shared" si="34"/>
        <v>2001</v>
      </c>
      <c r="AA40" s="1" t="n">
        <f t="shared" si="34"/>
        <v>2002</v>
      </c>
      <c r="AB40" s="1" t="n">
        <f t="shared" si="34"/>
        <v>2003</v>
      </c>
      <c r="AC40" s="1" t="n">
        <f t="shared" si="34"/>
        <v>2004</v>
      </c>
      <c r="AD40" s="1" t="n">
        <f t="shared" si="34"/>
        <v>2005</v>
      </c>
      <c r="AE40" s="1" t="n">
        <f t="shared" si="34"/>
        <v>2006</v>
      </c>
      <c r="AF40" s="1" t="n">
        <f t="shared" si="34"/>
        <v>2007</v>
      </c>
      <c r="AG40" s="1" t="n">
        <f t="shared" si="34"/>
        <v>2008</v>
      </c>
      <c r="AH40" s="1" t="n">
        <f t="shared" si="34"/>
        <v>2009</v>
      </c>
      <c r="AI40" s="1" t="n">
        <f t="shared" si="34"/>
        <v>2010</v>
      </c>
      <c r="AJ40" s="1" t="n">
        <f t="shared" si="34"/>
        <v>2011</v>
      </c>
      <c r="AK40" s="1" t="n">
        <f t="shared" si="34"/>
        <v>2012</v>
      </c>
      <c r="AL40" s="1" t="n">
        <f t="shared" si="34"/>
        <v>2013</v>
      </c>
      <c r="AM40" s="1" t="n">
        <f t="shared" si="34"/>
        <v>2014</v>
      </c>
      <c r="AN40" s="1" t="n">
        <f t="shared" si="34"/>
        <v>2015</v>
      </c>
      <c r="AO40" s="1" t="n">
        <f t="shared" si="34"/>
        <v>2016</v>
      </c>
      <c r="AP40" s="1" t="n">
        <f t="shared" si="34"/>
        <v>2017</v>
      </c>
      <c r="AQ40" s="1" t="n">
        <f t="shared" si="34"/>
        <v>2018</v>
      </c>
      <c r="AR40" s="1" t="n">
        <f t="shared" si="34"/>
        <v>2019</v>
      </c>
      <c r="AS40" s="1" t="n">
        <f t="shared" si="34"/>
        <v>2020</v>
      </c>
      <c r="AT40" s="1" t="n">
        <f t="shared" si="34"/>
        <v>2021</v>
      </c>
      <c r="AU40" s="1" t="n">
        <f t="shared" si="34"/>
        <v>2022</v>
      </c>
      <c r="AV40" s="1" t="n">
        <f t="shared" si="34"/>
        <v>2023</v>
      </c>
    </row>
    <row r="41">
      <c r="M41" s="140" t="str">
        <f t="shared" ref="M41:N56" si="35">M21</f>
        <v>Products (All)</v>
      </c>
      <c r="N41" s="139" t="str">
        <f t="shared" si="35"/>
        <v>1 Offer</v>
      </c>
      <c r="O41" s="138" t="str">
        <f t="shared" ref="O41:AV41" si="36">IFERROR(O21/SUMIFS(O$21:O$36,$M$21:$M$36,$M41),"")</f>
      </c>
      <c r="P41" s="138" t="n">
        <f>IFERROR(P21/SUMIFS(P$21:P$36,$M$21:$M$36,$M41),"")</f>
        <v>3.4172430150323417E-2</v>
      </c>
      <c r="Q41" s="138" t="n">
        <f t="shared" si="36"/>
        <v>3.3061904974204047E-2</v>
      </c>
      <c r="R41" s="138" t="n">
        <f t="shared" si="36"/>
        <v>2.7076022503615963E-2</v>
      </c>
      <c r="S41" s="138" t="n">
        <f t="shared" si="36"/>
        <v>2.1616023840786373E-2</v>
      </c>
      <c r="T41" s="138" t="n">
        <f t="shared" si="36"/>
        <v>2.4228902474188685E-2</v>
      </c>
      <c r="U41" s="138" t="n">
        <f t="shared" si="36"/>
        <v>2.268046500333919E-2</v>
      </c>
      <c r="V41" s="138" t="n">
        <f t="shared" si="36"/>
        <v>2.0645308077574222E-2</v>
      </c>
      <c r="W41" s="138" t="n">
        <f t="shared" si="36"/>
        <v>2.5947684104454548E-2</v>
      </c>
      <c r="X41" s="138" t="n">
        <f t="shared" si="36"/>
        <v>2.726331689818946E-2</v>
      </c>
      <c r="Y41" s="138" t="n">
        <f t="shared" si="36"/>
        <v>6.8497270540627819E-2</v>
      </c>
      <c r="Z41" s="138" t="n">
        <f t="shared" si="36"/>
        <v>6.1354636189551441E-2</v>
      </c>
      <c r="AA41" s="138" t="n">
        <f t="shared" si="36"/>
        <v>5.4601714357737322E-2</v>
      </c>
      <c r="AB41" s="138" t="n">
        <f t="shared" si="36"/>
        <v>9.607302190493508E-2</v>
      </c>
      <c r="AC41" s="138" t="n">
        <f t="shared" si="36"/>
        <v>6.847494299701469E-2</v>
      </c>
      <c r="AD41" s="138" t="n">
        <f t="shared" si="36"/>
        <v>0.10692544221265095</v>
      </c>
      <c r="AE41" s="138" t="n">
        <f t="shared" si="36"/>
        <v>0.10801869001399864</v>
      </c>
      <c r="AF41" s="138" t="n">
        <f t="shared" si="36"/>
        <v>9.3710530008211168E-2</v>
      </c>
      <c r="AG41" s="138" t="n">
        <f t="shared" si="36"/>
        <v>0.1090248829492512</v>
      </c>
      <c r="AH41" s="138" t="n">
        <f t="shared" si="36"/>
        <v>8.5388561322693277E-2</v>
      </c>
      <c r="AI41" s="138" t="n">
        <f t="shared" si="36"/>
        <v>9.310784556413608E-2</v>
      </c>
      <c r="AJ41" s="138" t="n">
        <f t="shared" si="36"/>
        <v>8.3144337796674322E-2</v>
      </c>
      <c r="AK41" s="138" t="n">
        <f t="shared" si="36"/>
        <v>6.435931765802079E-2</v>
      </c>
      <c r="AL41" s="138" t="n">
        <f t="shared" si="36"/>
        <v>5.212773448265412E-2</v>
      </c>
      <c r="AM41" s="138" t="n">
        <f t="shared" si="36"/>
        <v>6.126872812824348E-2</v>
      </c>
      <c r="AN41" s="138" t="n">
        <f t="shared" si="36"/>
        <v>6.0575636098448654E-2</v>
      </c>
      <c r="AO41" s="138" t="n">
        <f t="shared" si="36"/>
        <v>5.1216507123146557E-2</v>
      </c>
      <c r="AP41" s="138" t="n">
        <f t="shared" si="36"/>
        <v>4.5980839939923211E-2</v>
      </c>
      <c r="AQ41" s="138" t="n">
        <f t="shared" si="36"/>
        <v>5.3785464597289237E-2</v>
      </c>
      <c r="AR41" s="138" t="n">
        <f t="shared" si="36"/>
        <v>6.7359982988850681E-2</v>
      </c>
      <c r="AS41" s="138" t="n">
        <f t="shared" si="36"/>
        <v>5.8179814612216788E-2</v>
      </c>
      <c r="AT41" s="138" t="n">
        <f t="shared" si="36"/>
        <v>7.4666855675178292E-2</v>
      </c>
      <c r="AU41" s="138" t="n">
        <f t="shared" si="36"/>
        <v>8.9374068342905982E-2</v>
      </c>
      <c r="AV41" s="137" t="n">
        <f t="shared" si="36"/>
        <v>6.6480909833961474E-2</v>
      </c>
    </row>
    <row r="42">
      <c r="M42" s="136" t="str">
        <f t="shared" si="35"/>
        <v>Products (All)</v>
      </c>
      <c r="N42" s="1" t="str">
        <f t="shared" si="35"/>
        <v>2+ Offers</v>
      </c>
      <c r="O42" s="16" t="str">
        <f t="shared" ref="O42:AV42" si="37">IFERROR(O22/SUMIFS(O$21:O$36,$M$21:$M$36,$M42),"")</f>
      </c>
      <c r="P42" s="16" t="n">
        <f t="shared" si="37"/>
        <v>0.41313799197887263</v>
      </c>
      <c r="Q42" s="16" t="n">
        <f t="shared" si="37"/>
        <v>0.42161378380488945</v>
      </c>
      <c r="R42" s="16" t="n">
        <f t="shared" si="37"/>
        <v>0.37582436015747989</v>
      </c>
      <c r="S42" s="16" t="n">
        <f t="shared" si="37"/>
        <v>0.38102335877015625</v>
      </c>
      <c r="T42" s="16" t="n">
        <f t="shared" si="37"/>
        <v>0.35726880456364568</v>
      </c>
      <c r="U42" s="16" t="n">
        <f t="shared" si="37"/>
        <v>0.40080435946425236</v>
      </c>
      <c r="V42" s="16" t="n">
        <f t="shared" si="37"/>
        <v>0.39463094068960725</v>
      </c>
      <c r="W42" s="16" t="n">
        <f t="shared" si="37"/>
        <v>0.38326143977221544</v>
      </c>
      <c r="X42" s="16" t="n">
        <f t="shared" si="37"/>
        <v>0.36419401947352109</v>
      </c>
      <c r="Y42" s="16" t="n">
        <f t="shared" si="37"/>
        <v>0.36299678747183606</v>
      </c>
      <c r="Z42" s="16" t="n">
        <f t="shared" si="37"/>
        <v>0.39276295396579347</v>
      </c>
      <c r="AA42" s="16" t="n">
        <f t="shared" si="37"/>
        <v>0.41742609552988275</v>
      </c>
      <c r="AB42" s="16" t="n">
        <f t="shared" si="37"/>
        <v>0.37476091472039058</v>
      </c>
      <c r="AC42" s="16" t="n">
        <f t="shared" si="37"/>
        <v>0.38816729345487599</v>
      </c>
      <c r="AD42" s="16" t="n">
        <f t="shared" si="37"/>
        <v>0.41377212131461477</v>
      </c>
      <c r="AE42" s="16" t="n">
        <f t="shared" si="37"/>
        <v>0.39738159237804949</v>
      </c>
      <c r="AF42" s="16" t="n">
        <f t="shared" si="37"/>
        <v>0.38019276999426094</v>
      </c>
      <c r="AG42" s="16" t="n">
        <f t="shared" si="37"/>
        <v>0.35762483818579777</v>
      </c>
      <c r="AH42" s="16" t="n">
        <f t="shared" si="37"/>
        <v>0.37506807943619402</v>
      </c>
      <c r="AI42" s="16" t="n">
        <f t="shared" si="37"/>
        <v>0.34242893491064769</v>
      </c>
      <c r="AJ42" s="16" t="n">
        <f t="shared" si="37"/>
        <v>0.33478360292274323</v>
      </c>
      <c r="AK42" s="16" t="n">
        <f t="shared" si="37"/>
        <v>0.3532752938581073</v>
      </c>
      <c r="AL42" s="16" t="n">
        <f t="shared" si="37"/>
        <v>0.33111189757932158</v>
      </c>
      <c r="AM42" s="16" t="n">
        <f t="shared" si="37"/>
        <v>0.37097278107115678</v>
      </c>
      <c r="AN42" s="16" t="n">
        <f t="shared" si="37"/>
        <v>0.33654171230906516</v>
      </c>
      <c r="AO42" s="16" t="n">
        <f t="shared" si="37"/>
        <v>0.32043362008512183</v>
      </c>
      <c r="AP42" s="16" t="n">
        <f t="shared" si="37"/>
        <v>0.31272687101387009</v>
      </c>
      <c r="AQ42" s="16" t="n">
        <f t="shared" si="37"/>
        <v>0.32451218258279829</v>
      </c>
      <c r="AR42" s="16" t="n">
        <f t="shared" si="37"/>
        <v>0.30221458383427391</v>
      </c>
      <c r="AS42" s="16" t="n">
        <f t="shared" si="37"/>
        <v>0.23941815787721682</v>
      </c>
      <c r="AT42" s="18" t="n">
        <f t="shared" si="37"/>
        <v>0.27007072628350198</v>
      </c>
      <c r="AU42" s="18" t="n">
        <f t="shared" si="37"/>
        <v>0.37326514564765206</v>
      </c>
      <c r="AV42" s="135" t="n">
        <f t="shared" si="37"/>
        <v>0.27176044468969401</v>
      </c>
    </row>
    <row r="43">
      <c r="M43" s="136" t="str">
        <f t="shared" si="35"/>
        <v>Products (All)</v>
      </c>
      <c r="N43" s="1" t="str">
        <f t="shared" si="35"/>
        <v>No Comp.</v>
      </c>
      <c r="O43" s="16" t="str">
        <f t="shared" ref="O43:AV43" si="38">IFERROR(O23/SUMIFS(O$21:O$36,$M$21:$M$36,$M43),"")</f>
      </c>
      <c r="P43" s="16" t="n">
        <f t="shared" si="38"/>
        <v>0.533162442545972</v>
      </c>
      <c r="Q43" s="16" t="n">
        <f t="shared" si="38"/>
        <v>0.51303754738630558</v>
      </c>
      <c r="R43" s="16" t="n">
        <f t="shared" si="38"/>
        <v>0.58229566031963365</v>
      </c>
      <c r="S43" s="16" t="n">
        <f t="shared" si="38"/>
        <v>0.58204516065278089</v>
      </c>
      <c r="T43" s="16" t="n">
        <f t="shared" si="38"/>
        <v>0.60944658258184681</v>
      </c>
      <c r="U43" s="16" t="n">
        <f t="shared" si="38"/>
        <v>0.56546107543430635</v>
      </c>
      <c r="V43" s="16" t="n">
        <f t="shared" si="38"/>
        <v>0.54853164071715554</v>
      </c>
      <c r="W43" s="16" t="n">
        <f t="shared" si="38"/>
        <v>0.5392354525395171</v>
      </c>
      <c r="X43" s="16" t="n">
        <f t="shared" si="38"/>
        <v>0.55433549326663811</v>
      </c>
      <c r="Y43" s="16" t="n">
        <f t="shared" si="38"/>
        <v>0.52151579262379866</v>
      </c>
      <c r="Z43" s="16" t="n">
        <f t="shared" si="38"/>
        <v>0.53174161636739858</v>
      </c>
      <c r="AA43" s="16" t="n">
        <f t="shared" si="38"/>
        <v>0.49460760982352597</v>
      </c>
      <c r="AB43" s="16" t="n">
        <f t="shared" si="38"/>
        <v>0.50901037949760419</v>
      </c>
      <c r="AC43" s="16" t="n">
        <f t="shared" si="38"/>
        <v>0.52369870995249668</v>
      </c>
      <c r="AD43" s="16" t="n">
        <f t="shared" si="38"/>
        <v>0.46665483055583479</v>
      </c>
      <c r="AE43" s="16" t="n">
        <f t="shared" si="38"/>
        <v>0.48833403620053278</v>
      </c>
      <c r="AF43" s="16" t="n">
        <f t="shared" si="38"/>
        <v>0.52400430965223033</v>
      </c>
      <c r="AG43" s="16" t="n">
        <f t="shared" si="38"/>
        <v>0.52997447083992777</v>
      </c>
      <c r="AH43" s="16" t="n">
        <f t="shared" si="38"/>
        <v>0.53677765630235552</v>
      </c>
      <c r="AI43" s="16" t="n">
        <f t="shared" si="38"/>
        <v>0.5566311797604665</v>
      </c>
      <c r="AJ43" s="16" t="n">
        <f t="shared" si="38"/>
        <v>0.57918783819754383</v>
      </c>
      <c r="AK43" s="16" t="n">
        <f t="shared" si="38"/>
        <v>0.57978107877089202</v>
      </c>
      <c r="AL43" s="16" t="n">
        <f t="shared" si="38"/>
        <v>0.61504565828548508</v>
      </c>
      <c r="AM43" s="16" t="n">
        <f t="shared" si="38"/>
        <v>0.56502459709162023</v>
      </c>
      <c r="AN43" s="16" t="n">
        <f t="shared" si="38"/>
        <v>0.60111922889834446</v>
      </c>
      <c r="AO43" s="16" t="n">
        <f t="shared" si="38"/>
        <v>0.62634147184411793</v>
      </c>
      <c r="AP43" s="16" t="n">
        <f t="shared" si="38"/>
        <v>0.63822467174314124</v>
      </c>
      <c r="AQ43" s="16" t="n">
        <f t="shared" si="38"/>
        <v>0.61646013351827889</v>
      </c>
      <c r="AR43" s="16" t="n">
        <f t="shared" si="38"/>
        <v>0.62754575121381628</v>
      </c>
      <c r="AS43" s="16" t="n">
        <f t="shared" si="38"/>
        <v>0.69954020548623197</v>
      </c>
      <c r="AT43" s="16" t="n">
        <f t="shared" si="38"/>
        <v>0.65196535049105808</v>
      </c>
      <c r="AU43" s="16" t="n">
        <f t="shared" si="38"/>
        <v>0.53436589208934204</v>
      </c>
      <c r="AV43" s="135" t="n">
        <f t="shared" si="38"/>
        <v>0.65345406618880686</v>
      </c>
    </row>
    <row r="44" ht="15.75" customHeight="1">
      <c r="M44" s="134" t="str">
        <f t="shared" si="35"/>
        <v>Products (All)</v>
      </c>
      <c r="N44" s="133" t="str">
        <f t="shared" si="35"/>
        <v>Unlabeled</v>
      </c>
      <c r="O44" s="132" t="str">
        <f t="shared" ref="O44:AV44" si="39">IFERROR(O24/SUMIFS(O$21:O$36,$M$21:$M$36,$M44),"")</f>
      </c>
      <c r="P44" s="132" t="n">
        <f t="shared" si="39"/>
        <v>1.9527135324832034E-2</v>
      </c>
      <c r="Q44" s="132" t="n">
        <f t="shared" si="39"/>
        <v>3.2286763834600857E-2</v>
      </c>
      <c r="R44" s="132" t="n">
        <f t="shared" si="39"/>
        <v>1.4803957019270442E-2</v>
      </c>
      <c r="S44" s="132" t="n">
        <f t="shared" si="39"/>
        <v>1.531545673627642E-2</v>
      </c>
      <c r="T44" s="132" t="n">
        <f t="shared" si="39"/>
        <v>9.0557103803189428E-3</v>
      </c>
      <c r="U44" s="132" t="n">
        <f t="shared" si="39"/>
        <v>1.10541000981021E-2</v>
      </c>
      <c r="V44" s="132" t="n">
        <f t="shared" si="39"/>
        <v>3.6192110515663123E-2</v>
      </c>
      <c r="W44" s="132" t="n">
        <f t="shared" si="39"/>
        <v>5.1555423583812841E-2</v>
      </c>
      <c r="X44" s="132" t="n">
        <f t="shared" si="39"/>
        <v>5.4207170361651368E-2</v>
      </c>
      <c r="Y44" s="132" t="n">
        <f t="shared" si="39"/>
        <v>4.6990149363737563E-2</v>
      </c>
      <c r="Z44" s="132" t="n">
        <f t="shared" si="39"/>
        <v>1.4140793477256599E-2</v>
      </c>
      <c r="AA44" s="132" t="n">
        <f t="shared" si="39"/>
        <v>3.3364580288853939E-2</v>
      </c>
      <c r="AB44" s="132" t="n">
        <f t="shared" si="39"/>
        <v>2.0155683877070167E-2</v>
      </c>
      <c r="AC44" s="132" t="n">
        <f t="shared" si="39"/>
        <v>1.9659053595612635E-2</v>
      </c>
      <c r="AD44" s="132" t="n">
        <f t="shared" si="39"/>
        <v>1.2647605916899445E-2</v>
      </c>
      <c r="AE44" s="132" t="n">
        <f t="shared" si="39"/>
        <v>6.2656814074192532E-3</v>
      </c>
      <c r="AF44" s="132" t="n">
        <f t="shared" si="39"/>
        <v>2.0923903452975648E-3</v>
      </c>
      <c r="AG44" s="132" t="n">
        <f t="shared" si="39"/>
        <v>3.3758080250233004E-3</v>
      </c>
      <c r="AH44" s="132" t="n">
        <f t="shared" si="39"/>
        <v>2.7657029387571984E-3</v>
      </c>
      <c r="AI44" s="132" t="n">
        <f t="shared" si="39"/>
        <v>7.8320397647496862E-3</v>
      </c>
      <c r="AJ44" s="132" t="n">
        <f t="shared" si="39"/>
        <v>2.8842210830385918E-3</v>
      </c>
      <c r="AK44" s="132" t="n">
        <f t="shared" si="39"/>
        <v>2.5843097129799398E-3</v>
      </c>
      <c r="AL44" s="132" t="n">
        <f t="shared" si="39"/>
        <v>1.7147096525392638E-3</v>
      </c>
      <c r="AM44" s="132" t="n">
        <f t="shared" si="39"/>
        <v>2.7338937089795368E-3</v>
      </c>
      <c r="AN44" s="132" t="n">
        <f t="shared" si="39"/>
        <v>1.7634226941417592E-3</v>
      </c>
      <c r="AO44" s="132" t="n">
        <f t="shared" si="39"/>
        <v>2.0084009476137505E-3</v>
      </c>
      <c r="AP44" s="132" t="n">
        <f t="shared" si="39"/>
        <v>3.0676173030655097E-3</v>
      </c>
      <c r="AQ44" s="132" t="n">
        <f t="shared" si="39"/>
        <v>5.2422193016335395E-3</v>
      </c>
      <c r="AR44" s="132" t="n">
        <f t="shared" si="39"/>
        <v>2.879681963059222E-3</v>
      </c>
      <c r="AS44" s="132" t="n">
        <f t="shared" si="39"/>
        <v>2.8618220243344632E-3</v>
      </c>
      <c r="AT44" s="132" t="n">
        <f t="shared" si="39"/>
        <v>3.2970675502617605E-3</v>
      </c>
      <c r="AU44" s="132" t="n">
        <f t="shared" si="39"/>
        <v>2.9948939200999647E-3</v>
      </c>
      <c r="AV44" s="126" t="n">
        <f t="shared" si="39"/>
        <v>8.3045792875377084E-3</v>
      </c>
    </row>
    <row r="45">
      <c r="M45" s="140" t="str">
        <f t="shared" si="35"/>
        <v>R&amp;D</v>
      </c>
      <c r="N45" s="139" t="str">
        <f t="shared" si="35"/>
        <v>1 Offer</v>
      </c>
      <c r="O45" s="138" t="str">
        <f t="shared" ref="O45:AV45" si="40">IFERROR(O25/SUMIFS(O$21:O$36,$M$21:$M$36,$M45),"")</f>
      </c>
      <c r="P45" s="138" t="n">
        <f t="shared" si="40"/>
        <v>5.6518416662912657E-2</v>
      </c>
      <c r="Q45" s="138" t="n">
        <f t="shared" si="40"/>
        <v>5.3515068788336978E-2</v>
      </c>
      <c r="R45" s="138" t="n">
        <f t="shared" si="40"/>
        <v>5.3620147878818976E-2</v>
      </c>
      <c r="S45" s="138" t="n">
        <f t="shared" si="40"/>
        <v>4.3024027888231994E-2</v>
      </c>
      <c r="T45" s="138" t="n">
        <f t="shared" si="40"/>
        <v>5.2188967843753417E-2</v>
      </c>
      <c r="U45" s="138" t="n">
        <f t="shared" si="40"/>
        <v>6.8966595717257093E-2</v>
      </c>
      <c r="V45" s="138" t="n">
        <f t="shared" si="40"/>
        <v>6.7670623264316165E-2</v>
      </c>
      <c r="W45" s="138" t="n">
        <f t="shared" si="40"/>
        <v>7.4715998026332026E-2</v>
      </c>
      <c r="X45" s="138" t="n">
        <f t="shared" si="40"/>
        <v>8.9869726284558402E-2</v>
      </c>
      <c r="Y45" s="138" t="n">
        <f t="shared" si="40"/>
        <v>0.13323241437605796</v>
      </c>
      <c r="Z45" s="138" t="n">
        <f t="shared" si="40"/>
        <v>0.12572407156989607</v>
      </c>
      <c r="AA45" s="138" t="n">
        <f t="shared" si="40"/>
        <v>0.11982878023401823</v>
      </c>
      <c r="AB45" s="138" t="n">
        <f t="shared" si="40"/>
        <v>0.12248546794139616</v>
      </c>
      <c r="AC45" s="138" t="n">
        <f t="shared" si="40"/>
        <v>0.11916088683858272</v>
      </c>
      <c r="AD45" s="125" t="n">
        <f t="shared" si="40"/>
        <v>8.8018963245128048E-2</v>
      </c>
      <c r="AE45" s="124" t="n">
        <f t="shared" si="40"/>
        <v>8.777034589150759E-2</v>
      </c>
      <c r="AF45" s="138" t="n">
        <f t="shared" si="40"/>
        <v>0.1052618981221511</v>
      </c>
      <c r="AG45" s="138" t="n">
        <f t="shared" si="40"/>
        <v>0.11019132954499003</v>
      </c>
      <c r="AH45" s="138" t="n">
        <f t="shared" si="40"/>
        <v>0.11489233527979247</v>
      </c>
      <c r="AI45" s="138" t="n">
        <f t="shared" si="40"/>
        <v>0.13395938436358312</v>
      </c>
      <c r="AJ45" s="138" t="n">
        <f t="shared" si="40"/>
        <v>0.13100260079044956</v>
      </c>
      <c r="AK45" s="138" t="n">
        <f t="shared" si="40"/>
        <v>0.14580697752044017</v>
      </c>
      <c r="AL45" s="138" t="n">
        <f t="shared" si="40"/>
        <v>0.15130443341914085</v>
      </c>
      <c r="AM45" s="138" t="n">
        <f t="shared" si="40"/>
        <v>0.16409080026257333</v>
      </c>
      <c r="AN45" s="138" t="n">
        <f t="shared" si="40"/>
        <v>0.16611941968101304</v>
      </c>
      <c r="AO45" s="138" t="n">
        <f t="shared" si="40"/>
        <v>0.18096801472323104</v>
      </c>
      <c r="AP45" s="138" t="n">
        <f t="shared" si="40"/>
        <v>0.1795396149547476</v>
      </c>
      <c r="AQ45" s="123" t="n">
        <f t="shared" si="40"/>
        <v>0.21245595941499876</v>
      </c>
      <c r="AR45" s="122" t="n">
        <f t="shared" si="40"/>
        <v>0.21940272452812634</v>
      </c>
      <c r="AS45" s="138" t="n">
        <f t="shared" si="40"/>
        <v>0.20090776866759524</v>
      </c>
      <c r="AT45" s="138" t="n">
        <f t="shared" si="40"/>
        <v>0.18840092869912411</v>
      </c>
      <c r="AU45" s="138" t="n">
        <f t="shared" si="40"/>
        <v>0.17335298930097012</v>
      </c>
      <c r="AV45" s="137" t="n">
        <f t="shared" si="40"/>
        <v>0.1096571417651612</v>
      </c>
    </row>
    <row r="46">
      <c r="M46" s="136" t="str">
        <f t="shared" si="35"/>
        <v>R&amp;D</v>
      </c>
      <c r="N46" s="1" t="str">
        <f t="shared" si="35"/>
        <v>2+ Offers</v>
      </c>
      <c r="O46" s="16" t="str">
        <f t="shared" ref="O46:AV46" si="41">IFERROR(O26/SUMIFS(O$21:O$36,$M$21:$M$36,$M46),"")</f>
      </c>
      <c r="P46" s="16" t="n">
        <f t="shared" si="41"/>
        <v>0.43250025929288344</v>
      </c>
      <c r="Q46" s="16" t="n">
        <f t="shared" si="41"/>
        <v>0.49726877245231338</v>
      </c>
      <c r="R46" s="16" t="n">
        <f t="shared" si="41"/>
        <v>0.49818359218109215</v>
      </c>
      <c r="S46" s="16" t="n">
        <f t="shared" si="41"/>
        <v>0.45676876438252884</v>
      </c>
      <c r="T46" s="16" t="n">
        <f t="shared" si="41"/>
        <v>0.48780383041657005</v>
      </c>
      <c r="U46" s="16" t="n">
        <f t="shared" si="41"/>
        <v>0.50132503643445392</v>
      </c>
      <c r="V46" s="16" t="n">
        <f t="shared" si="41"/>
        <v>0.49322380112607506</v>
      </c>
      <c r="W46" s="16" t="n">
        <f t="shared" si="41"/>
        <v>0.49380268072602257</v>
      </c>
      <c r="X46" s="16" t="n">
        <f t="shared" si="41"/>
        <v>0.55977774577934503</v>
      </c>
      <c r="Y46" s="16" t="n">
        <f t="shared" si="41"/>
        <v>0.53801960531207282</v>
      </c>
      <c r="Z46" s="16" t="n">
        <f t="shared" si="41"/>
        <v>0.45061380697156428</v>
      </c>
      <c r="AA46" s="16" t="n">
        <f t="shared" si="41"/>
        <v>0.41459615167033936</v>
      </c>
      <c r="AB46" s="16" t="n">
        <f t="shared" si="41"/>
        <v>0.45349683710086625</v>
      </c>
      <c r="AC46" s="16" t="n">
        <f t="shared" si="41"/>
        <v>0.45903268852327944</v>
      </c>
      <c r="AD46" s="16" t="n">
        <f t="shared" si="41"/>
        <v>0.48283116132379472</v>
      </c>
      <c r="AE46" s="16" t="n">
        <f t="shared" si="41"/>
        <v>0.46307340916838891</v>
      </c>
      <c r="AF46" s="16" t="n">
        <f t="shared" si="41"/>
        <v>0.46557263249403763</v>
      </c>
      <c r="AG46" s="16" t="n">
        <f t="shared" si="41"/>
        <v>0.46565851288674276</v>
      </c>
      <c r="AH46" s="16" t="n">
        <f t="shared" si="41"/>
        <v>0.46389663433490663</v>
      </c>
      <c r="AI46" s="16" t="n">
        <f t="shared" si="41"/>
        <v>0.46821348272994917</v>
      </c>
      <c r="AJ46" s="16" t="n">
        <f t="shared" si="41"/>
        <v>0.46403128381926206</v>
      </c>
      <c r="AK46" s="16" t="n">
        <f t="shared" si="41"/>
        <v>0.45909157700684905</v>
      </c>
      <c r="AL46" s="16" t="n">
        <f t="shared" si="41"/>
        <v>0.51049017409777353</v>
      </c>
      <c r="AM46" s="16" t="n">
        <f t="shared" si="41"/>
        <v>0.48009711080193296</v>
      </c>
      <c r="AN46" s="16" t="n">
        <f t="shared" si="41"/>
        <v>0.46444764788773329</v>
      </c>
      <c r="AO46" s="16" t="n">
        <f t="shared" si="41"/>
        <v>0.43093972977612011</v>
      </c>
      <c r="AP46" s="16" t="n">
        <f t="shared" si="41"/>
        <v>0.40964856106118591</v>
      </c>
      <c r="AQ46" s="16" t="n">
        <f t="shared" si="41"/>
        <v>0.39902689454631757</v>
      </c>
      <c r="AR46" s="16" t="n">
        <f t="shared" si="41"/>
        <v>0.39727455242507226</v>
      </c>
      <c r="AS46" s="16" t="n">
        <f t="shared" si="41"/>
        <v>0.40054106671630485</v>
      </c>
      <c r="AT46" s="16" t="n">
        <f t="shared" si="41"/>
        <v>0.38539007221465077</v>
      </c>
      <c r="AU46" s="16" t="n">
        <f t="shared" si="41"/>
        <v>0.38152306868327907</v>
      </c>
      <c r="AV46" s="135" t="n">
        <f t="shared" si="41"/>
        <v>0.35158901709585105</v>
      </c>
    </row>
    <row r="47">
      <c r="M47" s="136" t="str">
        <f t="shared" si="35"/>
        <v>R&amp;D</v>
      </c>
      <c r="N47" s="1" t="str">
        <f t="shared" si="35"/>
        <v>No Comp.</v>
      </c>
      <c r="O47" s="16" t="str">
        <f t="shared" ref="O47:AV47" si="42">IFERROR(O27/SUMIFS(O$21:O$36,$M$21:$M$36,$M47),"")</f>
      </c>
      <c r="P47" s="16" t="n">
        <f t="shared" si="42"/>
        <v>0.38396775768929925</v>
      </c>
      <c r="Q47" s="16" t="n">
        <f t="shared" si="42"/>
        <v>0.39062021232822869</v>
      </c>
      <c r="R47" s="16" t="n">
        <f t="shared" si="42"/>
        <v>0.42226274250496038</v>
      </c>
      <c r="S47" s="16" t="n">
        <f t="shared" si="42"/>
        <v>0.48465350337848362</v>
      </c>
      <c r="T47" s="16" t="n">
        <f t="shared" si="42"/>
        <v>0.43779187550627524</v>
      </c>
      <c r="U47" s="16" t="n">
        <f t="shared" si="42"/>
        <v>0.42858424417296598</v>
      </c>
      <c r="V47" s="16" t="n">
        <f t="shared" si="42"/>
        <v>0.43669337558341759</v>
      </c>
      <c r="W47" s="16" t="n">
        <f t="shared" si="42"/>
        <v>0.42968271569523653</v>
      </c>
      <c r="X47" s="16" t="n">
        <f t="shared" si="42"/>
        <v>0.34933434220596543</v>
      </c>
      <c r="Y47" s="16" t="n">
        <f t="shared" si="42"/>
        <v>0.32782357198239792</v>
      </c>
      <c r="Z47" s="16" t="n">
        <f t="shared" si="42"/>
        <v>0.42302058284828981</v>
      </c>
      <c r="AA47" s="16" t="n">
        <f t="shared" si="42"/>
        <v>0.46210919341909018</v>
      </c>
      <c r="AB47" s="16" t="n">
        <f t="shared" si="42"/>
        <v>0.42029798026397802</v>
      </c>
      <c r="AC47" s="16" t="n">
        <f t="shared" si="42"/>
        <v>0.41417212637630002</v>
      </c>
      <c r="AD47" s="16" t="n">
        <f t="shared" si="42"/>
        <v>0.42152802793838445</v>
      </c>
      <c r="AE47" s="18" t="n">
        <f t="shared" si="42"/>
        <v>0.44634744410389438</v>
      </c>
      <c r="AF47" s="16" t="n">
        <f t="shared" si="42"/>
        <v>0.42841411390425921</v>
      </c>
      <c r="AG47" s="16" t="n">
        <f t="shared" si="42"/>
        <v>0.42350497214966409</v>
      </c>
      <c r="AH47" s="16" t="n">
        <f t="shared" si="42"/>
        <v>0.41963807838644979</v>
      </c>
      <c r="AI47" s="16" t="n">
        <f t="shared" si="42"/>
        <v>0.39776553545458093</v>
      </c>
      <c r="AJ47" s="16" t="n">
        <f t="shared" si="42"/>
        <v>0.40423230230798235</v>
      </c>
      <c r="AK47" s="16" t="n">
        <f t="shared" si="42"/>
        <v>0.39388951575340098</v>
      </c>
      <c r="AL47" s="16" t="n">
        <f t="shared" si="42"/>
        <v>0.33693418066595743</v>
      </c>
      <c r="AM47" s="16" t="n">
        <f t="shared" si="42"/>
        <v>0.35373610681715012</v>
      </c>
      <c r="AN47" s="16" t="n">
        <f t="shared" si="42"/>
        <v>0.36727360377481433</v>
      </c>
      <c r="AO47" s="16" t="n">
        <f t="shared" si="42"/>
        <v>0.38615239781647659</v>
      </c>
      <c r="AP47" s="16" t="n">
        <f t="shared" si="42"/>
        <v>0.40897591393813065</v>
      </c>
      <c r="AQ47" s="16" t="n">
        <f t="shared" si="42"/>
        <v>0.38458625617206904</v>
      </c>
      <c r="AR47" s="16" t="n">
        <f t="shared" si="42"/>
        <v>0.37786277065874174</v>
      </c>
      <c r="AS47" s="16" t="n">
        <f t="shared" si="42"/>
        <v>0.39308742724977719</v>
      </c>
      <c r="AT47" s="16" t="n">
        <f t="shared" si="42"/>
        <v>0.42298321997528199</v>
      </c>
      <c r="AU47" s="18" t="n">
        <f t="shared" si="42"/>
        <v>0.44085522560557328</v>
      </c>
      <c r="AV47" s="141" t="n">
        <f t="shared" si="42"/>
        <v>0.52486208524315126</v>
      </c>
    </row>
    <row r="48" ht="15.75" customHeight="1">
      <c r="M48" s="134" t="str">
        <f t="shared" si="35"/>
        <v>R&amp;D</v>
      </c>
      <c r="N48" s="133" t="str">
        <f t="shared" si="35"/>
        <v>Unlabeled</v>
      </c>
      <c r="O48" s="132" t="str">
        <f t="shared" ref="O48:AV48" si="43">IFERROR(O28/SUMIFS(O$21:O$36,$M$21:$M$36,$M48),"")</f>
      </c>
      <c r="P48" s="132" t="n">
        <f t="shared" si="43"/>
        <v>0.12701356635490466</v>
      </c>
      <c r="Q48" s="132" t="n">
        <f t="shared" si="43"/>
        <v>5.8595946431120954E-2</v>
      </c>
      <c r="R48" s="132" t="n">
        <f t="shared" si="43"/>
        <v>2.5933517435128426E-2</v>
      </c>
      <c r="S48" s="132" t="n">
        <f t="shared" si="43"/>
        <v>1.5553704350755397E-2</v>
      </c>
      <c r="T48" s="132" t="n">
        <f t="shared" si="43"/>
        <v>2.2215326233401275E-2</v>
      </c>
      <c r="U48" s="132" t="n">
        <f t="shared" si="43"/>
        <v>1.1241236753228648E-3</v>
      </c>
      <c r="V48" s="132" t="n">
        <f t="shared" si="43"/>
        <v>2.4122000261911978E-3</v>
      </c>
      <c r="W48" s="132" t="n">
        <f t="shared" si="43"/>
        <v>1.7986055524089396E-3</v>
      </c>
      <c r="X48" s="132" t="n">
        <f t="shared" si="43"/>
        <v>1.0181857301310177E-3</v>
      </c>
      <c r="Y48" s="132" t="n">
        <f t="shared" si="43"/>
        <v>9.2440832947124601E-4</v>
      </c>
      <c r="Z48" s="132" t="n">
        <f t="shared" si="43"/>
        <v>6.4153861024990745E-4</v>
      </c>
      <c r="AA48" s="132" t="n">
        <f t="shared" si="43"/>
        <v>3.4658746765521874E-3</v>
      </c>
      <c r="AB48" s="132" t="n">
        <f t="shared" si="43"/>
        <v>3.7197146937594642E-3</v>
      </c>
      <c r="AC48" s="132" t="n">
        <f t="shared" si="43"/>
        <v>7.6342982618378191E-3</v>
      </c>
      <c r="AD48" s="132" t="n">
        <f t="shared" si="43"/>
        <v>7.6218474926927904E-3</v>
      </c>
      <c r="AE48" s="132" t="n">
        <f t="shared" si="43"/>
        <v>2.8088008362090523E-3</v>
      </c>
      <c r="AF48" s="132" t="n">
        <f t="shared" si="43"/>
        <v>7.5135547955212164E-4</v>
      </c>
      <c r="AG48" s="132" t="n">
        <f t="shared" si="43"/>
        <v>6.451854186032592E-4</v>
      </c>
      <c r="AH48" s="132" t="n">
        <f t="shared" si="43"/>
        <v>1.5729519988511285E-3</v>
      </c>
      <c r="AI48" s="132" t="n">
        <f t="shared" si="43"/>
        <v>6.1597451886665633E-5</v>
      </c>
      <c r="AJ48" s="132" t="n">
        <f t="shared" si="43"/>
        <v>7.3381308230599637E-4</v>
      </c>
      <c r="AK48" s="132" t="n">
        <f t="shared" si="43"/>
        <v>1.2119297193098713E-3</v>
      </c>
      <c r="AL48" s="132" t="n">
        <f t="shared" si="43"/>
        <v>1.2712118171282422E-3</v>
      </c>
      <c r="AM48" s="132" t="n">
        <f t="shared" si="43"/>
        <v>2.0759821183435117E-3</v>
      </c>
      <c r="AN48" s="132" t="n">
        <f t="shared" si="43"/>
        <v>2.1593286564392908E-3</v>
      </c>
      <c r="AO48" s="132" t="n">
        <f t="shared" si="43"/>
        <v>1.9398576841722385E-3</v>
      </c>
      <c r="AP48" s="132" t="n">
        <f t="shared" si="43"/>
        <v>1.8359100459358318E-3</v>
      </c>
      <c r="AQ48" s="132" t="n">
        <f t="shared" si="43"/>
        <v>3.9308898666145699E-3</v>
      </c>
      <c r="AR48" s="132" t="n">
        <f t="shared" si="43"/>
        <v>5.4599523880596223E-3</v>
      </c>
      <c r="AS48" s="132" t="n">
        <f t="shared" si="43"/>
        <v>5.463737366322702E-3</v>
      </c>
      <c r="AT48" s="132" t="n">
        <f t="shared" si="43"/>
        <v>3.2257791109432236E-3</v>
      </c>
      <c r="AU48" s="132" t="n">
        <f t="shared" si="43"/>
        <v>4.2687164101775123E-3</v>
      </c>
      <c r="AV48" s="126" t="n">
        <f t="shared" si="43"/>
        <v>1.389175589583661E-2</v>
      </c>
    </row>
    <row r="49">
      <c r="M49" s="140" t="str">
        <f t="shared" si="35"/>
        <v>Services (Non-R&amp;D)</v>
      </c>
      <c r="N49" s="139" t="str">
        <f t="shared" si="35"/>
        <v>1 Offer</v>
      </c>
      <c r="O49" s="138" t="str">
        <f t="shared" ref="O49:AV49" si="44">IFERROR(O29/SUMIFS(O$21:O$36,$M$21:$M$36,$M49),"")</f>
      </c>
      <c r="P49" s="138" t="n">
        <f t="shared" si="44"/>
        <v>4.8943991286826811E-2</v>
      </c>
      <c r="Q49" s="138" t="n">
        <f t="shared" si="44"/>
        <v>4.9732327063195352E-2</v>
      </c>
      <c r="R49" s="138" t="n">
        <f t="shared" si="44"/>
        <v>5.1396350101213538E-2</v>
      </c>
      <c r="S49" s="138" t="n">
        <f t="shared" si="44"/>
        <v>5.2965921131972848E-2</v>
      </c>
      <c r="T49" s="138" t="n">
        <f t="shared" si="44"/>
        <v>5.8109277681777337E-2</v>
      </c>
      <c r="U49" s="138" t="n">
        <f t="shared" si="44"/>
        <v>6.0323563875622828E-2</v>
      </c>
      <c r="V49" s="138" t="n">
        <f t="shared" si="44"/>
        <v>5.7532887431465014E-2</v>
      </c>
      <c r="W49" s="138" t="n">
        <f t="shared" si="44"/>
        <v>6.431236488710218E-2</v>
      </c>
      <c r="X49" s="138" t="n">
        <f t="shared" si="44"/>
        <v>7.2547404869676868E-2</v>
      </c>
      <c r="Y49" s="138" t="n">
        <f t="shared" si="44"/>
        <v>7.4508732645158809E-2</v>
      </c>
      <c r="Z49" s="138" t="n">
        <f t="shared" si="44"/>
        <v>8.9081805436235201E-2</v>
      </c>
      <c r="AA49" s="138" t="n">
        <f t="shared" si="44"/>
        <v>8.5551013753799032E-2</v>
      </c>
      <c r="AB49" s="138" t="n">
        <f t="shared" si="44"/>
        <v>9.0176477668843041E-2</v>
      </c>
      <c r="AC49" s="138" t="n">
        <f t="shared" si="44"/>
        <v>8.5799627571392936E-2</v>
      </c>
      <c r="AD49" s="138" t="n">
        <f t="shared" si="44"/>
        <v>0.12236985139665767</v>
      </c>
      <c r="AE49" s="138" t="n">
        <f t="shared" si="44"/>
        <v>0.13423478685844262</v>
      </c>
      <c r="AF49" s="138" t="n">
        <f t="shared" si="44"/>
        <v>0.12602666204473756</v>
      </c>
      <c r="AG49" s="138" t="n">
        <f t="shared" si="44"/>
        <v>0.12173906849357073</v>
      </c>
      <c r="AH49" s="138" t="n">
        <f t="shared" si="44"/>
        <v>0.12344674991420435</v>
      </c>
      <c r="AI49" s="138" t="n">
        <f t="shared" si="44"/>
        <v>0.12575116456155921</v>
      </c>
      <c r="AJ49" s="138" t="n">
        <f t="shared" si="44"/>
        <v>0.10921929968527384</v>
      </c>
      <c r="AK49" s="138" t="n">
        <f t="shared" si="44"/>
        <v>8.9441065754156779E-2</v>
      </c>
      <c r="AL49" s="138" t="n">
        <f t="shared" si="44"/>
        <v>8.1218212774677973E-2</v>
      </c>
      <c r="AM49" s="138" t="n">
        <f t="shared" si="44"/>
        <v>7.1380659485047571E-2</v>
      </c>
      <c r="AN49" s="138" t="n">
        <f t="shared" si="44"/>
        <v>6.8174661062588557E-2</v>
      </c>
      <c r="AO49" s="138" t="n">
        <f t="shared" si="44"/>
        <v>6.5315625330775992E-2</v>
      </c>
      <c r="AP49" s="138" t="n">
        <f t="shared" si="44"/>
        <v>6.9442465991592359E-2</v>
      </c>
      <c r="AQ49" s="138" t="n">
        <f t="shared" si="44"/>
        <v>7.9809437107449949E-2</v>
      </c>
      <c r="AR49" s="138" t="n">
        <f t="shared" si="44"/>
        <v>8.4126737206720842E-2</v>
      </c>
      <c r="AS49" s="138" t="n">
        <f t="shared" si="44"/>
        <v>9.1833614817137546E-2</v>
      </c>
      <c r="AT49" s="138" t="n">
        <f t="shared" si="44"/>
        <v>8.6141445790838683E-2</v>
      </c>
      <c r="AU49" s="138" t="n">
        <f t="shared" si="44"/>
        <v>8.3853219537529514E-2</v>
      </c>
      <c r="AV49" s="137" t="n">
        <f t="shared" si="44"/>
        <v>8.0478715810305926E-2</v>
      </c>
    </row>
    <row r="50">
      <c r="M50" s="136" t="str">
        <f t="shared" si="35"/>
        <v>Services (Non-R&amp;D)</v>
      </c>
      <c r="N50" s="1" t="str">
        <f t="shared" si="35"/>
        <v>2+ Offers</v>
      </c>
      <c r="O50" s="16" t="str">
        <f t="shared" ref="O50:AV50" si="45">IFERROR(O30/SUMIFS(O$21:O$36,$M$21:$M$36,$M50),"")</f>
      </c>
      <c r="P50" s="16" t="n">
        <f t="shared" si="45"/>
        <v>0.62881766882852896</v>
      </c>
      <c r="Q50" s="16" t="n">
        <f t="shared" si="45"/>
        <v>0.6136422204064379</v>
      </c>
      <c r="R50" s="16" t="n">
        <f t="shared" si="45"/>
        <v>0.62866181556362877</v>
      </c>
      <c r="S50" s="16" t="n">
        <f t="shared" si="45"/>
        <v>0.66296253829080876</v>
      </c>
      <c r="T50" s="16" t="n">
        <f t="shared" si="45"/>
        <v>0.65443545449448648</v>
      </c>
      <c r="U50" s="16" t="n">
        <f t="shared" si="45"/>
        <v>0.65769216981895628</v>
      </c>
      <c r="V50" s="16" t="n">
        <f t="shared" si="45"/>
        <v>0.65185595579348155</v>
      </c>
      <c r="W50" s="16" t="n">
        <f t="shared" si="45"/>
        <v>0.62580751777018606</v>
      </c>
      <c r="X50" s="16" t="n">
        <f t="shared" si="45"/>
        <v>0.64123203213624624</v>
      </c>
      <c r="Y50" s="16" t="n">
        <f t="shared" si="45"/>
        <v>0.65283409818855798</v>
      </c>
      <c r="Z50" s="16" t="n">
        <f t="shared" si="45"/>
        <v>0.66765305430193811</v>
      </c>
      <c r="AA50" s="16" t="n">
        <f t="shared" si="45"/>
        <v>0.65373632510414081</v>
      </c>
      <c r="AB50" s="16" t="n">
        <f t="shared" si="45"/>
        <v>0.62715087080290643</v>
      </c>
      <c r="AC50" s="16" t="n">
        <f t="shared" si="45"/>
        <v>0.6652867485811097</v>
      </c>
      <c r="AD50" s="16" t="n">
        <f t="shared" si="45"/>
        <v>0.63183387520488454</v>
      </c>
      <c r="AE50" s="16" t="n">
        <f t="shared" si="45"/>
        <v>0.63137346932318372</v>
      </c>
      <c r="AF50" s="16" t="n">
        <f t="shared" si="45"/>
        <v>0.65764181571386471</v>
      </c>
      <c r="AG50" s="16" t="n">
        <f t="shared" si="45"/>
        <v>0.66685189801203704</v>
      </c>
      <c r="AH50" s="16" t="n">
        <f t="shared" si="45"/>
        <v>0.66513192047728109</v>
      </c>
      <c r="AI50" s="16" t="n">
        <f t="shared" si="45"/>
        <v>0.65507521019556225</v>
      </c>
      <c r="AJ50" s="16" t="n">
        <f t="shared" si="45"/>
        <v>0.65527609754849991</v>
      </c>
      <c r="AK50" s="16" t="n">
        <f t="shared" si="45"/>
        <v>0.65569631055834721</v>
      </c>
      <c r="AL50" s="16" t="n">
        <f t="shared" si="45"/>
        <v>0.64803669969293687</v>
      </c>
      <c r="AM50" s="16" t="n">
        <f t="shared" si="45"/>
        <v>0.64813304446063058</v>
      </c>
      <c r="AN50" s="16" t="n">
        <f t="shared" si="45"/>
        <v>0.6376895564163404</v>
      </c>
      <c r="AO50" s="16" t="n">
        <f t="shared" si="45"/>
        <v>0.62928684059822282</v>
      </c>
      <c r="AP50" s="16" t="n">
        <f t="shared" si="45"/>
        <v>0.63354266719720576</v>
      </c>
      <c r="AQ50" s="16" t="n">
        <f t="shared" si="45"/>
        <v>0.63974163480045598</v>
      </c>
      <c r="AR50" s="16" t="n">
        <f t="shared" si="45"/>
        <v>0.64376170445324832</v>
      </c>
      <c r="AS50" s="16" t="n">
        <f t="shared" si="45"/>
        <v>0.6418221325236777</v>
      </c>
      <c r="AT50" s="16" t="n">
        <f t="shared" si="45"/>
        <v>0.62543384609331953</v>
      </c>
      <c r="AU50" s="16" t="n">
        <f t="shared" si="45"/>
        <v>0.63655195347735172</v>
      </c>
      <c r="AV50" s="135" t="n">
        <f t="shared" si="45"/>
        <v>0.63071463958253182</v>
      </c>
    </row>
    <row r="51">
      <c r="M51" s="136" t="str">
        <f t="shared" si="35"/>
        <v>Services (Non-R&amp;D)</v>
      </c>
      <c r="N51" s="1" t="str">
        <f t="shared" si="35"/>
        <v>No Comp.</v>
      </c>
      <c r="O51" s="16" t="str">
        <f t="shared" ref="O51:AV51" si="46">IFERROR(O31/SUMIFS(O$21:O$36,$M$21:$M$36,$M51),"")</f>
      </c>
      <c r="P51" s="16" t="n">
        <f t="shared" si="46"/>
        <v>0.31470592460642954</v>
      </c>
      <c r="Q51" s="16" t="n">
        <f t="shared" si="46"/>
        <v>0.33212497162057392</v>
      </c>
      <c r="R51" s="16" t="n">
        <f t="shared" si="46"/>
        <v>0.3186760452788252</v>
      </c>
      <c r="S51" s="16" t="n">
        <f t="shared" si="46"/>
        <v>0.28110489050820148</v>
      </c>
      <c r="T51" s="16" t="n">
        <f t="shared" si="46"/>
        <v>0.27590962147772569</v>
      </c>
      <c r="U51" s="16" t="n">
        <f t="shared" si="46"/>
        <v>0.2780630174311069</v>
      </c>
      <c r="V51" s="16" t="n">
        <f t="shared" si="46"/>
        <v>0.2757963081633783</v>
      </c>
      <c r="W51" s="16" t="n">
        <f t="shared" si="46"/>
        <v>0.265701027170133</v>
      </c>
      <c r="X51" s="16" t="n">
        <f t="shared" si="46"/>
        <v>0.23421239989362497</v>
      </c>
      <c r="Y51" s="16" t="n">
        <f t="shared" si="46"/>
        <v>0.21799657570890588</v>
      </c>
      <c r="Z51" s="16" t="n">
        <f t="shared" si="46"/>
        <v>0.21293810059242907</v>
      </c>
      <c r="AA51" s="16" t="n">
        <f t="shared" si="46"/>
        <v>0.21156252292580052</v>
      </c>
      <c r="AB51" s="16" t="n">
        <f t="shared" si="46"/>
        <v>0.22588127674166467</v>
      </c>
      <c r="AC51" s="16" t="n">
        <f t="shared" si="46"/>
        <v>0.19415616147550127</v>
      </c>
      <c r="AD51" s="16" t="n">
        <f t="shared" si="46"/>
        <v>0.19009288501350285</v>
      </c>
      <c r="AE51" s="16" t="n">
        <f t="shared" si="46"/>
        <v>0.19173947568339816</v>
      </c>
      <c r="AF51" s="16" t="n">
        <f t="shared" si="46"/>
        <v>0.20978730299282278</v>
      </c>
      <c r="AG51" s="16" t="n">
        <f t="shared" si="46"/>
        <v>0.20434119757286609</v>
      </c>
      <c r="AH51" s="16" t="n">
        <f t="shared" si="46"/>
        <v>0.20553916866208025</v>
      </c>
      <c r="AI51" s="16" t="n">
        <f t="shared" si="46"/>
        <v>0.19944865858859848</v>
      </c>
      <c r="AJ51" s="16" t="n">
        <f t="shared" si="46"/>
        <v>0.21068473688833875</v>
      </c>
      <c r="AK51" s="16" t="n">
        <f t="shared" si="46"/>
        <v>0.23456869017296295</v>
      </c>
      <c r="AL51" s="16" t="n">
        <f t="shared" si="46"/>
        <v>0.24715337135375315</v>
      </c>
      <c r="AM51" s="16" t="n">
        <f t="shared" si="46"/>
        <v>0.26657585996573435</v>
      </c>
      <c r="AN51" s="16" t="n">
        <f t="shared" si="46"/>
        <v>0.28145304622505019</v>
      </c>
      <c r="AO51" s="16" t="n">
        <f t="shared" si="46"/>
        <v>0.29406549571369278</v>
      </c>
      <c r="AP51" s="16" t="n">
        <f t="shared" si="46"/>
        <v>0.28643491380731695</v>
      </c>
      <c r="AQ51" s="16" t="n">
        <f t="shared" si="46"/>
        <v>0.27300577528137432</v>
      </c>
      <c r="AR51" s="16" t="n">
        <f t="shared" si="46"/>
        <v>0.26699201976266823</v>
      </c>
      <c r="AS51" s="16" t="n">
        <f t="shared" si="46"/>
        <v>0.26128334781859947</v>
      </c>
      <c r="AT51" s="16" t="n">
        <f t="shared" si="46"/>
        <v>0.28339186124804705</v>
      </c>
      <c r="AU51" s="16" t="n">
        <f t="shared" si="46"/>
        <v>0.27626574732646225</v>
      </c>
      <c r="AV51" s="135" t="n">
        <f t="shared" si="46"/>
        <v>0.28281828788442548</v>
      </c>
    </row>
    <row r="52" ht="15.75" customHeight="1">
      <c r="M52" s="134" t="str">
        <f t="shared" si="35"/>
        <v>Services (Non-R&amp;D)</v>
      </c>
      <c r="N52" s="133" t="str">
        <f t="shared" si="35"/>
        <v>Unlabeled</v>
      </c>
      <c r="O52" s="132" t="str">
        <f t="shared" ref="O52:AV52" si="47">IFERROR(O32/SUMIFS(O$21:O$36,$M$21:$M$36,$M52),"")</f>
      </c>
      <c r="P52" s="132" t="n">
        <f t="shared" si="47"/>
        <v>7.5324152782146976E-3</v>
      </c>
      <c r="Q52" s="132" t="n">
        <f t="shared" si="47"/>
        <v>4.5004809097928949E-3</v>
      </c>
      <c r="R52" s="132" t="n">
        <f t="shared" si="47"/>
        <v>1.2657890563324403E-3</v>
      </c>
      <c r="S52" s="132" t="n">
        <f t="shared" si="47"/>
        <v>2.9666500690169245E-3</v>
      </c>
      <c r="T52" s="132" t="n">
        <f t="shared" si="47"/>
        <v>1.1545646346010472E-2</v>
      </c>
      <c r="U52" s="132" t="n">
        <f t="shared" si="47"/>
        <v>3.921248874314099E-3</v>
      </c>
      <c r="V52" s="132" t="n">
        <f t="shared" si="47"/>
        <v>1.4814848611675245E-2</v>
      </c>
      <c r="W52" s="132" t="n">
        <f t="shared" si="47"/>
        <v>4.4179090172578817E-2</v>
      </c>
      <c r="X52" s="132" t="n">
        <f t="shared" si="47"/>
        <v>5.20081631004519E-2</v>
      </c>
      <c r="Y52" s="132" t="n">
        <f t="shared" si="47"/>
        <v>5.4660593457377324E-2</v>
      </c>
      <c r="Z52" s="132" t="n">
        <f t="shared" si="47"/>
        <v>3.0327039669397583E-2</v>
      </c>
      <c r="AA52" s="132" t="n">
        <f t="shared" si="47"/>
        <v>4.915013821625961E-2</v>
      </c>
      <c r="AB52" s="132" t="n">
        <f t="shared" si="47"/>
        <v>5.6791374786586038E-2</v>
      </c>
      <c r="AC52" s="132" t="n">
        <f t="shared" si="47"/>
        <v>5.47574623719961E-2</v>
      </c>
      <c r="AD52" s="132" t="n">
        <f t="shared" si="47"/>
        <v>5.5703388384955005E-2</v>
      </c>
      <c r="AE52" s="132" t="n">
        <f t="shared" si="47"/>
        <v>4.2652268134975579E-2</v>
      </c>
      <c r="AF52" s="132" t="n">
        <f t="shared" si="47"/>
        <v>6.5442192485749805E-3</v>
      </c>
      <c r="AG52" s="132" t="n">
        <f t="shared" si="47"/>
        <v>7.067835921526152E-3</v>
      </c>
      <c r="AH52" s="132" t="n">
        <f t="shared" si="47"/>
        <v>5.8821609464343094E-3</v>
      </c>
      <c r="AI52" s="132" t="n">
        <f t="shared" si="47"/>
        <v>1.9724966654280203E-2</v>
      </c>
      <c r="AJ52" s="132" t="n">
        <f t="shared" si="47"/>
        <v>2.4819865877887516E-2</v>
      </c>
      <c r="AK52" s="132" t="n">
        <f t="shared" si="47"/>
        <v>2.0293933514533184E-2</v>
      </c>
      <c r="AL52" s="132" t="n">
        <f t="shared" si="47"/>
        <v>2.3591716178631858E-2</v>
      </c>
      <c r="AM52" s="132" t="n">
        <f t="shared" si="47"/>
        <v>1.3910436088587363E-2</v>
      </c>
      <c r="AN52" s="132" t="n">
        <f t="shared" si="47"/>
        <v>1.2682736296020786E-2</v>
      </c>
      <c r="AO52" s="132" t="n">
        <f t="shared" si="47"/>
        <v>1.1332038357308378E-2</v>
      </c>
      <c r="AP52" s="132" t="n">
        <f t="shared" si="47"/>
        <v>1.0579953003884838E-2</v>
      </c>
      <c r="AQ52" s="132" t="n">
        <f t="shared" si="47"/>
        <v>7.4431528107196526E-3</v>
      </c>
      <c r="AR52" s="132" t="n">
        <f t="shared" si="47"/>
        <v>5.1195385773625014E-3</v>
      </c>
      <c r="AS52" s="132" t="n">
        <f t="shared" si="47"/>
        <v>5.0609048405853225E-3</v>
      </c>
      <c r="AT52" s="132" t="n">
        <f t="shared" si="47"/>
        <v>5.0328468677947142E-3</v>
      </c>
      <c r="AU52" s="132" t="n">
        <f t="shared" si="47"/>
        <v>3.3290796586563968E-3</v>
      </c>
      <c r="AV52" s="126" t="n">
        <f t="shared" si="47"/>
        <v>5.988356722736698E-3</v>
      </c>
    </row>
    <row r="53">
      <c r="M53" s="140" t="str">
        <f t="shared" si="35"/>
        <v>Unlabeled</v>
      </c>
      <c r="N53" s="139" t="str">
        <f t="shared" si="35"/>
        <v>1 Offer</v>
      </c>
      <c r="O53" s="138" t="str">
        <f t="shared" ref="O53:AV53" si="48">IFERROR(O33/SUMIFS(O$21:O$36,$M$21:$M$36,$M53),"")</f>
      </c>
      <c r="P53" s="138" t="str">
        <f t="shared" si="48"/>
      </c>
      <c r="Q53" s="138" t="str">
        <f t="shared" si="48"/>
      </c>
      <c r="R53" s="138" t="str">
        <f t="shared" si="48"/>
      </c>
      <c r="S53" s="138" t="str">
        <f t="shared" si="48"/>
      </c>
      <c r="T53" s="138" t="str">
        <f t="shared" si="48"/>
      </c>
      <c r="U53" s="138" t="str">
        <f t="shared" si="48"/>
      </c>
      <c r="V53" s="138" t="str">
        <f t="shared" si="48"/>
      </c>
      <c r="W53" s="138" t="str">
        <f t="shared" si="48"/>
      </c>
      <c r="X53" s="138" t="str">
        <f t="shared" si="48"/>
      </c>
      <c r="Y53" s="138" t="n">
        <f t="shared" si="48"/>
        <v>0.12508634964534682</v>
      </c>
      <c r="Z53" s="138" t="n">
        <f t="shared" si="48"/>
        <v>0.28065796170356055</v>
      </c>
      <c r="AA53" s="138" t="n">
        <f t="shared" si="48"/>
        <v>0.16537862058987099</v>
      </c>
      <c r="AB53" s="138" t="n">
        <f t="shared" si="48"/>
        <v>0.10834980306237223</v>
      </c>
      <c r="AC53" s="138" t="n">
        <f t="shared" si="48"/>
        <v>0.26703768913067588</v>
      </c>
      <c r="AD53" s="138" t="n">
        <f t="shared" si="48"/>
        <v>1.3364805115578859E-2</v>
      </c>
      <c r="AE53" s="138" t="n">
        <f t="shared" si="48"/>
        <v>3.0276695285536864E-2</v>
      </c>
      <c r="AF53" s="138" t="n">
        <f t="shared" si="48"/>
        <v>0</v>
      </c>
      <c r="AG53" s="138" t="n">
        <f t="shared" si="48"/>
        <v>-7.1685119908874009E-2</v>
      </c>
      <c r="AH53" s="138" t="n">
        <f t="shared" si="48"/>
        <v>0.26285209402638887</v>
      </c>
      <c r="AI53" s="138" t="n">
        <f t="shared" si="48"/>
        <v>3.4992564065283983E-2</v>
      </c>
      <c r="AJ53" s="138" t="n">
        <f t="shared" si="48"/>
        <v>0.20438913044829457</v>
      </c>
      <c r="AK53" s="138" t="str">
        <f t="shared" si="48"/>
      </c>
      <c r="AL53" s="138" t="n">
        <f t="shared" si="48"/>
        <v>0.52295646973566534</v>
      </c>
      <c r="AM53" s="138" t="str">
        <f t="shared" si="48"/>
      </c>
      <c r="AN53" s="138" t="str">
        <f t="shared" si="48"/>
      </c>
      <c r="AO53" s="138" t="n">
        <f t="shared" si="48"/>
        <v>-6.4654225094075706E-4</v>
      </c>
      <c r="AP53" s="138" t="n">
        <f t="shared" si="48"/>
        <v>0</v>
      </c>
      <c r="AQ53" s="138" t="n">
        <f t="shared" si="48"/>
        <v>1.0949490168223925</v>
      </c>
      <c r="AR53" s="138" t="n">
        <f t="shared" si="48"/>
        <v>1</v>
      </c>
      <c r="AS53" s="138" t="n">
        <f t="shared" si="48"/>
        <v>0</v>
      </c>
      <c r="AT53" s="138" t="n">
        <f t="shared" si="48"/>
        <v>0.97411445552345743</v>
      </c>
      <c r="AU53" s="138" t="str">
        <f t="shared" si="48"/>
      </c>
      <c r="AV53" s="137" t="str">
        <f t="shared" si="48"/>
      </c>
    </row>
    <row r="54">
      <c r="M54" s="136" t="str">
        <f t="shared" si="35"/>
        <v>Unlabeled</v>
      </c>
      <c r="N54" s="1" t="str">
        <f t="shared" si="35"/>
        <v>2+ Offers</v>
      </c>
      <c r="O54" s="16" t="str">
        <f t="shared" ref="O54:AV54" si="49">IFERROR(O34/SUMIFS(O$21:O$36,$M$21:$M$36,$M54),"")</f>
      </c>
      <c r="P54" s="16" t="str">
        <f t="shared" si="49"/>
      </c>
      <c r="Q54" s="16" t="str">
        <f t="shared" si="49"/>
      </c>
      <c r="R54" s="16" t="str">
        <f t="shared" si="49"/>
      </c>
      <c r="S54" s="16" t="str">
        <f t="shared" si="49"/>
      </c>
      <c r="T54" s="16" t="str">
        <f t="shared" si="49"/>
      </c>
      <c r="U54" s="16" t="str">
        <f t="shared" si="49"/>
      </c>
      <c r="V54" s="16" t="str">
        <f t="shared" si="49"/>
      </c>
      <c r="W54" s="16" t="str">
        <f t="shared" si="49"/>
      </c>
      <c r="X54" s="16" t="str">
        <f t="shared" si="49"/>
      </c>
      <c r="Y54" s="16" t="n">
        <f t="shared" si="49"/>
        <v>0.75088307962001544</v>
      </c>
      <c r="Z54" s="16" t="n">
        <f t="shared" si="49"/>
        <v>0.47871122762424267</v>
      </c>
      <c r="AA54" s="16" t="n">
        <f t="shared" si="49"/>
        <v>0.76412441105545548</v>
      </c>
      <c r="AB54" s="16" t="n">
        <f t="shared" si="49"/>
        <v>0.21345252651086283</v>
      </c>
      <c r="AC54" s="16" t="n">
        <f t="shared" si="49"/>
        <v>0.16944106055222072</v>
      </c>
      <c r="AD54" s="16" t="n">
        <f t="shared" si="49"/>
        <v>0.477860636899678</v>
      </c>
      <c r="AE54" s="16" t="n">
        <f t="shared" si="49"/>
        <v>0.12568835160919697</v>
      </c>
      <c r="AF54" s="16" t="n">
        <f t="shared" si="49"/>
        <v>3.8613048121020566E-2</v>
      </c>
      <c r="AG54" s="16" t="n">
        <f t="shared" si="49"/>
        <v>-0.30356067405031539</v>
      </c>
      <c r="AH54" s="16" t="n">
        <f t="shared" si="49"/>
        <v>-9.9828818916065454E-4</v>
      </c>
      <c r="AI54" s="16" t="n">
        <f t="shared" si="49"/>
        <v>3.7516984998459624E-2</v>
      </c>
      <c r="AJ54" s="16" t="n">
        <f t="shared" si="49"/>
        <v>0.21820761864419122</v>
      </c>
      <c r="AK54" s="16" t="n">
        <f t="shared" si="49"/>
        <v>0.51421007881981406</v>
      </c>
      <c r="AL54" s="16" t="n">
        <f t="shared" si="49"/>
        <v>0.47704353026433471</v>
      </c>
      <c r="AM54" s="16" t="str">
        <f t="shared" si="49"/>
      </c>
      <c r="AN54" s="16" t="str">
        <f t="shared" si="49"/>
      </c>
      <c r="AO54" s="16" t="n">
        <f t="shared" si="49"/>
        <v>0.39100223160450154</v>
      </c>
      <c r="AP54" s="16" t="n">
        <f t="shared" si="49"/>
        <v>-1.8207396364614632E-4</v>
      </c>
      <c r="AQ54" s="16" t="str">
        <f t="shared" si="49"/>
      </c>
      <c r="AR54" s="16" t="str">
        <f t="shared" si="49"/>
      </c>
      <c r="AS54" s="16" t="str">
        <f t="shared" si="49"/>
      </c>
      <c r="AT54" s="16" t="str">
        <f t="shared" si="49"/>
      </c>
      <c r="AU54" s="16" t="str">
        <f t="shared" si="49"/>
      </c>
      <c r="AV54" s="135" t="str">
        <f t="shared" si="49"/>
      </c>
    </row>
    <row r="55">
      <c r="M55" s="136" t="str">
        <f t="shared" si="35"/>
        <v>Unlabeled</v>
      </c>
      <c r="N55" s="1" t="str">
        <f t="shared" si="35"/>
        <v>No Comp.</v>
      </c>
      <c r="O55" s="16" t="str">
        <f t="shared" ref="O55:AV55" si="50">IFERROR(O35/SUMIFS(O$21:O$36,$M$21:$M$36,$M55),"")</f>
      </c>
      <c r="P55" s="16" t="str">
        <f t="shared" si="50"/>
      </c>
      <c r="Q55" s="16" t="str">
        <f t="shared" si="50"/>
      </c>
      <c r="R55" s="16" t="str">
        <f t="shared" si="50"/>
      </c>
      <c r="S55" s="16" t="str">
        <f t="shared" si="50"/>
      </c>
      <c r="T55" s="16" t="str">
        <f t="shared" si="50"/>
      </c>
      <c r="U55" s="16" t="str">
        <f t="shared" si="50"/>
      </c>
      <c r="V55" s="16" t="str">
        <f t="shared" si="50"/>
      </c>
      <c r="W55" s="16" t="str">
        <f t="shared" si="50"/>
      </c>
      <c r="X55" s="16" t="str">
        <f t="shared" si="50"/>
      </c>
      <c r="Y55" s="16" t="n">
        <f t="shared" si="50"/>
        <v>4.2436872678266763E-2</v>
      </c>
      <c r="Z55" s="16" t="n">
        <f t="shared" si="50"/>
        <v>0.12228961101512423</v>
      </c>
      <c r="AA55" s="16" t="n">
        <f t="shared" si="50"/>
        <v>4.7363098595079277E-2</v>
      </c>
      <c r="AB55" s="16" t="n">
        <f t="shared" si="50"/>
        <v>0.60059893446740586</v>
      </c>
      <c r="AC55" s="16" t="n">
        <f t="shared" si="50"/>
        <v>0.53624536450809546</v>
      </c>
      <c r="AD55" s="16" t="n">
        <f t="shared" si="50"/>
        <v>0.40929538918349645</v>
      </c>
      <c r="AE55" s="16" t="n">
        <f t="shared" si="50"/>
        <v>0.81403583415522851</v>
      </c>
      <c r="AF55" s="16" t="n">
        <f t="shared" si="50"/>
        <v>0.92972969699305963</v>
      </c>
      <c r="AG55" s="16" t="n">
        <f t="shared" si="50"/>
        <v>0.21272467855862071</v>
      </c>
      <c r="AH55" s="16" t="n">
        <f t="shared" si="50"/>
        <v>0.49385387456222318</v>
      </c>
      <c r="AI55" s="16" t="n">
        <f t="shared" si="50"/>
        <v>0.71272058660381454</v>
      </c>
      <c r="AJ55" s="16" t="n">
        <f t="shared" si="50"/>
        <v>7.8609707344836813E-2</v>
      </c>
      <c r="AK55" s="16" t="str">
        <f t="shared" si="50"/>
      </c>
      <c r="AL55" s="16" t="str">
        <f t="shared" si="50"/>
      </c>
      <c r="AM55" s="16" t="str">
        <f t="shared" si="50"/>
      </c>
      <c r="AN55" s="16" t="str">
        <f t="shared" si="50"/>
      </c>
      <c r="AO55" s="16" t="n">
        <f t="shared" si="50"/>
        <v>0.60915897888145321</v>
      </c>
      <c r="AP55" s="16" t="str">
        <f t="shared" si="50"/>
      </c>
      <c r="AQ55" s="16" t="str">
        <f t="shared" si="50"/>
      </c>
      <c r="AR55" s="16" t="str">
        <f t="shared" si="50"/>
      </c>
      <c r="AS55" s="16" t="n">
        <f t="shared" si="50"/>
        <v>0</v>
      </c>
      <c r="AT55" s="16" t="n">
        <f t="shared" si="50"/>
        <v>0</v>
      </c>
      <c r="AU55" s="16" t="str">
        <f t="shared" si="50"/>
      </c>
      <c r="AV55" s="135" t="n">
        <f t="shared" si="50"/>
        <v>0</v>
      </c>
    </row>
    <row r="56" ht="15.75" customHeight="1">
      <c r="M56" s="134" t="str">
        <f t="shared" si="35"/>
        <v>Unlabeled</v>
      </c>
      <c r="N56" s="133" t="str">
        <f t="shared" si="35"/>
        <v>Unlabeled</v>
      </c>
      <c r="O56" s="132" t="str">
        <f t="shared" ref="O56:AV56" si="51">IFERROR(O36/SUMIFS(O$21:O$36,$M$21:$M$36,$M56),"")</f>
      </c>
      <c r="P56" s="132" t="str">
        <f t="shared" si="51"/>
      </c>
      <c r="Q56" s="132" t="str">
        <f t="shared" si="51"/>
      </c>
      <c r="R56" s="132" t="str">
        <f t="shared" si="51"/>
      </c>
      <c r="S56" s="132" t="str">
        <f t="shared" si="51"/>
      </c>
      <c r="T56" s="132" t="str">
        <f t="shared" si="51"/>
      </c>
      <c r="U56" s="132" t="str">
        <f t="shared" si="51"/>
      </c>
      <c r="V56" s="132" t="str">
        <f t="shared" si="51"/>
      </c>
      <c r="W56" s="132" t="str">
        <f t="shared" si="51"/>
      </c>
      <c r="X56" s="132" t="str">
        <f t="shared" si="51"/>
      </c>
      <c r="Y56" s="132" t="n">
        <f t="shared" si="51"/>
        <v>8.1593698056371081E-2</v>
      </c>
      <c r="Z56" s="132" t="n">
        <f t="shared" si="51"/>
        <v>0.11834119965707257</v>
      </c>
      <c r="AA56" s="132" t="n">
        <f t="shared" si="51"/>
        <v>2.3133869759594323E-2</v>
      </c>
      <c r="AB56" s="132" t="n">
        <f t="shared" si="51"/>
        <v>7.7598735959359136E-2</v>
      </c>
      <c r="AC56" s="132" t="n">
        <f t="shared" si="51"/>
        <v>2.7275885809008055E-2</v>
      </c>
      <c r="AD56" s="132" t="n">
        <f t="shared" si="51"/>
        <v>9.9479168801246728E-2</v>
      </c>
      <c r="AE56" s="132" t="n">
        <f t="shared" si="51"/>
        <v>2.9999118950037727E-2</v>
      </c>
      <c r="AF56" s="132" t="n">
        <f t="shared" si="51"/>
        <v>3.1657254885919806E-2</v>
      </c>
      <c r="AG56" s="132" t="n">
        <f t="shared" si="51"/>
        <v>1.1625211154005686</v>
      </c>
      <c r="AH56" s="132" t="n">
        <f t="shared" si="51"/>
        <v>0.24429231960054856</v>
      </c>
      <c r="AI56" s="132" t="n">
        <f t="shared" si="51"/>
        <v>0.21476986433244172</v>
      </c>
      <c r="AJ56" s="132" t="n">
        <f t="shared" si="51"/>
        <v>0.4987935435626773</v>
      </c>
      <c r="AK56" s="132" t="n">
        <f t="shared" si="51"/>
        <v>0.48578992118018582</v>
      </c>
      <c r="AL56" s="132" t="str">
        <f t="shared" si="51"/>
      </c>
      <c r="AM56" s="132" t="str">
        <f t="shared" si="51"/>
      </c>
      <c r="AN56" s="132" t="n">
        <f t="shared" si="51"/>
        <v>1</v>
      </c>
      <c r="AO56" s="132" t="n">
        <f t="shared" si="51"/>
        <v>4.8533176498614868E-4</v>
      </c>
      <c r="AP56" s="132" t="n">
        <f t="shared" si="51"/>
        <v>1.0001820739636462</v>
      </c>
      <c r="AQ56" s="132" t="n">
        <f t="shared" si="51"/>
        <v>-9.4949016822392526E-2</v>
      </c>
      <c r="AR56" s="132" t="n">
        <f t="shared" si="51"/>
        <v>0</v>
      </c>
      <c r="AS56" s="132" t="n">
        <f t="shared" si="51"/>
        <v>1</v>
      </c>
      <c r="AT56" s="132" t="n">
        <f t="shared" si="51"/>
        <v>2.5885544476542521E-2</v>
      </c>
      <c r="AU56" s="132" t="str">
        <f t="shared" si="51"/>
      </c>
      <c r="AV56" s="126" t="n">
        <f t="shared" si="51"/>
        <v>1</v>
      </c>
    </row>
    <row r="57">
      <c r="N57" s="1" t="s">
        <v>54</v>
      </c>
      <c r="O57" s="16" t="b">
        <f t="shared" ref="O57:AV57" si="52">SUM(O41:O52)=3</f>
        <v>0</v>
      </c>
      <c r="P57" s="16" t="b">
        <f t="shared" si="52"/>
        <v>1</v>
      </c>
      <c r="Q57" s="16" t="b">
        <f t="shared" si="52"/>
        <v>1</v>
      </c>
      <c r="R57" s="16" t="b">
        <f t="shared" si="52"/>
        <v>1</v>
      </c>
      <c r="S57" s="16" t="b">
        <f t="shared" si="52"/>
        <v>1</v>
      </c>
      <c r="T57" s="16" t="b">
        <f t="shared" si="52"/>
        <v>1</v>
      </c>
      <c r="U57" s="16" t="b">
        <f t="shared" si="52"/>
        <v>1</v>
      </c>
      <c r="V57" s="16" t="b">
        <f t="shared" si="52"/>
        <v>1</v>
      </c>
      <c r="W57" s="16" t="b">
        <f t="shared" si="52"/>
        <v>1</v>
      </c>
      <c r="X57" s="16" t="b">
        <f t="shared" si="52"/>
        <v>1</v>
      </c>
      <c r="Y57" s="16" t="b">
        <f t="shared" si="52"/>
        <v>1</v>
      </c>
      <c r="Z57" s="16" t="b">
        <f t="shared" si="52"/>
        <v>1</v>
      </c>
      <c r="AA57" s="16" t="b">
        <f t="shared" si="52"/>
        <v>1</v>
      </c>
      <c r="AB57" s="16" t="b">
        <f t="shared" si="52"/>
        <v>1</v>
      </c>
      <c r="AC57" s="16" t="b">
        <f t="shared" si="52"/>
        <v>1</v>
      </c>
      <c r="AD57" s="16" t="b">
        <f t="shared" si="52"/>
        <v>1</v>
      </c>
      <c r="AE57" s="16" t="b">
        <f t="shared" si="52"/>
        <v>1</v>
      </c>
      <c r="AF57" s="16" t="b">
        <f t="shared" si="52"/>
        <v>1</v>
      </c>
      <c r="AG57" s="16" t="b">
        <f t="shared" si="52"/>
        <v>1</v>
      </c>
      <c r="AH57" s="16" t="b">
        <f t="shared" si="52"/>
        <v>1</v>
      </c>
      <c r="AI57" s="16" t="b">
        <f t="shared" si="52"/>
        <v>1</v>
      </c>
      <c r="AJ57" s="16" t="b">
        <f t="shared" si="52"/>
        <v>1</v>
      </c>
      <c r="AK57" s="16" t="b">
        <f t="shared" si="52"/>
        <v>1</v>
      </c>
      <c r="AL57" s="16" t="b">
        <f t="shared" si="52"/>
        <v>1</v>
      </c>
      <c r="AM57" s="16" t="b">
        <f t="shared" si="52"/>
        <v>1</v>
      </c>
      <c r="AN57" s="16" t="b">
        <f t="shared" si="52"/>
        <v>1</v>
      </c>
      <c r="AO57" s="16" t="b">
        <f t="shared" si="52"/>
        <v>1</v>
      </c>
      <c r="AP57" s="16" t="b">
        <f t="shared" si="52"/>
        <v>1</v>
      </c>
      <c r="AQ57" s="16" t="b">
        <f t="shared" si="52"/>
        <v>1</v>
      </c>
      <c r="AR57" s="16" t="b">
        <f t="shared" si="52"/>
        <v>1</v>
      </c>
      <c r="AS57" s="16" t="b">
        <f t="shared" si="52"/>
        <v>1</v>
      </c>
      <c r="AT57" s="16" t="b">
        <f t="shared" si="52"/>
        <v>1</v>
      </c>
      <c r="AU57" s="16" t="b">
        <f t="shared" si="52"/>
        <v>1</v>
      </c>
      <c r="AV57" s="16" t="b">
        <f t="shared" si="52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93"/>
      <c r="Q70" s="93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191</v>
      </c>
      <c r="O1" t="s">
        <v>193</v>
      </c>
      <c r="P1" t="s">
        <v>218</v>
      </c>
      <c r="Q1" t="s">
        <v>219</v>
      </c>
      <c r="R1" t="s">
        <v>220</v>
      </c>
      <c r="S1" t="s">
        <v>221</v>
      </c>
      <c r="T1" t="s">
        <v>222</v>
      </c>
      <c r="U1" t="s">
        <v>223</v>
      </c>
      <c r="V1" t="s">
        <v>224</v>
      </c>
      <c r="W1" t="s">
        <v>225</v>
      </c>
      <c r="X1" t="s">
        <v>226</v>
      </c>
      <c r="Y1" t="s">
        <v>227</v>
      </c>
      <c r="Z1" t="s">
        <v>228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</row>
    <row r="2">
      <c r="N2" t="s">
        <v>207</v>
      </c>
      <c r="O2" t="s">
        <v>209</v>
      </c>
      <c r="P2" t="s">
        <v>244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207</v>
      </c>
      <c r="O3" t="s">
        <v>209</v>
      </c>
      <c r="P3" t="s">
        <v>245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207</v>
      </c>
      <c r="O4" t="s">
        <v>210</v>
      </c>
      <c r="P4" t="s">
        <v>244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207</v>
      </c>
      <c r="O5" t="s">
        <v>210</v>
      </c>
      <c r="P5" t="s">
        <v>245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207</v>
      </c>
      <c r="O6" t="s">
        <v>211</v>
      </c>
      <c r="P6" t="s">
        <v>244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207</v>
      </c>
      <c r="O7" t="s">
        <v>211</v>
      </c>
      <c r="P7" t="s">
        <v>245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207</v>
      </c>
      <c r="O8" t="s">
        <v>212</v>
      </c>
      <c r="P8" t="s">
        <v>244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207</v>
      </c>
      <c r="O9" t="s">
        <v>212</v>
      </c>
      <c r="P9" t="s">
        <v>245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207</v>
      </c>
      <c r="O10" t="s">
        <v>213</v>
      </c>
      <c r="P10" t="s">
        <v>244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207</v>
      </c>
      <c r="O11" t="s">
        <v>213</v>
      </c>
      <c r="P11" t="s">
        <v>245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207</v>
      </c>
      <c r="O12" t="s">
        <v>214</v>
      </c>
      <c r="P12" t="s">
        <v>244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207</v>
      </c>
      <c r="O13" t="s">
        <v>214</v>
      </c>
      <c r="P13" t="s">
        <v>245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217</v>
      </c>
      <c r="O14" t="s">
        <v>209</v>
      </c>
      <c r="P14" t="s">
        <v>245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217</v>
      </c>
      <c r="O15" t="s">
        <v>210</v>
      </c>
      <c r="P15" t="s">
        <v>245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217</v>
      </c>
      <c r="O16" t="s">
        <v>211</v>
      </c>
      <c r="P16" t="s">
        <v>245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217</v>
      </c>
      <c r="O17" t="s">
        <v>213</v>
      </c>
      <c r="P17" t="s">
        <v>245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217</v>
      </c>
      <c r="O18" t="s">
        <v>214</v>
      </c>
      <c r="P18" t="s">
        <v>245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191</v>
      </c>
      <c r="O1" t="s">
        <v>192</v>
      </c>
      <c r="P1" t="s">
        <v>193</v>
      </c>
      <c r="Q1" t="s">
        <v>194</v>
      </c>
      <c r="R1" t="s">
        <v>195</v>
      </c>
      <c r="S1" t="s">
        <v>196</v>
      </c>
      <c r="T1" t="s">
        <v>197</v>
      </c>
      <c r="U1" t="s">
        <v>198</v>
      </c>
      <c r="V1" t="s">
        <v>199</v>
      </c>
      <c r="W1" t="s">
        <v>200</v>
      </c>
      <c r="X1" t="s">
        <v>201</v>
      </c>
      <c r="Y1" t="s">
        <v>202</v>
      </c>
      <c r="Z1" t="s">
        <v>203</v>
      </c>
      <c r="AA1" t="s">
        <v>204</v>
      </c>
      <c r="AB1" t="s">
        <v>205</v>
      </c>
      <c r="AC1" t="s">
        <v>206</v>
      </c>
    </row>
    <row r="2">
      <c r="N2" t="s">
        <v>207</v>
      </c>
      <c r="O2" t="s">
        <v>208</v>
      </c>
      <c r="P2" t="s">
        <v>209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207</v>
      </c>
      <c r="O3" t="s">
        <v>208</v>
      </c>
      <c r="P3" t="s">
        <v>210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207</v>
      </c>
      <c r="O4" t="s">
        <v>208</v>
      </c>
      <c r="P4" t="s">
        <v>211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207</v>
      </c>
      <c r="O5" t="s">
        <v>208</v>
      </c>
      <c r="P5" t="s">
        <v>212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207</v>
      </c>
      <c r="O6" t="s">
        <v>208</v>
      </c>
      <c r="P6" t="s">
        <v>213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207</v>
      </c>
      <c r="O7" t="s">
        <v>208</v>
      </c>
      <c r="P7" t="s">
        <v>214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215</v>
      </c>
      <c r="O8" t="s">
        <v>216</v>
      </c>
      <c r="P8" t="s">
        <v>209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215</v>
      </c>
      <c r="O9" t="s">
        <v>216</v>
      </c>
      <c r="P9" t="s">
        <v>210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215</v>
      </c>
      <c r="O10" t="s">
        <v>216</v>
      </c>
      <c r="P10" t="s">
        <v>211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215</v>
      </c>
      <c r="O11" t="s">
        <v>216</v>
      </c>
      <c r="P11" t="s">
        <v>213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215</v>
      </c>
      <c r="O12" t="s">
        <v>216</v>
      </c>
      <c r="P12" t="s">
        <v>214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217</v>
      </c>
      <c r="O13" t="s">
        <v>208</v>
      </c>
      <c r="P13" t="s">
        <v>209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217</v>
      </c>
      <c r="O14" t="s">
        <v>208</v>
      </c>
      <c r="P14" t="s">
        <v>210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217</v>
      </c>
      <c r="O15" t="s">
        <v>208</v>
      </c>
      <c r="P15" t="s">
        <v>211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217</v>
      </c>
      <c r="O16" t="s">
        <v>208</v>
      </c>
      <c r="P16" t="s">
        <v>213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217</v>
      </c>
      <c r="O17" t="s">
        <v>208</v>
      </c>
      <c r="P17" t="s">
        <v>214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N1" t="s">
        <v>246</v>
      </c>
      <c r="O1" t="s">
        <v>247</v>
      </c>
      <c r="P1" t="s">
        <v>248</v>
      </c>
      <c r="Q1" t="s">
        <v>249</v>
      </c>
      <c r="R1" t="s">
        <v>250</v>
      </c>
      <c r="S1" t="s">
        <v>251</v>
      </c>
      <c r="T1" t="s">
        <v>252</v>
      </c>
      <c r="U1" t="s">
        <v>253</v>
      </c>
      <c r="V1" t="s">
        <v>254</v>
      </c>
      <c r="W1" t="s">
        <v>255</v>
      </c>
      <c r="X1" t="s">
        <v>256</v>
      </c>
      <c r="Y1" t="s">
        <v>257</v>
      </c>
      <c r="Z1" t="s">
        <v>258</v>
      </c>
      <c r="AA1" t="s">
        <v>259</v>
      </c>
    </row>
    <row r="2">
      <c r="N2" t="s">
        <v>260</v>
      </c>
      <c r="O2" t="s">
        <v>261</v>
      </c>
      <c r="P2" t="s">
        <v>262</v>
      </c>
      <c r="Q2" s="40" t="n">
        <v>16559158825.805901</v>
      </c>
      <c r="R2" s="40" t="n">
        <v>10710066062.2516</v>
      </c>
      <c r="S2" s="40" t="n">
        <v>7427976623.3257198</v>
      </c>
      <c r="T2" s="40" t="n">
        <v>9973648526.3359299</v>
      </c>
      <c r="U2" s="40" t="n">
        <v>20910509685.3395</v>
      </c>
      <c r="V2" s="40" t="n">
        <v>18141975592.300999</v>
      </c>
      <c r="W2" s="40" t="n">
        <v>17310945650.2477</v>
      </c>
      <c r="X2" s="40" t="n">
        <v>17810112489.264099</v>
      </c>
      <c r="Y2" s="40" t="n">
        <v>21960159592.3652</v>
      </c>
      <c r="Z2" s="40" t="n">
        <v>7434591319.75352</v>
      </c>
      <c r="AA2" t="n">
        <v>17273216457.885399</v>
      </c>
    </row>
    <row r="3">
      <c r="N3" t="s">
        <v>260</v>
      </c>
      <c r="O3" t="s">
        <v>261</v>
      </c>
      <c r="P3" t="s">
        <v>263</v>
      </c>
      <c r="Q3" s="40" t="n">
        <v>2003895482.77353</v>
      </c>
      <c r="R3" s="40" t="n">
        <v>2202012677.9234099</v>
      </c>
      <c r="S3" s="40" t="n">
        <v>1816592629.6261001</v>
      </c>
      <c r="T3" s="40" t="n">
        <v>2306211697.5553002</v>
      </c>
      <c r="U3" s="40" t="n">
        <v>2873076959.3849101</v>
      </c>
      <c r="V3" s="40" t="n">
        <v>2620621861.1547799</v>
      </c>
      <c r="W3" s="40" t="n">
        <v>3118087166.0277801</v>
      </c>
      <c r="X3" s="40" t="n">
        <v>3862728825.2129302</v>
      </c>
      <c r="Y3" s="40" t="n">
        <v>2929828133.3512101</v>
      </c>
      <c r="Z3" s="40" t="n">
        <v>2563136791.5096102</v>
      </c>
      <c r="AA3" t="n">
        <v>2783533068.4323001</v>
      </c>
    </row>
    <row r="4">
      <c r="N4" t="s">
        <v>260</v>
      </c>
      <c r="O4" t="s">
        <v>261</v>
      </c>
      <c r="P4" t="s">
        <v>264</v>
      </c>
      <c r="Q4" s="40" t="n">
        <v>113549444.37442499</v>
      </c>
      <c r="R4" s="40" t="n">
        <v>129186793.972444</v>
      </c>
      <c r="S4" s="40" t="n">
        <v>147481480.79437101</v>
      </c>
      <c r="T4" s="40" t="n">
        <v>167498025.686995</v>
      </c>
      <c r="U4" s="40" t="n">
        <v>160410630.28531301</v>
      </c>
      <c r="V4" s="40" t="n">
        <v>389699546.64522099</v>
      </c>
      <c r="W4" s="40" t="n">
        <v>182491807.091948</v>
      </c>
      <c r="X4" s="40" t="n">
        <v>141746230.18213201</v>
      </c>
      <c r="Y4" s="40" t="n">
        <v>58028650.480648197</v>
      </c>
      <c r="Z4" s="40" t="n">
        <v>57090606.460424401</v>
      </c>
      <c r="AA4" t="n">
        <v>60501273.218099996</v>
      </c>
    </row>
    <row r="5">
      <c r="N5" t="s">
        <v>260</v>
      </c>
      <c r="O5" t="s">
        <v>261</v>
      </c>
      <c r="P5" t="s">
        <v>265</v>
      </c>
      <c r="Q5" s="40" t="n">
        <v>1487707023.0430601</v>
      </c>
      <c r="R5" s="40" t="n">
        <v>1617847690.9203501</v>
      </c>
      <c r="S5" s="40" t="n">
        <v>629928569.27433002</v>
      </c>
      <c r="T5" s="40" t="n">
        <v>2443336252.40625</v>
      </c>
      <c r="U5" s="40" t="n">
        <v>1793289189.3482101</v>
      </c>
      <c r="V5" s="40" t="n">
        <v>1386621348.5516601</v>
      </c>
      <c r="W5" s="40" t="n">
        <v>1986567447.78106</v>
      </c>
      <c r="X5" s="40" t="n">
        <v>851165442.38537598</v>
      </c>
      <c r="Y5" s="40" t="n">
        <v>629764375.94378304</v>
      </c>
      <c r="Z5" s="40" t="n">
        <v>713211268.30034399</v>
      </c>
      <c r="AA5" t="n">
        <v>1502143249.9611001</v>
      </c>
    </row>
    <row r="6">
      <c r="N6" t="s">
        <v>260</v>
      </c>
      <c r="O6" t="s">
        <v>261</v>
      </c>
      <c r="P6" t="s">
        <v>266</v>
      </c>
      <c r="Q6" s="40" t="n">
        <v>3959451807.2971101</v>
      </c>
      <c r="R6" s="40" t="n">
        <v>3912136381.8954902</v>
      </c>
      <c r="S6" s="40" t="n">
        <v>2661067635.8292398</v>
      </c>
      <c r="T6" s="40" t="n">
        <v>5765146862.2150602</v>
      </c>
      <c r="U6" s="40" t="n">
        <v>5330583564.0812798</v>
      </c>
      <c r="V6" s="40" t="n">
        <v>5136660528.81423</v>
      </c>
      <c r="W6" s="40" t="n">
        <v>6799217726.8691998</v>
      </c>
      <c r="X6" s="40" t="n">
        <v>10940156940.6059</v>
      </c>
      <c r="Y6" s="40" t="n">
        <v>17516679435.255402</v>
      </c>
      <c r="Z6" s="40" t="n">
        <v>7374676059.2200403</v>
      </c>
      <c r="AA6" t="n">
        <v>7011811126.9418001</v>
      </c>
    </row>
    <row r="7">
      <c r="N7" t="s">
        <v>260</v>
      </c>
      <c r="O7" t="s">
        <v>261</v>
      </c>
      <c r="P7" t="s">
        <v>267</v>
      </c>
      <c r="Q7" s="40" t="n">
        <v>791531958.15599</v>
      </c>
      <c r="R7" s="40" t="n">
        <v>980555456.32386398</v>
      </c>
      <c r="S7" s="40" t="n">
        <v>663925759.81424499</v>
      </c>
      <c r="T7" s="40" t="n">
        <v>522289976.664316</v>
      </c>
      <c r="U7" s="40" t="n">
        <v>469064751.65112197</v>
      </c>
      <c r="V7" s="40" t="n">
        <v>578915251.23785305</v>
      </c>
      <c r="W7" s="40" t="n">
        <v>642738829.58666503</v>
      </c>
      <c r="X7" s="40" t="n">
        <v>314397871.30062598</v>
      </c>
      <c r="Y7" s="40" t="n">
        <v>227459060.10359499</v>
      </c>
      <c r="Z7" s="40" t="n">
        <v>345972172.35022098</v>
      </c>
      <c r="AA7" t="n">
        <v>940459513.35860002</v>
      </c>
    </row>
    <row r="8">
      <c r="N8" t="s">
        <v>260</v>
      </c>
      <c r="O8" t="s">
        <v>261</v>
      </c>
      <c r="P8" t="s">
        <v>268</v>
      </c>
      <c r="Q8" s="40" t="n">
        <v>111359078.843257</v>
      </c>
      <c r="R8" s="40" t="n">
        <v>70796746.792422995</v>
      </c>
      <c r="S8" s="40" t="n">
        <v>99590728.807257906</v>
      </c>
      <c r="T8" s="40" t="n">
        <v>105628772.30362</v>
      </c>
      <c r="U8" s="40" t="n">
        <v>661141562.86082101</v>
      </c>
      <c r="V8" s="40" t="n">
        <v>95933322.127413794</v>
      </c>
      <c r="W8" s="40" t="n">
        <v>763835133.88408196</v>
      </c>
      <c r="X8" s="40" t="n">
        <v>316207362.55927402</v>
      </c>
      <c r="Y8" s="40" t="n">
        <v>2804287774.4705601</v>
      </c>
      <c r="Z8" s="40" t="n">
        <v>261173445.25925899</v>
      </c>
      <c r="AA8" t="n">
        <v>240032476.07170001</v>
      </c>
    </row>
    <row r="9">
      <c r="N9" t="s">
        <v>269</v>
      </c>
      <c r="O9" t="s">
        <v>261</v>
      </c>
      <c r="P9" t="s">
        <v>262</v>
      </c>
      <c r="Q9" s="40" t="n">
        <v>4297406348.7512503</v>
      </c>
      <c r="R9" s="40" t="n">
        <v>1708580476.1245699</v>
      </c>
      <c r="S9" s="40" t="n">
        <v>1958793036.02162</v>
      </c>
      <c r="T9" s="40" t="n">
        <v>2601451217.8992701</v>
      </c>
      <c r="U9" s="40" t="n">
        <v>2193076966.0893202</v>
      </c>
      <c r="V9" s="40" t="n">
        <v>2959354220.9909301</v>
      </c>
      <c r="W9" s="40" t="n">
        <v>2202282097.6848898</v>
      </c>
      <c r="X9" s="40" t="n">
        <v>2588142932.6041698</v>
      </c>
      <c r="Y9" s="40" t="n">
        <v>2520016798.6321802</v>
      </c>
      <c r="Z9" s="40" t="n">
        <v>3059849448.7387199</v>
      </c>
      <c r="AA9" t="n">
        <v>4554142076.0836</v>
      </c>
    </row>
    <row r="10">
      <c r="N10" t="s">
        <v>269</v>
      </c>
      <c r="O10" t="s">
        <v>261</v>
      </c>
      <c r="P10" t="s">
        <v>263</v>
      </c>
      <c r="Q10" s="40" t="n">
        <v>495351389.63150501</v>
      </c>
      <c r="R10" s="40" t="n">
        <v>674744550.66368604</v>
      </c>
      <c r="S10" s="40" t="n">
        <v>344130037.88115102</v>
      </c>
      <c r="T10" s="40" t="n">
        <v>500736964.194417</v>
      </c>
      <c r="U10" s="40" t="n">
        <v>742185624.70280504</v>
      </c>
      <c r="V10" s="40" t="n">
        <v>415797381.17327601</v>
      </c>
      <c r="W10" s="40" t="n">
        <v>834954908.17821705</v>
      </c>
      <c r="X10" s="40" t="n">
        <v>506978185.98227</v>
      </c>
      <c r="Y10" s="40" t="n">
        <v>570389254.567168</v>
      </c>
      <c r="Z10" s="40" t="n">
        <v>649131981.62389505</v>
      </c>
      <c r="AA10" t="n">
        <v>337779977.38669997</v>
      </c>
    </row>
    <row r="11">
      <c r="N11" t="s">
        <v>269</v>
      </c>
      <c r="O11" t="s">
        <v>261</v>
      </c>
      <c r="P11" t="s">
        <v>264</v>
      </c>
      <c r="Q11" s="40" t="n">
        <v>705702842.50933802</v>
      </c>
      <c r="R11" s="40" t="n">
        <v>952332505.57197595</v>
      </c>
      <c r="S11" s="40" t="n">
        <v>1321472323.40134</v>
      </c>
      <c r="T11" s="40" t="n">
        <v>1175599840.5292499</v>
      </c>
      <c r="U11" s="40" t="n">
        <v>1382447132.31076</v>
      </c>
      <c r="V11" s="40" t="n">
        <v>845411471.77304697</v>
      </c>
      <c r="W11" s="40" t="n">
        <v>1391698410.15065</v>
      </c>
      <c r="X11" s="40" t="n">
        <v>581895943.01631701</v>
      </c>
      <c r="Y11" s="40" t="n">
        <v>967755454.78306496</v>
      </c>
      <c r="Z11" s="40" t="n">
        <v>278424049.84195</v>
      </c>
      <c r="AA11" t="n">
        <v>547918979.00569999</v>
      </c>
    </row>
    <row r="12">
      <c r="N12" t="s">
        <v>269</v>
      </c>
      <c r="O12" t="s">
        <v>261</v>
      </c>
      <c r="P12" t="s">
        <v>265</v>
      </c>
      <c r="Q12" s="40" t="n">
        <v>48395572.944829099</v>
      </c>
      <c r="R12" s="40" t="n">
        <v>12333978.6424476</v>
      </c>
      <c r="S12" s="40" t="n">
        <v>10818387.320765899</v>
      </c>
      <c r="T12" s="40" t="n">
        <v>149757394.63191399</v>
      </c>
      <c r="U12" s="40" t="n">
        <v>168543619.370525</v>
      </c>
      <c r="V12" s="40" t="n">
        <v>291009251.25245303</v>
      </c>
      <c r="W12" s="40" t="n">
        <v>375994022.163194</v>
      </c>
      <c r="X12" s="40" t="n">
        <v>413183213.56952399</v>
      </c>
      <c r="Y12" s="40" t="n">
        <v>263770362.22384101</v>
      </c>
      <c r="Z12" s="40" t="n">
        <v>190674546.563997</v>
      </c>
      <c r="AA12" t="n">
        <v>70848854.4067</v>
      </c>
    </row>
    <row r="13">
      <c r="N13" t="s">
        <v>269</v>
      </c>
      <c r="O13" t="s">
        <v>261</v>
      </c>
      <c r="P13" t="s">
        <v>266</v>
      </c>
      <c r="Q13" s="40" t="n">
        <v>851873676.23177397</v>
      </c>
      <c r="R13" s="40" t="n">
        <v>445929678.79530901</v>
      </c>
      <c r="S13" s="40" t="n">
        <v>607239219.58085299</v>
      </c>
      <c r="T13" s="40" t="n">
        <v>568075125.80273902</v>
      </c>
      <c r="U13" s="40" t="n">
        <v>769676460.86520505</v>
      </c>
      <c r="V13" s="40" t="n">
        <v>672317798.44716406</v>
      </c>
      <c r="W13" s="40" t="n">
        <v>869406216.17463303</v>
      </c>
      <c r="X13" s="40" t="n">
        <v>890817946.50392997</v>
      </c>
      <c r="Y13" s="40" t="n">
        <v>1326796062.6879101</v>
      </c>
      <c r="Z13" s="40" t="n">
        <v>1226778805.72597</v>
      </c>
      <c r="AA13" t="n">
        <v>1242699735.3731</v>
      </c>
    </row>
    <row r="14">
      <c r="N14" t="s">
        <v>269</v>
      </c>
      <c r="O14" t="s">
        <v>261</v>
      </c>
      <c r="P14" t="s">
        <v>267</v>
      </c>
      <c r="Q14" s="40" t="n">
        <v>3373604382.0197101</v>
      </c>
      <c r="R14" s="40" t="n">
        <v>1329786093.7502</v>
      </c>
      <c r="S14" s="40" t="n">
        <v>1390017191.6436801</v>
      </c>
      <c r="T14" s="40" t="n">
        <v>2601569239.8287802</v>
      </c>
      <c r="U14" s="40" t="n">
        <v>2262828961.3042102</v>
      </c>
      <c r="V14" s="40" t="n">
        <v>2392381165.8516898</v>
      </c>
      <c r="W14" s="40" t="n">
        <v>3203455250.5461202</v>
      </c>
      <c r="X14" s="40" t="n">
        <v>3694788625.8593798</v>
      </c>
      <c r="Y14" s="40" t="n">
        <v>3671448888.96627</v>
      </c>
      <c r="Z14" s="40" t="n">
        <v>2198167980.9178901</v>
      </c>
      <c r="AA14" t="n">
        <v>1957560291.9145999</v>
      </c>
    </row>
    <row r="15">
      <c r="N15" t="s">
        <v>269</v>
      </c>
      <c r="O15" t="s">
        <v>261</v>
      </c>
      <c r="P15" t="s">
        <v>268</v>
      </c>
      <c r="Q15" s="40" t="n">
        <v>167251322.63687101</v>
      </c>
      <c r="R15" s="40" t="n">
        <v>132489257.66001301</v>
      </c>
      <c r="S15" s="40" t="n">
        <v>107025810.625787</v>
      </c>
      <c r="T15" s="40" t="n">
        <v>152039864.60580701</v>
      </c>
      <c r="U15" s="40" t="n">
        <v>356636708.95653701</v>
      </c>
      <c r="V15" s="40" t="n">
        <v>345198174.27071601</v>
      </c>
      <c r="W15" s="40" t="n">
        <v>71866814.269690096</v>
      </c>
      <c r="X15" s="40" t="n">
        <v>64342297.932090901</v>
      </c>
      <c r="Y15" s="40" t="n">
        <v>126001210.106066</v>
      </c>
      <c r="Z15" s="40" t="n">
        <v>148500172.13070899</v>
      </c>
      <c r="AA15" t="n">
        <v>205073165.02509999</v>
      </c>
    </row>
    <row r="16">
      <c r="N16" t="s">
        <v>270</v>
      </c>
      <c r="O16" t="s">
        <v>271</v>
      </c>
      <c r="P16" t="s">
        <v>262</v>
      </c>
      <c r="Q16" s="40" t="n">
        <v>5884997000</v>
      </c>
      <c r="R16" s="40" t="n">
        <v>3858397000</v>
      </c>
      <c r="S16" s="40" t="n">
        <v>6193272400</v>
      </c>
      <c r="T16" s="40" t="n">
        <v>5739566000</v>
      </c>
      <c r="U16" s="40" t="n">
        <v>4832030000</v>
      </c>
      <c r="V16" s="40" t="n">
        <v>6798180000</v>
      </c>
      <c r="W16" s="40" t="n">
        <v>5594420000</v>
      </c>
      <c r="X16" s="40" t="n">
        <v>7982750000</v>
      </c>
      <c r="Y16" s="40" t="n">
        <v>6333360000</v>
      </c>
      <c r="Z16" s="40" t="n">
        <v>7752550000</v>
      </c>
      <c r="AA16" t="n">
        <v>9434590000</v>
      </c>
    </row>
    <row r="17">
      <c r="N17" t="s">
        <v>270</v>
      </c>
      <c r="O17" t="s">
        <v>271</v>
      </c>
      <c r="P17" t="s">
        <v>263</v>
      </c>
      <c r="Q17" s="40" t="n">
        <v>525300000</v>
      </c>
      <c r="R17" s="40" t="n">
        <v>511900000</v>
      </c>
      <c r="S17" s="40" t="n">
        <v>397000000</v>
      </c>
      <c r="T17" s="40" t="n">
        <v>317600000</v>
      </c>
      <c r="U17" s="40" t="n">
        <v>171900000</v>
      </c>
      <c r="V17" s="40" t="n">
        <v>244100000</v>
      </c>
      <c r="W17" s="40" t="n">
        <v>245800000</v>
      </c>
      <c r="X17" s="40" t="n">
        <v>257700000</v>
      </c>
      <c r="Y17" s="40" t="n">
        <v>326600000</v>
      </c>
      <c r="Z17" s="40" t="n">
        <v>314000000</v>
      </c>
      <c r="AA17" t="n">
        <v>636300000</v>
      </c>
    </row>
    <row r="18">
      <c r="N18" t="s">
        <v>270</v>
      </c>
      <c r="O18" t="s">
        <v>271</v>
      </c>
      <c r="P18" t="s">
        <v>265</v>
      </c>
      <c r="Q18" s="40" t="n">
        <v>1054045000</v>
      </c>
      <c r="R18" s="40" t="n">
        <v>826682000</v>
      </c>
      <c r="S18" s="40" t="n">
        <v>1011074000</v>
      </c>
      <c r="T18" s="40" t="n">
        <v>1033306000</v>
      </c>
      <c r="U18" s="40" t="n">
        <v>1686294800</v>
      </c>
      <c r="V18" s="40" t="n">
        <v>1555312000</v>
      </c>
      <c r="W18" s="40" t="n">
        <v>1690732000</v>
      </c>
      <c r="X18" s="40" t="n">
        <v>923218000</v>
      </c>
      <c r="Y18" s="40" t="n">
        <v>773310000</v>
      </c>
      <c r="Z18" s="40" t="n">
        <v>1071676000</v>
      </c>
      <c r="AA18" t="n">
        <v>1265600000</v>
      </c>
    </row>
    <row r="19">
      <c r="N19" t="s">
        <v>270</v>
      </c>
      <c r="O19" t="s">
        <v>271</v>
      </c>
      <c r="P19" t="s">
        <v>266</v>
      </c>
      <c r="Q19" s="40" t="n">
        <v>1441495000</v>
      </c>
      <c r="R19" s="40" t="n">
        <v>2108930000</v>
      </c>
      <c r="S19" s="40" t="n">
        <v>2576720000</v>
      </c>
      <c r="T19" s="40" t="n">
        <v>2804610000</v>
      </c>
      <c r="U19" s="40" t="n">
        <v>3077990000</v>
      </c>
      <c r="V19" s="40" t="n">
        <v>2909780000</v>
      </c>
      <c r="W19" s="40" t="n">
        <v>2728034000</v>
      </c>
      <c r="X19" s="40" t="n">
        <v>1513670000</v>
      </c>
      <c r="Y19" s="40" t="n">
        <v>1867080000</v>
      </c>
      <c r="Z19" s="40" t="n">
        <v>1318070000</v>
      </c>
      <c r="AA19" t="n">
        <v>2916798000</v>
      </c>
    </row>
    <row r="20">
      <c r="N20" t="s">
        <v>270</v>
      </c>
      <c r="O20" t="s">
        <v>271</v>
      </c>
      <c r="P20" t="s">
        <v>267</v>
      </c>
      <c r="Q20" s="40" t="n">
        <v>3000000</v>
      </c>
      <c r="R20" s="40" t="n">
        <v>1500000</v>
      </c>
      <c r="S20" s="40"/>
      <c r="T20" s="40"/>
      <c r="U20" s="40"/>
      <c r="V20" s="40"/>
      <c r="W20" s="40"/>
      <c r="X20" s="40"/>
      <c r="Y20" s="40"/>
      <c r="Z20" s="40"/>
    </row>
    <row r="21">
      <c r="N21" t="s">
        <v>270</v>
      </c>
      <c r="O21" t="s">
        <v>271</v>
      </c>
      <c r="P21" t="s">
        <v>268</v>
      </c>
      <c r="Q21" s="40" t="n">
        <v>223123200</v>
      </c>
      <c r="R21" s="40" t="n">
        <v>334500000</v>
      </c>
      <c r="S21" s="40" t="n">
        <v>134000000</v>
      </c>
      <c r="T21" s="40" t="n">
        <v>289000000</v>
      </c>
      <c r="U21" s="40" t="n">
        <v>126000000</v>
      </c>
      <c r="V21" s="40" t="n">
        <v>542720000</v>
      </c>
      <c r="W21" s="40" t="n">
        <v>130360000</v>
      </c>
      <c r="X21" s="40" t="n">
        <v>74500000</v>
      </c>
      <c r="Y21" s="40" t="n">
        <v>72000000</v>
      </c>
      <c r="Z21" s="40" t="n">
        <v>156790000</v>
      </c>
      <c r="AA21" t="n">
        <v>111040000</v>
      </c>
    </row>
    <row r="22">
      <c r="N22" t="s">
        <v>270</v>
      </c>
      <c r="O22" t="s">
        <v>271</v>
      </c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t="n">
        <v>148270000</v>
      </c>
    </row>
    <row r="23">
      <c r="N23" t="s">
        <v>272</v>
      </c>
      <c r="O23" t="s">
        <v>261</v>
      </c>
      <c r="P23" t="s">
        <v>262</v>
      </c>
      <c r="Q23" s="40" t="n">
        <v>14080884661.804199</v>
      </c>
      <c r="R23" s="40" t="n">
        <v>13288125324.633699</v>
      </c>
      <c r="S23" s="40" t="n">
        <v>16219997549.0718</v>
      </c>
      <c r="T23" s="40" t="n">
        <v>14718941691.486401</v>
      </c>
      <c r="U23" s="40" t="n">
        <v>15470085116.67</v>
      </c>
      <c r="V23" s="40" t="n">
        <v>12466927113.4767</v>
      </c>
      <c r="W23" s="40" t="n">
        <v>11361244489.880501</v>
      </c>
      <c r="X23" s="40" t="n">
        <v>13683543020.4629</v>
      </c>
      <c r="Y23" s="40" t="n">
        <v>11860053051.034901</v>
      </c>
      <c r="Z23" s="40" t="n">
        <v>12060772198.070999</v>
      </c>
      <c r="AA23" t="n">
        <v>2821388178</v>
      </c>
    </row>
    <row r="24">
      <c r="N24" t="s">
        <v>272</v>
      </c>
      <c r="O24" t="s">
        <v>261</v>
      </c>
      <c r="P24" t="s">
        <v>265</v>
      </c>
      <c r="Q24" s="40" t="n">
        <v>1044596455.94877</v>
      </c>
      <c r="R24" s="40" t="n">
        <v>1139212170.2660201</v>
      </c>
      <c r="S24" s="40" t="n">
        <v>831512732.82116902</v>
      </c>
      <c r="T24" s="40" t="n">
        <v>1295198629.48018</v>
      </c>
      <c r="U24" s="40" t="n">
        <v>1953404331.53635</v>
      </c>
      <c r="V24" s="40" t="n">
        <v>2073975504.6788499</v>
      </c>
      <c r="W24" s="40" t="n">
        <v>1317594006.8748</v>
      </c>
      <c r="X24" s="40" t="n">
        <v>826540432.44597197</v>
      </c>
      <c r="Y24" s="40" t="n">
        <v>955436592.83653605</v>
      </c>
      <c r="Z24" s="40" t="n">
        <v>791914092.84232605</v>
      </c>
      <c r="AA24" t="n">
        <v>477565349</v>
      </c>
    </row>
    <row r="25">
      <c r="N25" t="s">
        <v>272</v>
      </c>
      <c r="O25" t="s">
        <v>261</v>
      </c>
      <c r="P25" t="s">
        <v>266</v>
      </c>
      <c r="Q25" s="40" t="n">
        <v>5400122585.66745</v>
      </c>
      <c r="R25" s="40" t="n">
        <v>6017060534.4622803</v>
      </c>
      <c r="S25" s="40" t="n">
        <v>5793850609.1664305</v>
      </c>
      <c r="T25" s="40" t="n">
        <v>6295062101.6532497</v>
      </c>
      <c r="U25" s="40" t="n">
        <v>6687111364.5345402</v>
      </c>
      <c r="V25" s="40" t="n">
        <v>6500144256.2342501</v>
      </c>
      <c r="W25" s="40" t="n">
        <v>6594179791.0094805</v>
      </c>
      <c r="X25" s="40" t="n">
        <v>6946458123.1689196</v>
      </c>
      <c r="Y25" s="40" t="n">
        <v>4930934973.9099102</v>
      </c>
      <c r="Z25" s="40" t="n">
        <v>4497442532.2279701</v>
      </c>
      <c r="AA25" t="n">
        <v>4394651799</v>
      </c>
    </row>
    <row r="26">
      <c r="N26" t="s">
        <v>272</v>
      </c>
      <c r="O26" t="s">
        <v>261</v>
      </c>
      <c r="P26" t="s">
        <v>267</v>
      </c>
      <c r="Q26" s="40" t="n">
        <v>883832016.19365096</v>
      </c>
      <c r="R26" s="40" t="n">
        <v>905848253.37556303</v>
      </c>
      <c r="S26" s="40" t="n">
        <v>1387534883.02354</v>
      </c>
      <c r="T26" s="40" t="n">
        <v>1209372662.3580401</v>
      </c>
      <c r="U26" s="40" t="n">
        <v>1188476283.5002699</v>
      </c>
      <c r="V26" s="40" t="n">
        <v>1126503872.4818201</v>
      </c>
      <c r="W26" s="40" t="n">
        <v>1076758300.4735501</v>
      </c>
      <c r="X26" s="40" t="n">
        <v>1030980074.7583899</v>
      </c>
      <c r="Y26" s="40" t="n">
        <v>1044363545.71065</v>
      </c>
      <c r="Z26" s="40" t="n">
        <v>1117446747.5321701</v>
      </c>
      <c r="AA26" t="n">
        <v>939180335</v>
      </c>
    </row>
    <row r="27">
      <c r="N27" t="s">
        <v>272</v>
      </c>
      <c r="O27" t="s">
        <v>261</v>
      </c>
      <c r="P27" t="s">
        <v>268</v>
      </c>
      <c r="Q27" s="40" t="n">
        <v>36131616.011703797</v>
      </c>
      <c r="R27" s="40" t="n">
        <v>37510393.004589804</v>
      </c>
      <c r="S27" s="40" t="n">
        <v>364734228.40234101</v>
      </c>
      <c r="T27" s="40" t="n">
        <v>316314091.22274202</v>
      </c>
      <c r="U27" s="40" t="n">
        <v>29317105.592494499</v>
      </c>
      <c r="V27" s="40" t="n">
        <v>13206560.5979334</v>
      </c>
      <c r="W27" s="40" t="n">
        <v>17309349.876920201</v>
      </c>
      <c r="X27" s="40" t="n">
        <v>10318752.4043805</v>
      </c>
      <c r="Y27" s="40" t="n">
        <v>43333457.761291496</v>
      </c>
      <c r="Z27" s="40" t="n">
        <v>8811054.1028387509</v>
      </c>
      <c r="AA27" t="n">
        <v>37626520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9" t="str">
        <f>O1</f>
      </c>
      <c r="B1" s="19" t="str">
        <f>P1</f>
      </c>
      <c r="C1" s="19" t="str">
        <f>Q1</f>
      </c>
      <c r="D1" s="19" t="str">
        <f>R1</f>
      </c>
      <c r="E1" s="19" t="n">
        <f t="shared" si="0"/>
        <v>2015</v>
      </c>
      <c r="F1" s="19" t="n">
        <f t="shared" si="0"/>
        <v>2021</v>
      </c>
      <c r="G1" s="19" t="n">
        <f t="shared" si="0"/>
        <v>2022</v>
      </c>
      <c r="H1" s="19" t="n">
        <f t="shared" si="0"/>
        <v>2023</v>
      </c>
      <c r="I1" s="19" t="str">
        <f t="shared" si="0"/>
        <v>2021-2022</v>
      </c>
      <c r="J1" s="19" t="str">
        <f t="shared" si="0"/>
        <v>2015-2022</v>
      </c>
      <c r="K1" s="19" t="str">
        <f t="shared" si="0"/>
        <v>2023/2022</v>
      </c>
      <c r="L1" s="19"/>
      <c r="M1" s="19"/>
      <c r="O1" t="s">
        <v>744</v>
      </c>
      <c r="P1" t="s">
        <v>745</v>
      </c>
      <c r="Q1" t="s">
        <v>746</v>
      </c>
      <c r="R1" t="s">
        <v>747</v>
      </c>
      <c r="S1" t="s">
        <v>678</v>
      </c>
      <c r="T1" t="s">
        <v>679</v>
      </c>
      <c r="U1" t="s">
        <v>680</v>
      </c>
      <c r="V1" t="s">
        <v>681</v>
      </c>
      <c r="W1" t="s">
        <v>682</v>
      </c>
      <c r="X1" t="s">
        <v>683</v>
      </c>
      <c r="Y1" t="s">
        <v>684</v>
      </c>
      <c r="Z1" t="s">
        <v>685</v>
      </c>
      <c r="AA1" t="s">
        <v>686</v>
      </c>
      <c r="AB1" t="s">
        <v>687</v>
      </c>
      <c r="AC1" t="s">
        <v>688</v>
      </c>
      <c r="AD1" t="s">
        <v>689</v>
      </c>
      <c r="AE1" t="s">
        <v>690</v>
      </c>
      <c r="AF1" t="s">
        <v>691</v>
      </c>
      <c r="AG1" t="s">
        <v>692</v>
      </c>
      <c r="AH1" t="s">
        <v>693</v>
      </c>
      <c r="AI1" t="s">
        <v>694</v>
      </c>
      <c r="AJ1" t="s">
        <v>695</v>
      </c>
      <c r="AK1" t="s">
        <v>696</v>
      </c>
      <c r="AL1" t="s">
        <v>697</v>
      </c>
      <c r="AM1" t="s">
        <v>698</v>
      </c>
      <c r="AN1" t="s">
        <v>699</v>
      </c>
      <c r="AO1" t="s">
        <v>700</v>
      </c>
      <c r="AP1" t="s">
        <v>701</v>
      </c>
      <c r="AQ1" t="s">
        <v>702</v>
      </c>
      <c r="AR1" t="s">
        <v>703</v>
      </c>
      <c r="AS1" t="s">
        <v>704</v>
      </c>
      <c r="AT1" t="s">
        <v>705</v>
      </c>
      <c r="AU1" t="s">
        <v>706</v>
      </c>
      <c r="AV1" t="s">
        <v>707</v>
      </c>
      <c r="AW1" t="s">
        <v>708</v>
      </c>
      <c r="AX1" t="s">
        <v>709</v>
      </c>
      <c r="AY1" t="s">
        <v>710</v>
      </c>
      <c r="AZ1" t="s">
        <v>711</v>
      </c>
    </row>
    <row r="2">
      <c r="A2" s="139" t="str">
        <f>O2</f>
      </c>
      <c r="B2" s="139" t="str">
        <f>P2</f>
      </c>
      <c r="C2" s="139" t="str">
        <f>Q2</f>
      </c>
      <c r="D2" s="139" t="str">
        <f>R2</f>
      </c>
      <c r="E2" s="31"/>
      <c r="F2" s="31"/>
      <c r="G2" s="31"/>
      <c r="H2" s="31"/>
      <c r="I2" s="7"/>
      <c r="J2" s="16"/>
      <c r="K2" s="16"/>
      <c r="L2" s="16"/>
      <c r="M2" s="16"/>
      <c r="O2" t="s">
        <v>748</v>
      </c>
      <c r="P2" t="s">
        <v>749</v>
      </c>
      <c r="Q2" t="s">
        <v>750</v>
      </c>
      <c r="R2" t="s">
        <v>750</v>
      </c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 t="n">
        <v>28356319.3501</v>
      </c>
      <c r="AD2" s="165" t="n">
        <v>33609717779.0897</v>
      </c>
      <c r="AE2" s="165" t="n">
        <v>42894143364.1945</v>
      </c>
      <c r="AF2" s="165" t="n">
        <v>55478185298.303</v>
      </c>
      <c r="AG2" s="165" t="n">
        <v>57257849297.3812</v>
      </c>
      <c r="AH2" s="165" t="n">
        <v>69691196860.4727</v>
      </c>
      <c r="AI2" s="165" t="n">
        <v>81498072695.0986</v>
      </c>
      <c r="AJ2" s="165" t="n">
        <v>101179962198.23</v>
      </c>
      <c r="AK2" s="165" t="n">
        <v>117018017477.125</v>
      </c>
      <c r="AL2" s="165" t="n">
        <v>97567756503.5644</v>
      </c>
      <c r="AM2" s="165" t="n">
        <v>20708539535.7547</v>
      </c>
      <c r="AN2" s="165" t="n">
        <v>77962998245.5839</v>
      </c>
      <c r="AO2" s="165" t="n">
        <v>71638795711.2274</v>
      </c>
      <c r="AP2" s="165" t="n">
        <v>60234731943.1992</v>
      </c>
      <c r="AQ2" s="165" t="n">
        <v>60835525459.889</v>
      </c>
      <c r="AR2" s="165" t="n">
        <v>62570084862.614</v>
      </c>
      <c r="AS2" s="165" t="n">
        <v>64826611769.1386</v>
      </c>
      <c r="AT2" s="165" t="n">
        <v>67531274965.3411</v>
      </c>
      <c r="AU2" s="165" t="n">
        <v>81255633622.8781</v>
      </c>
      <c r="AV2" s="165" t="n">
        <v>83753804089.4673</v>
      </c>
      <c r="AW2" s="165" t="n">
        <v>81488290102.6161</v>
      </c>
      <c r="AX2" s="165" t="n">
        <v>103533347711.863</v>
      </c>
      <c r="AY2" s="165" t="n">
        <v>107280747144.024</v>
      </c>
      <c r="AZ2" s="40" t="n">
        <v>37771843322.6305</v>
      </c>
    </row>
    <row r="3">
      <c r="A3" s="1" t="str">
        <f>O3</f>
      </c>
      <c r="B3" s="1" t="str">
        <f>P3</f>
      </c>
      <c r="C3" s="1" t="str">
        <f>Q3</f>
      </c>
      <c r="D3" s="1" t="str">
        <f>R3</f>
      </c>
      <c r="E3" s="31"/>
      <c r="F3" s="31"/>
      <c r="G3" s="31"/>
      <c r="H3" s="31"/>
      <c r="I3" s="7"/>
      <c r="J3" s="16"/>
      <c r="K3" s="16"/>
      <c r="L3" s="16"/>
      <c r="M3" s="16"/>
      <c r="O3" t="s">
        <v>748</v>
      </c>
      <c r="P3" t="s">
        <v>749</v>
      </c>
      <c r="Q3" t="s">
        <v>751</v>
      </c>
      <c r="R3" t="s">
        <v>752</v>
      </c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 t="n">
        <v>0</v>
      </c>
      <c r="AD3" s="165" t="n">
        <v>6851237033.5408</v>
      </c>
      <c r="AE3" s="165" t="n">
        <v>8150172585</v>
      </c>
      <c r="AF3" s="165" t="n">
        <v>9051108397.1396</v>
      </c>
      <c r="AG3" s="165" t="n">
        <v>10883753620.3522</v>
      </c>
      <c r="AH3" s="165" t="n">
        <v>20670136408.4211</v>
      </c>
      <c r="AI3" s="165" t="n">
        <v>18541947560.021</v>
      </c>
      <c r="AJ3" s="165" t="n">
        <v>16003338060.1265</v>
      </c>
      <c r="AK3" s="165" t="n">
        <v>22944354265.2588</v>
      </c>
      <c r="AL3" s="165" t="n">
        <v>23871388381.4265</v>
      </c>
      <c r="AM3" s="165" t="n">
        <v>3318467509.6373</v>
      </c>
      <c r="AN3" s="165" t="n">
        <v>15846551833.505</v>
      </c>
      <c r="AO3" s="165" t="n">
        <v>23002247023.6136</v>
      </c>
      <c r="AP3" s="165" t="n">
        <v>15328115663.8257</v>
      </c>
      <c r="AQ3" s="165" t="n">
        <v>9181881784.1817</v>
      </c>
      <c r="AR3" s="165" t="n">
        <v>7083701771.5912</v>
      </c>
      <c r="AS3" s="165" t="n">
        <v>5851804747.8194</v>
      </c>
      <c r="AT3" s="165" t="n">
        <v>7318266124.527</v>
      </c>
      <c r="AU3" s="165" t="n">
        <v>8299963369.8068</v>
      </c>
      <c r="AV3" s="165" t="n">
        <v>7562796102.3127</v>
      </c>
      <c r="AW3" s="165" t="n">
        <v>6830821018.5543</v>
      </c>
      <c r="AX3" s="165" t="n">
        <v>7687749587.6613</v>
      </c>
      <c r="AY3" s="165" t="n">
        <v>13125826136.7905</v>
      </c>
      <c r="AZ3" s="40" t="n">
        <v>5754286331.9052</v>
      </c>
    </row>
    <row r="4">
      <c r="A4" s="1" t="str">
        <f>O4</f>
      </c>
      <c r="B4" s="1" t="str">
        <f>P4</f>
      </c>
      <c r="C4" s="1" t="str">
        <f>Q4</f>
      </c>
      <c r="D4" s="1" t="str">
        <f>R4</f>
      </c>
      <c r="E4" s="31"/>
      <c r="F4" s="31"/>
      <c r="G4" s="31"/>
      <c r="H4" s="31"/>
      <c r="I4" s="7"/>
      <c r="J4" s="16"/>
      <c r="K4" s="16"/>
      <c r="L4" s="16"/>
      <c r="M4" s="16"/>
      <c r="O4" t="s">
        <v>748</v>
      </c>
      <c r="P4" t="s">
        <v>749</v>
      </c>
      <c r="Q4" t="s">
        <v>751</v>
      </c>
      <c r="R4" t="s">
        <v>753</v>
      </c>
      <c r="S4" s="165"/>
      <c r="T4" s="165"/>
      <c r="U4" s="165"/>
      <c r="V4" s="165"/>
      <c r="W4" s="165"/>
      <c r="X4" s="165"/>
      <c r="Y4" s="165"/>
      <c r="Z4" s="165"/>
      <c r="AA4" s="165"/>
      <c r="AB4" s="165"/>
      <c r="AC4" s="165" t="n">
        <v>114928</v>
      </c>
      <c r="AD4" s="165" t="n">
        <v>330121897.46</v>
      </c>
      <c r="AE4" s="165" t="n">
        <v>400626070.5234</v>
      </c>
      <c r="AF4" s="165" t="n">
        <v>516192275.4866</v>
      </c>
      <c r="AG4" s="165" t="n">
        <v>494747313</v>
      </c>
      <c r="AH4" s="165" t="n">
        <v>721140280.636</v>
      </c>
      <c r="AI4" s="165" t="n">
        <v>1139864447.4143</v>
      </c>
      <c r="AJ4" s="165" t="n">
        <v>593438991.0371</v>
      </c>
      <c r="AK4" s="165" t="n">
        <v>1438370366.2646</v>
      </c>
      <c r="AL4" s="165" t="n">
        <v>1828094659.2774</v>
      </c>
      <c r="AM4" s="165" t="n">
        <v>259739763.8947</v>
      </c>
      <c r="AN4" s="165" t="n">
        <v>1509630948.3275</v>
      </c>
      <c r="AO4" s="165" t="n">
        <v>1189923847.3213</v>
      </c>
      <c r="AP4" s="165" t="n">
        <v>175880585.7618</v>
      </c>
      <c r="AQ4" s="165" t="n">
        <v>115465042.9995</v>
      </c>
      <c r="AR4" s="165" t="n">
        <v>123450038.0202</v>
      </c>
      <c r="AS4" s="165" t="n">
        <v>53060482.3041</v>
      </c>
      <c r="AT4" s="165" t="n">
        <v>45225469.9061</v>
      </c>
      <c r="AU4" s="165" t="n">
        <v>42571505.4794</v>
      </c>
      <c r="AV4" s="165" t="n">
        <v>73835740.8136</v>
      </c>
      <c r="AW4" s="165" t="n">
        <v>143934580.1876</v>
      </c>
      <c r="AX4" s="165" t="n">
        <v>85446802.0661</v>
      </c>
      <c r="AY4" s="165" t="n">
        <v>42709295.4284</v>
      </c>
      <c r="AZ4" s="40" t="n">
        <v>31456527.8059</v>
      </c>
    </row>
    <row r="5">
      <c r="A5" s="1" t="str">
        <f>O5</f>
      </c>
      <c r="B5" s="1" t="str">
        <f>P5</f>
      </c>
      <c r="C5" s="1" t="str">
        <f>Q5</f>
      </c>
      <c r="D5" s="1" t="str">
        <f>R5</f>
      </c>
      <c r="E5" s="31"/>
      <c r="F5" s="31"/>
      <c r="G5" s="31"/>
      <c r="H5" s="31"/>
      <c r="I5" s="7"/>
      <c r="J5" s="16"/>
      <c r="K5" s="16"/>
      <c r="L5" s="16"/>
      <c r="M5" s="16"/>
      <c r="O5" t="s">
        <v>748</v>
      </c>
      <c r="P5" t="s">
        <v>749</v>
      </c>
      <c r="Q5" t="s">
        <v>754</v>
      </c>
      <c r="R5" t="s">
        <v>754</v>
      </c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 t="n">
        <v>0</v>
      </c>
      <c r="AD5" s="165" t="n">
        <v>2792034077</v>
      </c>
      <c r="AE5" s="165" t="n">
        <v>4957971338</v>
      </c>
      <c r="AF5" s="165" t="n">
        <v>5735995677</v>
      </c>
      <c r="AG5" s="165" t="n">
        <v>7185328970.75</v>
      </c>
      <c r="AH5" s="165" t="n">
        <v>6506043500.2407</v>
      </c>
      <c r="AI5" s="165" t="n">
        <v>8840130228.3929</v>
      </c>
      <c r="AJ5" s="165" t="n">
        <v>6215997405.2027</v>
      </c>
      <c r="AK5" s="165" t="n">
        <v>11589665959.6589</v>
      </c>
      <c r="AL5" s="165" t="n">
        <v>11964433491.7536</v>
      </c>
      <c r="AM5" s="165" t="n">
        <v>1674120955.1485</v>
      </c>
      <c r="AN5" s="165" t="n">
        <v>21593651789.8591</v>
      </c>
      <c r="AO5" s="165" t="n">
        <v>29132113417.6115</v>
      </c>
      <c r="AP5" s="165" t="n">
        <v>35065945936.4376</v>
      </c>
      <c r="AQ5" s="165" t="n">
        <v>27375027666.6157</v>
      </c>
      <c r="AR5" s="165" t="n">
        <v>24672679578.1327</v>
      </c>
      <c r="AS5" s="165" t="n">
        <v>20727164558.9941</v>
      </c>
      <c r="AT5" s="165" t="n">
        <v>24303266365.2216</v>
      </c>
      <c r="AU5" s="165" t="n">
        <v>32371317689.605</v>
      </c>
      <c r="AV5" s="165" t="n">
        <v>37791423926.7426</v>
      </c>
      <c r="AW5" s="165" t="n">
        <v>37242714065.1132</v>
      </c>
      <c r="AX5" s="165" t="n">
        <v>38145971879.9481</v>
      </c>
      <c r="AY5" s="165" t="n">
        <v>36011549809.9525</v>
      </c>
      <c r="AZ5" s="40" t="n">
        <v>21546383579.4296</v>
      </c>
    </row>
    <row r="6">
      <c r="A6" s="1" t="str">
        <f>O6</f>
      </c>
      <c r="B6" s="1" t="str">
        <f>P6</f>
      </c>
      <c r="C6" s="1" t="str">
        <f>Q6</f>
      </c>
      <c r="D6" s="1" t="str">
        <f>R6</f>
      </c>
      <c r="E6" s="31"/>
      <c r="F6" s="31"/>
      <c r="G6" s="31"/>
      <c r="H6" s="31"/>
      <c r="I6" s="7"/>
      <c r="J6" s="16"/>
      <c r="K6" s="16"/>
      <c r="L6" s="16"/>
      <c r="M6" s="16"/>
      <c r="O6" t="s">
        <v>748</v>
      </c>
      <c r="P6" t="s">
        <v>749</v>
      </c>
      <c r="Q6" t="s">
        <v>755</v>
      </c>
      <c r="R6" t="s">
        <v>755</v>
      </c>
      <c r="S6" s="165"/>
      <c r="T6" s="165"/>
      <c r="U6" s="165"/>
      <c r="V6" s="165"/>
      <c r="W6" s="165"/>
      <c r="X6" s="165"/>
      <c r="Y6" s="165"/>
      <c r="Z6" s="165"/>
      <c r="AA6" s="165"/>
      <c r="AB6" s="165"/>
      <c r="AC6" s="165" t="n">
        <v>34666675</v>
      </c>
      <c r="AD6" s="165" t="n">
        <v>10470345896.2188</v>
      </c>
      <c r="AE6" s="165" t="n">
        <v>9520561157.8965</v>
      </c>
      <c r="AF6" s="165" t="n">
        <v>10398428901.7911</v>
      </c>
      <c r="AG6" s="165" t="n">
        <v>12543332325.7896</v>
      </c>
      <c r="AH6" s="165" t="n">
        <v>11836134818.6719</v>
      </c>
      <c r="AI6" s="165" t="n">
        <v>12874400305.3446</v>
      </c>
      <c r="AJ6" s="165" t="n">
        <v>12784628923.3865</v>
      </c>
      <c r="AK6" s="165" t="n">
        <v>12728005497.3952</v>
      </c>
      <c r="AL6" s="165" t="n">
        <v>12829283025.6013</v>
      </c>
      <c r="AM6" s="165" t="n">
        <v>2082375950.7193</v>
      </c>
      <c r="AN6" s="165" t="n">
        <v>12563561793.0043</v>
      </c>
      <c r="AO6" s="165" t="n">
        <v>13829822233.5456</v>
      </c>
      <c r="AP6" s="165" t="n">
        <v>11658968110.1424</v>
      </c>
      <c r="AQ6" s="165" t="n">
        <v>17162764346.9609</v>
      </c>
      <c r="AR6" s="165" t="n">
        <v>16655288799.8554</v>
      </c>
      <c r="AS6" s="165" t="n">
        <v>16402112892.3602</v>
      </c>
      <c r="AT6" s="165" t="n">
        <v>16283740752.9766</v>
      </c>
      <c r="AU6" s="165" t="n">
        <v>15409418114.1536</v>
      </c>
      <c r="AV6" s="165" t="n">
        <v>16296866494.1184</v>
      </c>
      <c r="AW6" s="165" t="n">
        <v>17507895605.121</v>
      </c>
      <c r="AX6" s="165" t="n">
        <v>14022886887.525</v>
      </c>
      <c r="AY6" s="165" t="n">
        <v>15893590831.1225</v>
      </c>
      <c r="AZ6" s="40" t="n">
        <v>10081754891.442</v>
      </c>
    </row>
    <row r="7">
      <c r="A7" s="1" t="str">
        <f>O7</f>
      </c>
      <c r="B7" s="1" t="str">
        <f>P7</f>
      </c>
      <c r="C7" s="1" t="str">
        <f>Q7</f>
      </c>
      <c r="D7" s="1" t="str">
        <f>R7</f>
      </c>
      <c r="E7" s="31"/>
      <c r="F7" s="31"/>
      <c r="G7" s="31"/>
      <c r="H7" s="31"/>
      <c r="I7" s="7"/>
      <c r="J7" s="16"/>
      <c r="K7" s="16"/>
      <c r="L7" s="16"/>
      <c r="M7" s="16"/>
      <c r="O7" t="s">
        <v>748</v>
      </c>
      <c r="P7" t="s">
        <v>749</v>
      </c>
      <c r="Q7" t="s">
        <v>756</v>
      </c>
      <c r="R7" t="s">
        <v>756</v>
      </c>
      <c r="S7" s="165"/>
      <c r="T7" s="165"/>
      <c r="U7" s="165"/>
      <c r="V7" s="165"/>
      <c r="W7" s="165"/>
      <c r="X7" s="165"/>
      <c r="Y7" s="165"/>
      <c r="Z7" s="165"/>
      <c r="AA7" s="165"/>
      <c r="AB7" s="165"/>
      <c r="AC7" s="165"/>
      <c r="AD7" s="165" t="n">
        <v>6727577794.875</v>
      </c>
      <c r="AE7" s="165" t="n">
        <v>4918373723</v>
      </c>
      <c r="AF7" s="165" t="n">
        <v>6912142852.0601</v>
      </c>
      <c r="AG7" s="165" t="n">
        <v>8198540011.4941</v>
      </c>
      <c r="AH7" s="165" t="n">
        <v>8014229196.0127</v>
      </c>
      <c r="AI7" s="165" t="n">
        <v>7468467702.3747</v>
      </c>
      <c r="AJ7" s="165" t="n">
        <v>11317861685.8522</v>
      </c>
      <c r="AK7" s="165" t="n">
        <v>8717951919.9868</v>
      </c>
      <c r="AL7" s="165" t="n">
        <v>9713256167.085</v>
      </c>
      <c r="AM7" s="165" t="n">
        <v>1654015319.0619</v>
      </c>
      <c r="AN7" s="165" t="n">
        <v>6274596770.7805</v>
      </c>
      <c r="AO7" s="165" t="n">
        <v>11621434905.4674</v>
      </c>
      <c r="AP7" s="165" t="n">
        <v>9186361586.3631</v>
      </c>
      <c r="AQ7" s="165" t="n">
        <v>3393497699.4785</v>
      </c>
      <c r="AR7" s="165" t="n">
        <v>827048977.9545</v>
      </c>
      <c r="AS7" s="165" t="n">
        <v>13670864732.9851</v>
      </c>
      <c r="AT7" s="165" t="n">
        <v>23615489368.5598</v>
      </c>
      <c r="AU7" s="165" t="n">
        <v>18798764894.4401</v>
      </c>
      <c r="AV7" s="165" t="n">
        <v>17210469840.0809</v>
      </c>
      <c r="AW7" s="165" t="n">
        <v>33462045833.0204</v>
      </c>
      <c r="AX7" s="165" t="n">
        <v>13220764945.1637</v>
      </c>
      <c r="AY7" s="165" t="n">
        <v>7532831964.6264</v>
      </c>
      <c r="AZ7" s="40" t="n">
        <v>6756176319.6511</v>
      </c>
    </row>
    <row r="8">
      <c r="A8" s="1" t="str">
        <f>O8</f>
      </c>
      <c r="B8" s="1" t="str">
        <f>P8</f>
      </c>
      <c r="C8" s="1" t="str">
        <f>Q8</f>
      </c>
      <c r="D8" s="1" t="str">
        <f>R8</f>
      </c>
      <c r="E8" s="31"/>
      <c r="F8" s="31"/>
      <c r="G8" s="31"/>
      <c r="H8" s="31"/>
      <c r="I8" s="7"/>
      <c r="J8" s="16"/>
      <c r="K8" s="16"/>
      <c r="L8" s="16"/>
      <c r="M8" s="16"/>
      <c r="O8" t="s">
        <v>748</v>
      </c>
      <c r="P8" t="s">
        <v>749</v>
      </c>
      <c r="Q8" t="s">
        <v>757</v>
      </c>
      <c r="R8" t="s">
        <v>758</v>
      </c>
      <c r="S8" s="165"/>
      <c r="T8" s="165"/>
      <c r="U8" s="165"/>
      <c r="V8" s="165"/>
      <c r="W8" s="165"/>
      <c r="X8" s="165"/>
      <c r="Y8" s="165"/>
      <c r="Z8" s="165"/>
      <c r="AA8" s="165"/>
      <c r="AB8" s="165"/>
      <c r="AC8" s="165"/>
      <c r="AD8" s="165" t="n">
        <v>120105</v>
      </c>
      <c r="AE8" s="165" t="n">
        <v>25491254</v>
      </c>
      <c r="AF8" s="165" t="n">
        <v>25189000.5801</v>
      </c>
      <c r="AG8" s="165" t="n">
        <v>41228253</v>
      </c>
      <c r="AH8" s="165" t="n">
        <v>125039132.99</v>
      </c>
      <c r="AI8" s="165" t="n">
        <v>465274113.1933</v>
      </c>
      <c r="AJ8" s="165" t="n">
        <v>5928072345.6476</v>
      </c>
      <c r="AK8" s="165" t="n">
        <v>9244985482.6736</v>
      </c>
      <c r="AL8" s="165" t="n">
        <v>9705256380.6861</v>
      </c>
      <c r="AM8" s="165" t="n">
        <v>-224067176.9926</v>
      </c>
      <c r="AN8" s="165" t="n">
        <v>-190324.1403</v>
      </c>
      <c r="AO8" s="165" t="n">
        <v>-5028543.4772</v>
      </c>
      <c r="AP8" s="165" t="n">
        <v>-3257683.66</v>
      </c>
      <c r="AQ8" s="165" t="n">
        <v>-2637993</v>
      </c>
      <c r="AR8" s="165" t="n">
        <v>-256.69</v>
      </c>
      <c r="AS8" s="165" t="n">
        <v>0</v>
      </c>
      <c r="AT8" s="165" t="n">
        <v>0</v>
      </c>
      <c r="AU8" s="165" t="n">
        <v>0</v>
      </c>
      <c r="AV8" s="165" t="n">
        <v>0</v>
      </c>
      <c r="AW8" s="165" t="n">
        <v>62886.3819</v>
      </c>
      <c r="AX8" s="165" t="n">
        <v>0</v>
      </c>
      <c r="AY8" s="165"/>
      <c r="AZ8" s="40"/>
    </row>
    <row r="9">
      <c r="A9" s="81" t="str">
        <f>O9</f>
      </c>
      <c r="B9" s="81" t="str">
        <f>P9</f>
      </c>
      <c r="C9" s="81" t="str">
        <f>Q9</f>
      </c>
      <c r="D9" s="81" t="str">
        <f>R9</f>
      </c>
      <c r="E9" s="31"/>
      <c r="F9" s="31"/>
      <c r="G9" s="31"/>
      <c r="H9" s="31"/>
      <c r="I9" s="7"/>
      <c r="J9" s="16"/>
      <c r="K9" s="16"/>
      <c r="L9" s="16"/>
      <c r="M9" s="16"/>
      <c r="O9" t="s">
        <v>748</v>
      </c>
      <c r="P9" t="s">
        <v>749</v>
      </c>
      <c r="Q9" t="s">
        <v>757</v>
      </c>
      <c r="R9"/>
      <c r="S9" s="165"/>
      <c r="T9" s="165"/>
      <c r="U9" s="165"/>
      <c r="V9" s="165"/>
      <c r="W9" s="165"/>
      <c r="X9" s="165"/>
      <c r="Y9" s="165"/>
      <c r="Z9" s="165"/>
      <c r="AA9" s="165"/>
      <c r="AB9" s="165"/>
      <c r="AC9" s="165" t="n">
        <v>3041866643.8345</v>
      </c>
      <c r="AD9" s="165" t="n">
        <v>2673685021.6871</v>
      </c>
      <c r="AE9" s="165" t="n">
        <v>4320306186.592</v>
      </c>
      <c r="AF9" s="165" t="n">
        <v>5286614876.2739</v>
      </c>
      <c r="AG9" s="165" t="n">
        <v>5696435776.7381</v>
      </c>
      <c r="AH9" s="165" t="n">
        <v>4251006523.865</v>
      </c>
      <c r="AI9" s="165" t="n">
        <v>2691221756.143</v>
      </c>
      <c r="AJ9" s="165" t="n">
        <v>621084891.7976</v>
      </c>
      <c r="AK9" s="165" t="n">
        <v>3372641591.2053</v>
      </c>
      <c r="AL9" s="165" t="n">
        <v>1384295494.3977</v>
      </c>
      <c r="AM9" s="165" t="n">
        <v>862802300.3703</v>
      </c>
      <c r="AN9" s="165" t="n">
        <v>1260831747.8679</v>
      </c>
      <c r="AO9" s="165" t="n">
        <v>1269176670.5398</v>
      </c>
      <c r="AP9" s="165" t="n">
        <v>122943100.8823</v>
      </c>
      <c r="AQ9" s="165" t="n">
        <v>231661692.1436</v>
      </c>
      <c r="AR9" s="165" t="n">
        <v>120585353.0343</v>
      </c>
      <c r="AS9" s="165" t="n">
        <v>49139333.299</v>
      </c>
      <c r="AT9" s="165" t="n">
        <v>262857412.5522</v>
      </c>
      <c r="AU9" s="165" t="n">
        <v>0</v>
      </c>
      <c r="AV9" s="165" t="n">
        <v>0</v>
      </c>
      <c r="AW9" s="165" t="n">
        <v>0</v>
      </c>
      <c r="AX9" s="165" t="n">
        <v>0</v>
      </c>
      <c r="AY9" s="165" t="n">
        <v>0</v>
      </c>
      <c r="AZ9" s="40" t="n">
        <v>0</v>
      </c>
    </row>
    <row r="10">
      <c r="A10" s="1" t="str">
        <f>O10</f>
      </c>
      <c r="B10" s="1" t="str">
        <f>P10</f>
      </c>
      <c r="C10" s="1" t="str">
        <f>Q10</f>
      </c>
      <c r="D10" s="1" t="str">
        <f>R10</f>
      </c>
      <c r="E10" s="31"/>
      <c r="F10" s="31"/>
      <c r="G10" s="31"/>
      <c r="H10" s="31"/>
      <c r="I10" s="7"/>
      <c r="J10" s="16"/>
      <c r="K10" s="16"/>
      <c r="L10" s="16"/>
      <c r="M10" s="16"/>
      <c r="O10" t="s">
        <v>748</v>
      </c>
      <c r="P10" t="s">
        <v>759</v>
      </c>
      <c r="Q10" t="s">
        <v>750</v>
      </c>
      <c r="R10" t="s">
        <v>750</v>
      </c>
      <c r="S10" s="165"/>
      <c r="T10" s="165"/>
      <c r="U10" s="165"/>
      <c r="V10" s="165"/>
      <c r="W10" s="165"/>
      <c r="X10" s="165"/>
      <c r="Y10" s="165"/>
      <c r="Z10" s="165"/>
      <c r="AA10" s="165"/>
      <c r="AB10" s="165"/>
      <c r="AC10" s="165" t="n">
        <v>14261331.1299</v>
      </c>
      <c r="AD10" s="165" t="n">
        <v>32947155285.5758</v>
      </c>
      <c r="AE10" s="165" t="n">
        <v>39471448775.5246</v>
      </c>
      <c r="AF10" s="165" t="n">
        <v>52313330878.2661</v>
      </c>
      <c r="AG10" s="165" t="n">
        <v>50937466674.9214</v>
      </c>
      <c r="AH10" s="165" t="n">
        <v>56890291470.8002</v>
      </c>
      <c r="AI10" s="165" t="n">
        <v>62096356017.4503</v>
      </c>
      <c r="AJ10" s="165" t="n">
        <v>62587437873.7991</v>
      </c>
      <c r="AK10" s="165" t="n">
        <v>74200104293.1414</v>
      </c>
      <c r="AL10" s="165" t="n">
        <v>86956313875.0488</v>
      </c>
      <c r="AM10" s="165" t="n">
        <v>20582488066.9137</v>
      </c>
      <c r="AN10" s="165" t="n">
        <v>79717441720.3044</v>
      </c>
      <c r="AO10" s="165" t="n">
        <v>86773368660.6215</v>
      </c>
      <c r="AP10" s="165" t="n">
        <v>72183534464.8853</v>
      </c>
      <c r="AQ10" s="165" t="n">
        <v>75080747596.4116</v>
      </c>
      <c r="AR10" s="165" t="n">
        <v>69278528357.2923</v>
      </c>
      <c r="AS10" s="165" t="n">
        <v>69934100574.6288</v>
      </c>
      <c r="AT10" s="165" t="n">
        <v>73441432090.2546</v>
      </c>
      <c r="AU10" s="165" t="n">
        <v>84394123098.3721</v>
      </c>
      <c r="AV10" s="165" t="n">
        <v>90714153763.4815</v>
      </c>
      <c r="AW10" s="165" t="n">
        <v>108261809303.535</v>
      </c>
      <c r="AX10" s="165" t="n">
        <v>93890304507.3851</v>
      </c>
      <c r="AY10" s="165" t="n">
        <v>102179467217.208</v>
      </c>
      <c r="AZ10" s="40" t="n">
        <v>47503565663.4044</v>
      </c>
    </row>
    <row r="11">
      <c r="A11" s="1" t="str">
        <f>O11</f>
      </c>
      <c r="B11" s="1" t="str">
        <f>P11</f>
      </c>
      <c r="C11" s="1" t="str">
        <f>Q11</f>
      </c>
      <c r="D11" s="1" t="str">
        <f>R11</f>
      </c>
      <c r="E11" s="31"/>
      <c r="F11" s="31"/>
      <c r="G11" s="31"/>
      <c r="H11" s="31"/>
      <c r="I11" s="7"/>
      <c r="J11" s="16"/>
      <c r="K11" s="16"/>
      <c r="L11" s="16"/>
      <c r="M11" s="16"/>
      <c r="O11" t="s">
        <v>748</v>
      </c>
      <c r="P11" t="s">
        <v>759</v>
      </c>
      <c r="Q11" t="s">
        <v>751</v>
      </c>
      <c r="R11" t="s">
        <v>752</v>
      </c>
      <c r="S11" s="165"/>
      <c r="T11" s="165"/>
      <c r="U11" s="165"/>
      <c r="V11" s="165"/>
      <c r="W11" s="165"/>
      <c r="X11" s="165"/>
      <c r="Y11" s="165"/>
      <c r="Z11" s="165"/>
      <c r="AA11" s="165"/>
      <c r="AB11" s="165"/>
      <c r="AC11" s="165" t="n">
        <v>1240251</v>
      </c>
      <c r="AD11" s="165" t="n">
        <v>3070810798</v>
      </c>
      <c r="AE11" s="165" t="n">
        <v>2145291470.6406</v>
      </c>
      <c r="AF11" s="165" t="n">
        <v>2492890893.0938</v>
      </c>
      <c r="AG11" s="165" t="n">
        <v>2903855185.3336</v>
      </c>
      <c r="AH11" s="165" t="n">
        <v>3874073092.7619</v>
      </c>
      <c r="AI11" s="165" t="n">
        <v>3288283075.5131</v>
      </c>
      <c r="AJ11" s="165" t="n">
        <v>3013210530.5871</v>
      </c>
      <c r="AK11" s="165" t="n">
        <v>2446299544.9185</v>
      </c>
      <c r="AL11" s="165" t="n">
        <v>2188966183.2535</v>
      </c>
      <c r="AM11" s="165" t="n">
        <v>1242032639.6662</v>
      </c>
      <c r="AN11" s="165" t="n">
        <v>4502137331.2016</v>
      </c>
      <c r="AO11" s="165" t="n">
        <v>4815981157.5672</v>
      </c>
      <c r="AP11" s="165" t="n">
        <v>3164965270.4744</v>
      </c>
      <c r="AQ11" s="165" t="n">
        <v>2739953828.0501</v>
      </c>
      <c r="AR11" s="165" t="n">
        <v>2204922453.5151</v>
      </c>
      <c r="AS11" s="165" t="n">
        <v>1862366772.79</v>
      </c>
      <c r="AT11" s="165" t="n">
        <v>1896941085.7461</v>
      </c>
      <c r="AU11" s="165" t="n">
        <v>2275559659.0868</v>
      </c>
      <c r="AV11" s="165" t="n">
        <v>2912900912.29</v>
      </c>
      <c r="AW11" s="165" t="n">
        <v>3085837916.8205</v>
      </c>
      <c r="AX11" s="165" t="n">
        <v>3543536369.3085</v>
      </c>
      <c r="AY11" s="165" t="n">
        <v>4679774301.231</v>
      </c>
      <c r="AZ11" s="40" t="n">
        <v>2465310194.7074</v>
      </c>
    </row>
    <row r="12">
      <c r="A12" s="1" t="str">
        <f>O12</f>
      </c>
      <c r="B12" s="1" t="str">
        <f>P12</f>
      </c>
      <c r="C12" s="1" t="str">
        <f>Q12</f>
      </c>
      <c r="D12" s="1" t="str">
        <f>R12</f>
      </c>
      <c r="E12" s="31"/>
      <c r="F12" s="31"/>
      <c r="G12" s="31"/>
      <c r="H12" s="31"/>
      <c r="I12" s="7"/>
      <c r="J12" s="16"/>
      <c r="K12" s="16"/>
      <c r="L12" s="16"/>
      <c r="M12" s="16"/>
      <c r="O12" t="s">
        <v>748</v>
      </c>
      <c r="P12" t="s">
        <v>759</v>
      </c>
      <c r="Q12" t="s">
        <v>751</v>
      </c>
      <c r="R12" t="s">
        <v>753</v>
      </c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 t="n">
        <v>115451510.1345</v>
      </c>
      <c r="AD12" s="165" t="n">
        <v>4501918670.2988</v>
      </c>
      <c r="AE12" s="165" t="n">
        <v>5650751628.1358</v>
      </c>
      <c r="AF12" s="165" t="n">
        <v>7520757824.2706</v>
      </c>
      <c r="AG12" s="165" t="n">
        <v>9316953600.5011</v>
      </c>
      <c r="AH12" s="165" t="n">
        <v>10711449565.7824</v>
      </c>
      <c r="AI12" s="165" t="n">
        <v>12891795037.7997</v>
      </c>
      <c r="AJ12" s="165" t="n">
        <v>14730542987.4511</v>
      </c>
      <c r="AK12" s="165" t="n">
        <v>15843235231.1752</v>
      </c>
      <c r="AL12" s="165" t="n">
        <v>14447260509.4218</v>
      </c>
      <c r="AM12" s="165" t="n">
        <v>5022341401.5716</v>
      </c>
      <c r="AN12" s="165" t="n">
        <v>8630959972.9838</v>
      </c>
      <c r="AO12" s="165" t="n">
        <v>6943926704.6405</v>
      </c>
      <c r="AP12" s="165" t="n">
        <v>4529760762.8686</v>
      </c>
      <c r="AQ12" s="165" t="n">
        <v>2780355287.8819</v>
      </c>
      <c r="AR12" s="165" t="n">
        <v>2280470863.3102</v>
      </c>
      <c r="AS12" s="165" t="n">
        <v>2673603600.1214</v>
      </c>
      <c r="AT12" s="165" t="n">
        <v>2970742083.363</v>
      </c>
      <c r="AU12" s="165" t="n">
        <v>4400551252.2224</v>
      </c>
      <c r="AV12" s="165" t="n">
        <v>3974413760.4407</v>
      </c>
      <c r="AW12" s="165" t="n">
        <v>3945069938.4093</v>
      </c>
      <c r="AX12" s="165" t="n">
        <v>3450529897.565</v>
      </c>
      <c r="AY12" s="165" t="n">
        <v>3513225191.6371</v>
      </c>
      <c r="AZ12" s="40" t="n">
        <v>2272775718.9799</v>
      </c>
    </row>
    <row r="13">
      <c r="A13" s="1" t="str">
        <f>O13</f>
      </c>
      <c r="B13" s="1" t="str">
        <f>P13</f>
      </c>
      <c r="C13" s="1" t="str">
        <f>Q13</f>
      </c>
      <c r="D13" s="1" t="str">
        <f>R13</f>
      </c>
      <c r="E13" s="31"/>
      <c r="F13" s="31"/>
      <c r="G13" s="31"/>
      <c r="H13" s="31"/>
      <c r="I13" s="7"/>
      <c r="J13" s="16"/>
      <c r="K13" s="16"/>
      <c r="L13" s="16"/>
      <c r="M13" s="16"/>
      <c r="O13" t="s">
        <v>748</v>
      </c>
      <c r="P13" t="s">
        <v>759</v>
      </c>
      <c r="Q13" t="s">
        <v>754</v>
      </c>
      <c r="R13" t="s">
        <v>754</v>
      </c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165" t="n">
        <v>417468</v>
      </c>
      <c r="AD13" s="165" t="n">
        <v>4166106526</v>
      </c>
      <c r="AE13" s="165" t="n">
        <v>5065429722</v>
      </c>
      <c r="AF13" s="165" t="n">
        <v>5402731681.0469</v>
      </c>
      <c r="AG13" s="165" t="n">
        <v>5912737125.3457</v>
      </c>
      <c r="AH13" s="165" t="n">
        <v>10560034891.4765</v>
      </c>
      <c r="AI13" s="165" t="n">
        <v>11553943577.7544</v>
      </c>
      <c r="AJ13" s="165" t="n">
        <v>12486229189.7118</v>
      </c>
      <c r="AK13" s="165" t="n">
        <v>11169516360.1876</v>
      </c>
      <c r="AL13" s="165" t="n">
        <v>11369096408.2275</v>
      </c>
      <c r="AM13" s="165" t="n">
        <v>3624043107.3752</v>
      </c>
      <c r="AN13" s="165" t="n">
        <v>9471733798.6097</v>
      </c>
      <c r="AO13" s="165" t="n">
        <v>12954840099.4638</v>
      </c>
      <c r="AP13" s="165" t="n">
        <v>10430906528.1003</v>
      </c>
      <c r="AQ13" s="165" t="n">
        <v>9893229369.5017</v>
      </c>
      <c r="AR13" s="165" t="n">
        <v>9181816678.1773</v>
      </c>
      <c r="AS13" s="165" t="n">
        <v>10482037535.2684</v>
      </c>
      <c r="AT13" s="165" t="n">
        <v>9625416467.7064</v>
      </c>
      <c r="AU13" s="165" t="n">
        <v>8888447945.3781</v>
      </c>
      <c r="AV13" s="165" t="n">
        <v>11219550927.7807</v>
      </c>
      <c r="AW13" s="165" t="n">
        <v>11435818600.9277</v>
      </c>
      <c r="AX13" s="165" t="n">
        <v>13953310300.6507</v>
      </c>
      <c r="AY13" s="165" t="n">
        <v>12150575424.4719</v>
      </c>
      <c r="AZ13" s="40" t="n">
        <v>11376100792.7927</v>
      </c>
    </row>
    <row r="14">
      <c r="A14" s="1" t="str">
        <f>O14</f>
      </c>
      <c r="B14" s="1" t="str">
        <f>P14</f>
      </c>
      <c r="C14" s="1" t="str">
        <f>Q14</f>
      </c>
      <c r="D14" s="1" t="str">
        <f>R14</f>
      </c>
      <c r="E14" s="31"/>
      <c r="F14" s="31"/>
      <c r="G14" s="31"/>
      <c r="H14" s="31"/>
      <c r="I14" s="7"/>
      <c r="J14" s="16"/>
      <c r="K14" s="16"/>
      <c r="L14" s="16"/>
      <c r="M14" s="16"/>
      <c r="O14" t="s">
        <v>748</v>
      </c>
      <c r="P14" t="s">
        <v>759</v>
      </c>
      <c r="Q14" t="s">
        <v>755</v>
      </c>
      <c r="R14" t="s">
        <v>755</v>
      </c>
      <c r="S14" s="165"/>
      <c r="T14" s="165"/>
      <c r="U14" s="165"/>
      <c r="V14" s="165"/>
      <c r="W14" s="165"/>
      <c r="X14" s="165"/>
      <c r="Y14" s="165"/>
      <c r="Z14" s="165"/>
      <c r="AA14" s="165"/>
      <c r="AB14" s="165"/>
      <c r="AC14" s="165" t="n">
        <v>42386083.54</v>
      </c>
      <c r="AD14" s="165" t="n">
        <v>26467556952.5621</v>
      </c>
      <c r="AE14" s="165" t="n">
        <v>31310181767.6028</v>
      </c>
      <c r="AF14" s="165" t="n">
        <v>41274765862.7511</v>
      </c>
      <c r="AG14" s="165" t="n">
        <v>48540686912.0382</v>
      </c>
      <c r="AH14" s="165" t="n">
        <v>50857402414.7469</v>
      </c>
      <c r="AI14" s="165" t="n">
        <v>57823623996.9012</v>
      </c>
      <c r="AJ14" s="165" t="n">
        <v>57028781693.6173</v>
      </c>
      <c r="AK14" s="165" t="n">
        <v>57779004499.4617</v>
      </c>
      <c r="AL14" s="165" t="n">
        <v>59845467919.2265</v>
      </c>
      <c r="AM14" s="165" t="n">
        <v>20433176706.6327</v>
      </c>
      <c r="AN14" s="165" t="n">
        <v>59057383175.3002</v>
      </c>
      <c r="AO14" s="165" t="n">
        <v>63413642485.3473</v>
      </c>
      <c r="AP14" s="165" t="n">
        <v>60548868668.322</v>
      </c>
      <c r="AQ14" s="165" t="n">
        <v>56248435908.8187</v>
      </c>
      <c r="AR14" s="165" t="n">
        <v>53832416594.6863</v>
      </c>
      <c r="AS14" s="165" t="n">
        <v>52259162082.6007</v>
      </c>
      <c r="AT14" s="165" t="n">
        <v>57309191512.7827</v>
      </c>
      <c r="AU14" s="165" t="n">
        <v>58226430941.0872</v>
      </c>
      <c r="AV14" s="165" t="n">
        <v>64311064850.8974</v>
      </c>
      <c r="AW14" s="165" t="n">
        <v>61162925740.0137</v>
      </c>
      <c r="AX14" s="165" t="n">
        <v>66229500713.6947</v>
      </c>
      <c r="AY14" s="165" t="n">
        <v>69021301183.2975</v>
      </c>
      <c r="AZ14" s="40" t="n">
        <v>37776623612.1696</v>
      </c>
    </row>
    <row r="15">
      <c r="A15" s="1" t="str">
        <f>O15</f>
      </c>
      <c r="B15" s="1" t="str">
        <f>P15</f>
      </c>
      <c r="C15" s="1" t="str">
        <f>Q15</f>
      </c>
      <c r="D15" s="1" t="str">
        <f>R15</f>
      </c>
      <c r="E15" s="31"/>
      <c r="F15" s="31"/>
      <c r="G15" s="31"/>
      <c r="H15" s="31"/>
      <c r="I15" s="7"/>
      <c r="J15" s="16"/>
      <c r="K15" s="16"/>
      <c r="L15" s="16"/>
      <c r="M15" s="16"/>
      <c r="O15" t="s">
        <v>748</v>
      </c>
      <c r="P15" t="s">
        <v>759</v>
      </c>
      <c r="Q15" t="s">
        <v>756</v>
      </c>
      <c r="R15" t="s">
        <v>756</v>
      </c>
      <c r="S15" s="165"/>
      <c r="T15" s="165"/>
      <c r="U15" s="165"/>
      <c r="V15" s="165"/>
      <c r="W15" s="165"/>
      <c r="X15" s="165"/>
      <c r="Y15" s="165"/>
      <c r="Z15" s="165"/>
      <c r="AA15" s="165"/>
      <c r="AB15" s="165"/>
      <c r="AC15" s="165" t="n">
        <v>0</v>
      </c>
      <c r="AD15" s="165" t="n">
        <v>3371215783</v>
      </c>
      <c r="AE15" s="165" t="n">
        <v>4454370870</v>
      </c>
      <c r="AF15" s="165" t="n">
        <v>3108551422</v>
      </c>
      <c r="AG15" s="165" t="n">
        <v>3713070262.707</v>
      </c>
      <c r="AH15" s="165" t="n">
        <v>4369546987.9156</v>
      </c>
      <c r="AI15" s="165" t="n">
        <v>5432051054.6367</v>
      </c>
      <c r="AJ15" s="165" t="n">
        <v>5862662921.3107</v>
      </c>
      <c r="AK15" s="165" t="n">
        <v>5374770794.1671</v>
      </c>
      <c r="AL15" s="165" t="n">
        <v>6227750923.0068</v>
      </c>
      <c r="AM15" s="165" t="n">
        <v>1250297963.6276</v>
      </c>
      <c r="AN15" s="165" t="n">
        <v>2568089386.1308</v>
      </c>
      <c r="AO15" s="165" t="n">
        <v>2840371879.0662</v>
      </c>
      <c r="AP15" s="165" t="n">
        <v>3442039781.8956</v>
      </c>
      <c r="AQ15" s="165" t="n">
        <v>2015254017.0307</v>
      </c>
      <c r="AR15" s="165" t="n">
        <v>536250807.039</v>
      </c>
      <c r="AS15" s="165" t="n">
        <v>5538832008.0604</v>
      </c>
      <c r="AT15" s="165" t="n">
        <v>4016258498.3956</v>
      </c>
      <c r="AU15" s="165" t="n">
        <v>9780096886.7968</v>
      </c>
      <c r="AV15" s="165" t="n">
        <v>9660720071.4228</v>
      </c>
      <c r="AW15" s="165" t="n">
        <v>7932349503.8477</v>
      </c>
      <c r="AX15" s="165" t="n">
        <v>4516007819.9556</v>
      </c>
      <c r="AY15" s="165" t="n">
        <v>4161373304.3488</v>
      </c>
      <c r="AZ15" s="40" t="n">
        <v>2400149231.1552</v>
      </c>
    </row>
    <row r="16">
      <c r="A16" s="1" t="str">
        <f>O16</f>
      </c>
      <c r="B16" s="1" t="str">
        <f>P16</f>
      </c>
      <c r="C16" s="1" t="str">
        <f>Q16</f>
      </c>
      <c r="D16" s="1" t="str">
        <f>R16</f>
      </c>
      <c r="E16" s="31"/>
      <c r="F16" s="31"/>
      <c r="G16" s="31"/>
      <c r="H16" s="31"/>
      <c r="I16" s="7"/>
      <c r="J16" s="16"/>
      <c r="K16" s="16"/>
      <c r="L16" s="16"/>
      <c r="M16" s="16"/>
      <c r="O16" t="s">
        <v>748</v>
      </c>
      <c r="P16" t="s">
        <v>759</v>
      </c>
      <c r="Q16" t="s">
        <v>757</v>
      </c>
      <c r="R16" t="s">
        <v>758</v>
      </c>
      <c r="S16" s="165"/>
      <c r="T16" s="165"/>
      <c r="U16" s="165"/>
      <c r="V16" s="165"/>
      <c r="W16" s="165"/>
      <c r="X16" s="165"/>
      <c r="Y16" s="165"/>
      <c r="Z16" s="165"/>
      <c r="AA16" s="165"/>
      <c r="AB16" s="165"/>
      <c r="AC16" s="165"/>
      <c r="AD16" s="165" t="n">
        <v>206146491.0996</v>
      </c>
      <c r="AE16" s="165" t="n">
        <v>40015696.7305</v>
      </c>
      <c r="AF16" s="165" t="n">
        <v>177347900.7774</v>
      </c>
      <c r="AG16" s="165" t="n">
        <v>453912245.2081</v>
      </c>
      <c r="AH16" s="165" t="n">
        <v>916007862.9942</v>
      </c>
      <c r="AI16" s="165" t="n">
        <v>3337172649.5424</v>
      </c>
      <c r="AJ16" s="165" t="n">
        <v>12682623306.5743</v>
      </c>
      <c r="AK16" s="165" t="n">
        <v>17788941449.5492</v>
      </c>
      <c r="AL16" s="165" t="n">
        <v>24013941856.424</v>
      </c>
      <c r="AM16" s="165" t="n">
        <v>155474762.4942</v>
      </c>
      <c r="AN16" s="165" t="n">
        <v>214487680.6815</v>
      </c>
      <c r="AO16" s="165" t="n">
        <v>3466965.6674</v>
      </c>
      <c r="AP16" s="165" t="n">
        <v>-30134460.2491</v>
      </c>
      <c r="AQ16" s="165" t="n">
        <v>-25623324.2813</v>
      </c>
      <c r="AR16" s="165" t="n">
        <v>159357.2099</v>
      </c>
      <c r="AS16" s="165"/>
      <c r="AT16" s="165"/>
      <c r="AU16" s="165"/>
      <c r="AV16" s="165" t="n">
        <v>0</v>
      </c>
      <c r="AW16" s="165"/>
      <c r="AX16" s="165"/>
      <c r="AY16" s="165"/>
      <c r="AZ16" s="40"/>
    </row>
    <row r="17" ht="15.75" customHeight="1">
      <c r="A17" s="133" t="str">
        <f>O17</f>
      </c>
      <c r="B17" s="133" t="str">
        <f>P17</f>
      </c>
      <c r="C17" s="133" t="str">
        <f>Q17</f>
      </c>
      <c r="D17" s="133" t="str">
        <f>R17</f>
      </c>
      <c r="E17" s="31"/>
      <c r="F17" s="31"/>
      <c r="G17" s="31"/>
      <c r="H17" s="31"/>
      <c r="I17" s="7"/>
      <c r="J17" s="16"/>
      <c r="K17" s="16"/>
      <c r="L17" s="16"/>
      <c r="M17" s="16"/>
      <c r="O17" t="s">
        <v>748</v>
      </c>
      <c r="P17" t="s">
        <v>759</v>
      </c>
      <c r="Q17" t="s">
        <v>757</v>
      </c>
      <c r="R17"/>
      <c r="S17" s="165"/>
      <c r="T17" s="165"/>
      <c r="U17" s="165"/>
      <c r="V17" s="165"/>
      <c r="W17" s="165"/>
      <c r="X17" s="165"/>
      <c r="Y17" s="165"/>
      <c r="Z17" s="165"/>
      <c r="AA17" s="165"/>
      <c r="AB17" s="165"/>
      <c r="AC17" s="165" t="n">
        <v>2568323938.4034</v>
      </c>
      <c r="AD17" s="165" t="n">
        <v>3725767451.0665</v>
      </c>
      <c r="AE17" s="165" t="n">
        <v>4162984968.5699</v>
      </c>
      <c r="AF17" s="165" t="n">
        <v>3768674682.5221</v>
      </c>
      <c r="AG17" s="165" t="n">
        <v>3540830587.9182</v>
      </c>
      <c r="AH17" s="165" t="n">
        <v>3079458154.4918</v>
      </c>
      <c r="AI17" s="165" t="n">
        <v>1715985743.4367</v>
      </c>
      <c r="AJ17" s="165" t="n">
        <v>198755344.1879</v>
      </c>
      <c r="AK17" s="165" t="n">
        <v>2757436866.5921</v>
      </c>
      <c r="AL17" s="165" t="n">
        <v>1926203503.045</v>
      </c>
      <c r="AM17" s="165" t="n">
        <v>148234239.2812</v>
      </c>
      <c r="AN17" s="165" t="n">
        <v>202057478.0842</v>
      </c>
      <c r="AO17" s="165" t="n">
        <v>445944670.5911</v>
      </c>
      <c r="AP17" s="165" t="n">
        <v>423932374.0276</v>
      </c>
      <c r="AQ17" s="165" t="n">
        <v>444377956.6492</v>
      </c>
      <c r="AR17" s="165" t="n">
        <v>605459300.1786</v>
      </c>
      <c r="AS17" s="165" t="n">
        <v>340551662.9803</v>
      </c>
      <c r="AT17" s="165" t="n">
        <v>958927782.0903</v>
      </c>
      <c r="AU17" s="165" t="n">
        <v>0</v>
      </c>
      <c r="AV17" s="165" t="n">
        <v>50903.5586</v>
      </c>
      <c r="AW17" s="165" t="n">
        <v>0</v>
      </c>
      <c r="AX17" s="165" t="n">
        <v>0</v>
      </c>
      <c r="AY17" s="165" t="n">
        <v>0</v>
      </c>
      <c r="AZ17" s="40" t="n">
        <v>0</v>
      </c>
    </row>
    <row r="18">
      <c r="A18" s="1" t="str">
        <f>O18</f>
      </c>
      <c r="B18" s="1" t="str">
        <f>P18</f>
      </c>
      <c r="C18" s="1" t="str">
        <f>Q18</f>
      </c>
      <c r="D18" s="1" t="str">
        <f>R18</f>
      </c>
      <c r="E18" s="31"/>
      <c r="F18" s="31"/>
      <c r="G18" s="31"/>
      <c r="H18" s="31"/>
      <c r="I18" s="7"/>
      <c r="J18" s="16"/>
      <c r="K18" s="16"/>
      <c r="L18" s="16"/>
      <c r="M18" s="16"/>
      <c r="O18" t="s">
        <v>748</v>
      </c>
      <c r="P18" t="s">
        <v>724</v>
      </c>
      <c r="Q18" t="s">
        <v>750</v>
      </c>
      <c r="R18" t="s">
        <v>750</v>
      </c>
      <c r="S18" s="165"/>
      <c r="T18" s="165"/>
      <c r="U18" s="165"/>
      <c r="V18" s="165"/>
      <c r="W18" s="165"/>
      <c r="X18" s="165"/>
      <c r="Y18" s="165"/>
      <c r="Z18" s="165"/>
      <c r="AA18" s="165"/>
      <c r="AB18" s="165"/>
      <c r="AC18" s="165" t="n">
        <v>152012.7486</v>
      </c>
      <c r="AD18" s="165" t="n">
        <v>2708618.2691</v>
      </c>
      <c r="AE18" s="165" t="n">
        <v>37279355.6404</v>
      </c>
      <c r="AF18" s="165" t="n">
        <v>6714939.7319</v>
      </c>
      <c r="AG18" s="165" t="n">
        <v>2964059.6022</v>
      </c>
      <c r="AH18" s="165" t="n">
        <v>2483962.762</v>
      </c>
      <c r="AI18" s="165" t="n">
        <v>20853329.1778</v>
      </c>
      <c r="AJ18" s="165" t="n">
        <v>18042618.5187</v>
      </c>
      <c r="AK18" s="165" t="n">
        <v>748090.0618</v>
      </c>
      <c r="AL18" s="165" t="n">
        <v>673627.1341</v>
      </c>
      <c r="AM18" s="165" t="n">
        <v>-27554.0701</v>
      </c>
      <c r="AN18" s="165" t="n">
        <v>-105169.6313</v>
      </c>
      <c r="AO18" s="165" t="n">
        <v>-3648.7</v>
      </c>
      <c r="AP18" s="165" t="n">
        <v>-52150.8511</v>
      </c>
      <c r="AQ18" s="165"/>
      <c r="AR18" s="165"/>
      <c r="AS18" s="165" t="n">
        <v>3579792.2708</v>
      </c>
      <c r="AT18" s="165" t="n">
        <v>-245</v>
      </c>
      <c r="AU18" s="165"/>
      <c r="AV18" s="165" t="n">
        <v>465885</v>
      </c>
      <c r="AW18" s="165" t="n">
        <v>0</v>
      </c>
      <c r="AX18" s="165" t="n">
        <v>376316</v>
      </c>
      <c r="AY18" s="165"/>
      <c r="AZ18" s="40"/>
    </row>
    <row r="19">
      <c r="A19" s="1" t="str">
        <f>O19</f>
      </c>
      <c r="B19" s="1" t="str">
        <f>P19</f>
      </c>
      <c r="C19" s="1" t="str">
        <f>Q19</f>
      </c>
      <c r="D19" s="1" t="str">
        <f>R19</f>
      </c>
      <c r="E19" s="31"/>
      <c r="F19" s="31"/>
      <c r="G19" s="31"/>
      <c r="H19" s="31"/>
      <c r="I19" s="7"/>
      <c r="J19" s="16"/>
      <c r="K19" s="16"/>
      <c r="L19" s="16"/>
      <c r="M19" s="16"/>
      <c r="O19" t="s">
        <v>748</v>
      </c>
      <c r="P19" t="s">
        <v>724</v>
      </c>
      <c r="Q19" t="s">
        <v>751</v>
      </c>
      <c r="R19" t="s">
        <v>752</v>
      </c>
      <c r="S19" s="165"/>
      <c r="T19" s="165"/>
      <c r="U19" s="165"/>
      <c r="V19" s="165"/>
      <c r="W19" s="165"/>
      <c r="X19" s="165"/>
      <c r="Y19" s="165"/>
      <c r="Z19" s="165"/>
      <c r="AA19" s="165"/>
      <c r="AB19" s="165"/>
      <c r="AC19" s="165"/>
      <c r="AD19" s="165" t="n">
        <v>13342</v>
      </c>
      <c r="AE19" s="165"/>
      <c r="AF19" s="165"/>
      <c r="AG19" s="165" t="n">
        <v>2885.2</v>
      </c>
      <c r="AH19" s="165"/>
      <c r="AI19" s="165" t="n">
        <v>35030</v>
      </c>
      <c r="AJ19" s="165"/>
      <c r="AK19" s="165"/>
      <c r="AL19" s="165"/>
      <c r="AM19" s="165"/>
      <c r="AN19" s="165"/>
      <c r="AO19" s="165"/>
      <c r="AP19" s="165"/>
      <c r="AQ19" s="165"/>
      <c r="AR19" s="165"/>
      <c r="AS19" s="165"/>
      <c r="AT19" s="165"/>
      <c r="AU19" s="165"/>
      <c r="AV19" s="165"/>
      <c r="AW19" s="165"/>
      <c r="AX19" s="165"/>
      <c r="AY19" s="165"/>
      <c r="AZ19" s="40"/>
    </row>
    <row r="20">
      <c r="A20" s="1" t="str">
        <f>O20</f>
      </c>
      <c r="B20" s="1" t="str">
        <f>P20</f>
      </c>
      <c r="C20" s="1" t="str">
        <f>Q20</f>
      </c>
      <c r="D20" s="1" t="str">
        <f>R20</f>
      </c>
      <c r="E20" s="31"/>
      <c r="F20" s="31"/>
      <c r="G20" s="31"/>
      <c r="H20" s="31"/>
      <c r="I20" s="7"/>
      <c r="J20" s="16"/>
      <c r="K20" s="16"/>
      <c r="L20" s="16"/>
      <c r="M20" s="16"/>
      <c r="O20" t="s">
        <v>748</v>
      </c>
      <c r="P20" t="s">
        <v>724</v>
      </c>
      <c r="Q20" t="s">
        <v>751</v>
      </c>
      <c r="R20" t="s">
        <v>753</v>
      </c>
      <c r="S20" s="165"/>
      <c r="T20" s="165"/>
      <c r="U20" s="165"/>
      <c r="V20" s="165"/>
      <c r="W20" s="165"/>
      <c r="X20" s="165"/>
      <c r="Y20" s="165"/>
      <c r="Z20" s="165"/>
      <c r="AA20" s="165"/>
      <c r="AB20" s="165"/>
      <c r="AC20" s="165" t="n">
        <v>2378899.6964</v>
      </c>
      <c r="AD20" s="165" t="n">
        <v>1991250.8653</v>
      </c>
      <c r="AE20" s="165" t="n">
        <v>36653051.3216</v>
      </c>
      <c r="AF20" s="165" t="n">
        <v>51402546.1266</v>
      </c>
      <c r="AG20" s="165" t="n">
        <v>2676800.9804</v>
      </c>
      <c r="AH20" s="165" t="n">
        <v>863359</v>
      </c>
      <c r="AI20" s="165" t="n">
        <v>67611390</v>
      </c>
      <c r="AJ20" s="165" t="n">
        <v>-37033.4688</v>
      </c>
      <c r="AK20" s="165" t="n">
        <v>-192700.6617</v>
      </c>
      <c r="AL20" s="165" t="n">
        <v>0</v>
      </c>
      <c r="AM20" s="165" t="n">
        <v>-24487.7109</v>
      </c>
      <c r="AN20" s="165" t="n">
        <v>-3.86</v>
      </c>
      <c r="AO20" s="165" t="n">
        <v>-2829.1001</v>
      </c>
      <c r="AP20" s="165" t="n">
        <v>-47572.2695</v>
      </c>
      <c r="AQ20" s="165"/>
      <c r="AR20" s="165"/>
      <c r="AS20" s="165" t="n">
        <v>-1.07</v>
      </c>
      <c r="AT20" s="165"/>
      <c r="AU20" s="165"/>
      <c r="AV20" s="165"/>
      <c r="AW20" s="165"/>
      <c r="AX20" s="165"/>
      <c r="AY20" s="165"/>
      <c r="AZ20" s="40"/>
    </row>
    <row r="21">
      <c r="A21" s="1" t="str">
        <f>O21</f>
      </c>
      <c r="B21" s="1" t="str">
        <f>P21</f>
      </c>
      <c r="C21" s="1" t="str">
        <f>Q21</f>
      </c>
      <c r="D21" s="1" t="str">
        <f>R21</f>
      </c>
      <c r="E21" s="31"/>
      <c r="F21" s="31"/>
      <c r="G21" s="31"/>
      <c r="H21" s="31"/>
      <c r="I21" s="7"/>
      <c r="J21" s="16"/>
      <c r="K21" s="16"/>
      <c r="L21" s="16"/>
      <c r="M21" s="16"/>
      <c r="O21" t="s">
        <v>748</v>
      </c>
      <c r="P21" t="s">
        <v>724</v>
      </c>
      <c r="Q21" t="s">
        <v>755</v>
      </c>
      <c r="R21" t="s">
        <v>755</v>
      </c>
      <c r="S21" s="165"/>
      <c r="T21" s="165"/>
      <c r="U21" s="165"/>
      <c r="V21" s="165"/>
      <c r="W21" s="165"/>
      <c r="X21" s="165"/>
      <c r="Y21" s="165"/>
      <c r="Z21" s="165"/>
      <c r="AA21" s="165"/>
      <c r="AB21" s="165"/>
      <c r="AC21" s="165"/>
      <c r="AD21" s="165" t="n">
        <v>1506412</v>
      </c>
      <c r="AE21" s="165" t="n">
        <v>9236544</v>
      </c>
      <c r="AF21" s="165" t="n">
        <v>6656444</v>
      </c>
      <c r="AG21" s="165" t="n">
        <v>1436950</v>
      </c>
      <c r="AH21" s="165" t="n">
        <v>431106.3301</v>
      </c>
      <c r="AI21" s="165" t="n">
        <v>9419920.8799</v>
      </c>
      <c r="AJ21" s="165" t="n">
        <v>0</v>
      </c>
      <c r="AK21" s="165" t="n">
        <v>-151143.5508</v>
      </c>
      <c r="AL21" s="165" t="n">
        <v>14525.3794</v>
      </c>
      <c r="AM21" s="165"/>
      <c r="AN21" s="165"/>
      <c r="AO21" s="165"/>
      <c r="AP21" s="165"/>
      <c r="AQ21" s="165"/>
      <c r="AR21" s="165"/>
      <c r="AS21" s="165" t="n">
        <v>0</v>
      </c>
      <c r="AT21" s="165"/>
      <c r="AU21" s="165"/>
      <c r="AV21" s="165"/>
      <c r="AW21" s="165" t="n">
        <v>0</v>
      </c>
      <c r="AX21" s="165" t="n">
        <v>0</v>
      </c>
      <c r="AY21" s="165" t="n">
        <v>0</v>
      </c>
      <c r="AZ21" s="40"/>
    </row>
    <row r="22">
      <c r="A22" s="1" t="str">
        <f>O22</f>
      </c>
      <c r="B22" s="1" t="str">
        <f>P22</f>
      </c>
      <c r="C22" s="1" t="str">
        <f>Q22</f>
      </c>
      <c r="D22" s="1" t="str">
        <f>R22</f>
      </c>
      <c r="E22" s="31"/>
      <c r="F22" s="31"/>
      <c r="G22" s="31"/>
      <c r="H22" s="31"/>
      <c r="I22" s="7"/>
      <c r="J22" s="16"/>
      <c r="K22" s="16"/>
      <c r="L22" s="16"/>
      <c r="M22" s="16"/>
      <c r="O22" t="s">
        <v>748</v>
      </c>
      <c r="P22" t="s">
        <v>724</v>
      </c>
      <c r="Q22" t="s">
        <v>756</v>
      </c>
      <c r="R22" t="s">
        <v>756</v>
      </c>
      <c r="S22" s="165"/>
      <c r="T22" s="165"/>
      <c r="U22" s="165"/>
      <c r="V22" s="165"/>
      <c r="W22" s="165"/>
      <c r="X22" s="165"/>
      <c r="Y22" s="165"/>
      <c r="Z22" s="165"/>
      <c r="AA22" s="165"/>
      <c r="AB22" s="165"/>
      <c r="AC22" s="165"/>
      <c r="AD22" s="165" t="n">
        <v>0</v>
      </c>
      <c r="AE22" s="165" t="n">
        <v>523464.7188</v>
      </c>
      <c r="AF22" s="165" t="n">
        <v>21271.0625</v>
      </c>
      <c r="AG22" s="165"/>
      <c r="AH22" s="165"/>
      <c r="AI22" s="165" t="n">
        <v>0</v>
      </c>
      <c r="AJ22" s="165"/>
      <c r="AK22" s="165" t="n">
        <v>0</v>
      </c>
      <c r="AL22" s="165"/>
      <c r="AM22" s="165"/>
      <c r="AN22" s="165"/>
      <c r="AO22" s="165"/>
      <c r="AP22" s="165"/>
      <c r="AQ22" s="165"/>
      <c r="AR22" s="165"/>
      <c r="AS22" s="165"/>
      <c r="AT22" s="165"/>
      <c r="AU22" s="165"/>
      <c r="AV22" s="165"/>
      <c r="AW22" s="165"/>
      <c r="AX22" s="165"/>
      <c r="AY22" s="165"/>
      <c r="AZ22" s="40"/>
    </row>
    <row r="23">
      <c r="A23" s="1" t="str">
        <f>O23</f>
      </c>
      <c r="B23" s="1" t="str">
        <f>P23</f>
      </c>
      <c r="C23" s="1" t="str">
        <f>Q23</f>
      </c>
      <c r="D23" s="1" t="str">
        <f>R23</f>
      </c>
      <c r="E23" s="31"/>
      <c r="F23" s="31"/>
      <c r="G23" s="31"/>
      <c r="H23" s="31"/>
      <c r="I23" s="7"/>
      <c r="J23" s="16"/>
      <c r="K23" s="16"/>
      <c r="L23" s="16"/>
      <c r="M23" s="16"/>
      <c r="O23" t="s">
        <v>748</v>
      </c>
      <c r="P23" t="s">
        <v>724</v>
      </c>
      <c r="Q23" t="s">
        <v>757</v>
      </c>
      <c r="R23" t="s">
        <v>758</v>
      </c>
      <c r="S23" s="165"/>
      <c r="T23" s="165"/>
      <c r="U23" s="165"/>
      <c r="V23" s="165"/>
      <c r="W23" s="165"/>
      <c r="X23" s="165"/>
      <c r="Y23" s="165"/>
      <c r="Z23" s="165"/>
      <c r="AA23" s="165"/>
      <c r="AB23" s="165"/>
      <c r="AC23" s="165"/>
      <c r="AD23" s="165" t="n">
        <v>12475</v>
      </c>
      <c r="AE23" s="165" t="n">
        <v>461178</v>
      </c>
      <c r="AF23" s="165" t="n">
        <v>37618</v>
      </c>
      <c r="AG23" s="165"/>
      <c r="AH23" s="165" t="n">
        <v>5986</v>
      </c>
      <c r="AI23" s="165" t="n">
        <v>11200894</v>
      </c>
      <c r="AJ23" s="165" t="n">
        <v>42000</v>
      </c>
      <c r="AK23" s="165" t="n">
        <v>-28097.4801</v>
      </c>
      <c r="AL23" s="165"/>
      <c r="AM23" s="165"/>
      <c r="AN23" s="165"/>
      <c r="AO23" s="165"/>
      <c r="AP23" s="165"/>
      <c r="AQ23" s="165"/>
      <c r="AR23" s="165"/>
      <c r="AS23" s="165"/>
      <c r="AT23" s="165"/>
      <c r="AU23" s="165"/>
      <c r="AV23" s="165"/>
      <c r="AW23" s="165"/>
      <c r="AX23" s="165"/>
      <c r="AY23" s="165"/>
      <c r="AZ23" s="40"/>
    </row>
    <row r="24" ht="15.75" customHeight="1">
      <c r="A24" s="1" t="str">
        <f>O24</f>
      </c>
      <c r="B24" s="1" t="str">
        <f>P24</f>
      </c>
      <c r="C24" s="1" t="str">
        <f>Q24</f>
      </c>
      <c r="D24" s="1" t="str">
        <f>R24</f>
      </c>
      <c r="E24" s="31"/>
      <c r="F24" s="31"/>
      <c r="G24" s="31"/>
      <c r="H24" s="31"/>
      <c r="I24" s="7"/>
      <c r="J24" s="16"/>
      <c r="K24" s="16"/>
      <c r="L24" s="16"/>
      <c r="M24" s="16"/>
      <c r="O24" t="s">
        <v>748</v>
      </c>
      <c r="P24" t="s">
        <v>724</v>
      </c>
      <c r="Q24" t="s">
        <v>757</v>
      </c>
      <c r="R24"/>
      <c r="S24" s="165"/>
      <c r="T24" s="165"/>
      <c r="U24" s="165"/>
      <c r="V24" s="165"/>
      <c r="W24" s="165"/>
      <c r="X24" s="165"/>
      <c r="Y24" s="165"/>
      <c r="Z24" s="165"/>
      <c r="AA24" s="165"/>
      <c r="AB24" s="165"/>
      <c r="AC24" s="165" t="n">
        <v>5329006.2975</v>
      </c>
      <c r="AD24" s="165" t="n">
        <v>2171639.4081</v>
      </c>
      <c r="AE24" s="165" t="n">
        <v>-26023.8045</v>
      </c>
      <c r="AF24" s="165" t="n">
        <v>145653.9198</v>
      </c>
      <c r="AG24" s="165" t="n">
        <v>-2500</v>
      </c>
      <c r="AH24" s="165" t="n">
        <v>18222.0302</v>
      </c>
      <c r="AI24" s="165" t="n">
        <v>627730.75</v>
      </c>
      <c r="AJ24" s="165" t="n">
        <v>0</v>
      </c>
      <c r="AK24" s="165" t="n">
        <v>-8105.15</v>
      </c>
      <c r="AL24" s="165" t="n">
        <v>298015.6198</v>
      </c>
      <c r="AM24" s="165" t="n">
        <v>-1421.5</v>
      </c>
      <c r="AN24" s="165" t="n">
        <v>-179.34</v>
      </c>
      <c r="AO24" s="165"/>
      <c r="AP24" s="165"/>
      <c r="AQ24" s="165"/>
      <c r="AR24" s="165" t="n">
        <v>30000</v>
      </c>
      <c r="AS24" s="165" t="n">
        <v>1738.23</v>
      </c>
      <c r="AT24" s="165" t="n">
        <v>1345852</v>
      </c>
      <c r="AU24" s="165" t="n">
        <v>20204.7109</v>
      </c>
      <c r="AV24" s="165" t="n">
        <v>0</v>
      </c>
      <c r="AW24" s="165" t="n">
        <v>314555.625</v>
      </c>
      <c r="AX24" s="165" t="n">
        <v>10000</v>
      </c>
      <c r="AY24" s="165"/>
      <c r="AZ24" s="40" t="n">
        <v>10000</v>
      </c>
    </row>
    <row r="25">
      <c r="A25" s="139" t="str">
        <f>O25</f>
      </c>
      <c r="B25" s="139" t="str">
        <f>P25</f>
      </c>
      <c r="C25" s="139" t="str">
        <f>Q25</f>
      </c>
      <c r="D25" s="139" t="str">
        <f>R25</f>
      </c>
      <c r="E25" s="31"/>
      <c r="F25" s="31"/>
      <c r="G25" s="31"/>
      <c r="H25" s="31"/>
      <c r="I25" s="7"/>
      <c r="J25" s="16"/>
      <c r="K25" s="16"/>
      <c r="L25" s="16"/>
      <c r="M25" s="16"/>
      <c r="O25" t="s">
        <v>760</v>
      </c>
      <c r="P25" t="s">
        <v>749</v>
      </c>
      <c r="Q25" t="s">
        <v>750</v>
      </c>
      <c r="R25" t="s">
        <v>750</v>
      </c>
      <c r="S25" s="165"/>
      <c r="T25" s="165"/>
      <c r="U25" s="165"/>
      <c r="V25" s="165"/>
      <c r="W25" s="165"/>
      <c r="X25" s="165"/>
      <c r="Y25" s="165"/>
      <c r="Z25" s="165"/>
      <c r="AA25" s="165"/>
      <c r="AB25" s="165"/>
      <c r="AC25" s="165" t="n">
        <v>24150836</v>
      </c>
      <c r="AD25" s="165" t="n">
        <v>1377260379</v>
      </c>
      <c r="AE25" s="165" t="n">
        <v>1430938287</v>
      </c>
      <c r="AF25" s="165" t="n">
        <v>1168676887</v>
      </c>
      <c r="AG25" s="165" t="n">
        <v>1428836963.1529</v>
      </c>
      <c r="AH25" s="165" t="n">
        <v>1046530308.98</v>
      </c>
      <c r="AI25" s="165" t="n">
        <v>1598156024.3634</v>
      </c>
      <c r="AJ25" s="165" t="n">
        <v>2798015381.5292</v>
      </c>
      <c r="AK25" s="165" t="n">
        <v>2234899355.1708</v>
      </c>
      <c r="AL25" s="165" t="n">
        <v>4066873989.2122</v>
      </c>
      <c r="AM25" s="165" t="n">
        <v>1664364130.286</v>
      </c>
      <c r="AN25" s="165" t="n">
        <v>9656390956.0133</v>
      </c>
      <c r="AO25" s="165" t="n">
        <v>10126191279.3097</v>
      </c>
      <c r="AP25" s="165" t="n">
        <v>10987015411.2982</v>
      </c>
      <c r="AQ25" s="165" t="n">
        <v>6939037497.034</v>
      </c>
      <c r="AR25" s="165" t="n">
        <v>9312801172.404</v>
      </c>
      <c r="AS25" s="165" t="n">
        <v>12678010834.4546</v>
      </c>
      <c r="AT25" s="165" t="n">
        <v>12008041037.5666</v>
      </c>
      <c r="AU25" s="165" t="n">
        <v>9815417534.2732</v>
      </c>
      <c r="AV25" s="165" t="n">
        <v>15933045150.5134</v>
      </c>
      <c r="AW25" s="165" t="n">
        <v>22232700036.2767</v>
      </c>
      <c r="AX25" s="165" t="n">
        <v>12059736784.2534</v>
      </c>
      <c r="AY25" s="165" t="n">
        <v>8414666718.4875</v>
      </c>
      <c r="AZ25" s="40" t="n">
        <v>7782825940.311</v>
      </c>
    </row>
    <row r="26">
      <c r="A26" s="1" t="str">
        <f>O26</f>
      </c>
      <c r="B26" s="1" t="str">
        <f>P26</f>
      </c>
      <c r="C26" s="1" t="str">
        <f>Q26</f>
      </c>
      <c r="D26" s="1" t="str">
        <f>R26</f>
      </c>
      <c r="E26" s="31"/>
      <c r="F26" s="31"/>
      <c r="G26" s="31"/>
      <c r="H26" s="31"/>
      <c r="I26" s="7"/>
      <c r="J26" s="16"/>
      <c r="K26" s="16"/>
      <c r="L26" s="16"/>
      <c r="M26" s="16"/>
      <c r="O26" t="s">
        <v>760</v>
      </c>
      <c r="P26" t="s">
        <v>749</v>
      </c>
      <c r="Q26" t="s">
        <v>751</v>
      </c>
      <c r="R26" t="s">
        <v>752</v>
      </c>
      <c r="S26" s="165"/>
      <c r="T26" s="165"/>
      <c r="U26" s="165"/>
      <c r="V26" s="165"/>
      <c r="W26" s="165"/>
      <c r="X26" s="165"/>
      <c r="Y26" s="165"/>
      <c r="Z26" s="165"/>
      <c r="AA26" s="165"/>
      <c r="AB26" s="165"/>
      <c r="AC26" s="165"/>
      <c r="AD26" s="165" t="n">
        <v>2440843</v>
      </c>
      <c r="AE26" s="165" t="n">
        <v>24604578</v>
      </c>
      <c r="AF26" s="165" t="n">
        <v>26133875</v>
      </c>
      <c r="AG26" s="165" t="n">
        <v>26285912</v>
      </c>
      <c r="AH26" s="165" t="n">
        <v>22693750</v>
      </c>
      <c r="AI26" s="165" t="n">
        <v>26024177</v>
      </c>
      <c r="AJ26" s="165" t="n">
        <v>3967260.0079</v>
      </c>
      <c r="AK26" s="165" t="n">
        <v>8966674.4844</v>
      </c>
      <c r="AL26" s="165" t="n">
        <v>54598319.3777</v>
      </c>
      <c r="AM26" s="165" t="n">
        <v>984565.2583</v>
      </c>
      <c r="AN26" s="165" t="n">
        <v>518887937.7097</v>
      </c>
      <c r="AO26" s="165" t="n">
        <v>494351043.517</v>
      </c>
      <c r="AP26" s="165" t="n">
        <v>429048315.5199</v>
      </c>
      <c r="AQ26" s="165" t="n">
        <v>403755320.0399</v>
      </c>
      <c r="AR26" s="165" t="n">
        <v>221121469.3606</v>
      </c>
      <c r="AS26" s="165" t="n">
        <v>203407593.8552</v>
      </c>
      <c r="AT26" s="165" t="n">
        <v>268922097.0759</v>
      </c>
      <c r="AU26" s="165" t="n">
        <v>340481590.4484</v>
      </c>
      <c r="AV26" s="165" t="n">
        <v>42086040.413</v>
      </c>
      <c r="AW26" s="165" t="n">
        <v>36698116.8439</v>
      </c>
      <c r="AX26" s="165" t="n">
        <v>68846980.2522</v>
      </c>
      <c r="AY26" s="165" t="n">
        <v>760288802.7004</v>
      </c>
      <c r="AZ26" s="40" t="n">
        <v>42679504.6131</v>
      </c>
    </row>
    <row r="27">
      <c r="A27" s="1" t="str">
        <f>O27</f>
      </c>
      <c r="B27" s="1" t="str">
        <f>P27</f>
      </c>
      <c r="C27" s="1" t="str">
        <f>Q27</f>
      </c>
      <c r="D27" s="1" t="str">
        <f>R27</f>
      </c>
      <c r="E27" s="31"/>
      <c r="F27" s="31"/>
      <c r="G27" s="31"/>
      <c r="H27" s="31"/>
      <c r="I27" s="7"/>
      <c r="J27" s="16"/>
      <c r="K27" s="16"/>
      <c r="L27" s="16"/>
      <c r="M27" s="16"/>
      <c r="O27" t="s">
        <v>760</v>
      </c>
      <c r="P27" t="s">
        <v>749</v>
      </c>
      <c r="Q27" t="s">
        <v>751</v>
      </c>
      <c r="R27" t="s">
        <v>753</v>
      </c>
      <c r="S27" s="165"/>
      <c r="T27" s="165"/>
      <c r="U27" s="165"/>
      <c r="V27" s="165"/>
      <c r="W27" s="165"/>
      <c r="X27" s="165"/>
      <c r="Y27" s="165"/>
      <c r="Z27" s="165"/>
      <c r="AA27" s="165"/>
      <c r="AB27" s="165"/>
      <c r="AC27" s="165"/>
      <c r="AD27" s="165" t="n">
        <v>8747238</v>
      </c>
      <c r="AE27" s="165" t="n">
        <v>645005</v>
      </c>
      <c r="AF27" s="165" t="n">
        <v>11968116</v>
      </c>
      <c r="AG27" s="165" t="n">
        <v>6376930</v>
      </c>
      <c r="AH27" s="165" t="n">
        <v>12896973</v>
      </c>
      <c r="AI27" s="165" t="n">
        <v>11348739</v>
      </c>
      <c r="AJ27" s="165" t="n">
        <v>3303558.9992</v>
      </c>
      <c r="AK27" s="165" t="n">
        <v>9694499.3567</v>
      </c>
      <c r="AL27" s="165" t="n">
        <v>3845494.9766</v>
      </c>
      <c r="AM27" s="165" t="n">
        <v>2562887</v>
      </c>
      <c r="AN27" s="165" t="n">
        <v>15186970.7869</v>
      </c>
      <c r="AO27" s="165" t="n">
        <v>16237036.4925</v>
      </c>
      <c r="AP27" s="165" t="n">
        <v>26316604.81</v>
      </c>
      <c r="AQ27" s="165" t="n">
        <v>15652833.3994</v>
      </c>
      <c r="AR27" s="165" t="n">
        <v>12410947.2322</v>
      </c>
      <c r="AS27" s="165" t="n">
        <v>-405061.2379</v>
      </c>
      <c r="AT27" s="165" t="n">
        <v>-112640.6934</v>
      </c>
      <c r="AU27" s="165" t="n">
        <v>-3745296.2402</v>
      </c>
      <c r="AV27" s="165" t="n">
        <v>-1680888.229</v>
      </c>
      <c r="AW27" s="165" t="n">
        <v>-298753.631</v>
      </c>
      <c r="AX27" s="165" t="n">
        <v>4323174.0508</v>
      </c>
      <c r="AY27" s="165" t="n">
        <v>3123781.29</v>
      </c>
      <c r="AZ27" s="40" t="n">
        <v>77040</v>
      </c>
    </row>
    <row r="28">
      <c r="A28" s="1" t="str">
        <f>O28</f>
      </c>
      <c r="B28" s="1" t="str">
        <f>P28</f>
      </c>
      <c r="C28" s="1" t="str">
        <f>Q28</f>
      </c>
      <c r="D28" s="1" t="str">
        <f>R28</f>
      </c>
      <c r="E28" s="31"/>
      <c r="F28" s="31"/>
      <c r="G28" s="31"/>
      <c r="H28" s="31"/>
      <c r="I28" s="7"/>
      <c r="J28" s="16"/>
      <c r="K28" s="16"/>
      <c r="L28" s="16"/>
      <c r="M28" s="16"/>
      <c r="O28" t="s">
        <v>760</v>
      </c>
      <c r="P28" t="s">
        <v>749</v>
      </c>
      <c r="Q28" t="s">
        <v>754</v>
      </c>
      <c r="R28" t="s">
        <v>754</v>
      </c>
      <c r="S28" s="165"/>
      <c r="T28" s="165"/>
      <c r="U28" s="165"/>
      <c r="V28" s="165"/>
      <c r="W28" s="165"/>
      <c r="X28" s="165"/>
      <c r="Y28" s="165"/>
      <c r="Z28" s="165"/>
      <c r="AA28" s="165"/>
      <c r="AB28" s="165"/>
      <c r="AC28" s="165"/>
      <c r="AD28" s="165" t="n">
        <v>32051720</v>
      </c>
      <c r="AE28" s="165" t="n">
        <v>21623555</v>
      </c>
      <c r="AF28" s="165" t="n">
        <v>10360088</v>
      </c>
      <c r="AG28" s="165"/>
      <c r="AH28" s="165" t="n">
        <v>672587</v>
      </c>
      <c r="AI28" s="165" t="n">
        <v>7655429</v>
      </c>
      <c r="AJ28" s="165" t="n">
        <v>4065188</v>
      </c>
      <c r="AK28" s="165" t="n">
        <v>11208734</v>
      </c>
      <c r="AL28" s="165" t="n">
        <v>21337931.4219</v>
      </c>
      <c r="AM28" s="165" t="n">
        <v>16926781.7032</v>
      </c>
      <c r="AN28" s="165" t="n">
        <v>66555296.6173</v>
      </c>
      <c r="AO28" s="165" t="n">
        <v>49051949.7812</v>
      </c>
      <c r="AP28" s="165" t="n">
        <v>209546431.5726</v>
      </c>
      <c r="AQ28" s="165" t="n">
        <v>596650777</v>
      </c>
      <c r="AR28" s="165" t="n">
        <v>4114525211.8323</v>
      </c>
      <c r="AS28" s="165" t="n">
        <v>6625015261.2774</v>
      </c>
      <c r="AT28" s="165" t="n">
        <v>1901731342.3962</v>
      </c>
      <c r="AU28" s="165" t="n">
        <v>6320171298.931</v>
      </c>
      <c r="AV28" s="165" t="n">
        <v>9711790440.4185</v>
      </c>
      <c r="AW28" s="165" t="n">
        <v>8565517083.0887</v>
      </c>
      <c r="AX28" s="165" t="n">
        <v>-456966018.9954</v>
      </c>
      <c r="AY28" s="165" t="n">
        <v>5543393109.0483</v>
      </c>
      <c r="AZ28" s="40" t="n">
        <v>12818591447.9249</v>
      </c>
    </row>
    <row r="29">
      <c r="A29" s="1" t="str">
        <f>O29</f>
      </c>
      <c r="B29" s="1" t="str">
        <f>P29</f>
      </c>
      <c r="C29" s="1" t="str">
        <f>Q29</f>
      </c>
      <c r="D29" s="1" t="str">
        <f>R29</f>
      </c>
      <c r="E29" s="31"/>
      <c r="F29" s="31"/>
      <c r="G29" s="31"/>
      <c r="H29" s="31"/>
      <c r="I29" s="7"/>
      <c r="J29" s="16"/>
      <c r="K29" s="16"/>
      <c r="L29" s="16"/>
      <c r="M29" s="16"/>
      <c r="O29" t="s">
        <v>760</v>
      </c>
      <c r="P29" t="s">
        <v>749</v>
      </c>
      <c r="Q29" t="s">
        <v>755</v>
      </c>
      <c r="R29" t="s">
        <v>755</v>
      </c>
      <c r="S29" s="165"/>
      <c r="T29" s="165"/>
      <c r="U29" s="165"/>
      <c r="V29" s="165"/>
      <c r="W29" s="165"/>
      <c r="X29" s="165"/>
      <c r="Y29" s="165"/>
      <c r="Z29" s="165"/>
      <c r="AA29" s="165"/>
      <c r="AB29" s="165"/>
      <c r="AC29" s="165"/>
      <c r="AD29" s="165" t="n">
        <v>20385760</v>
      </c>
      <c r="AE29" s="165" t="n">
        <v>41918660.2734</v>
      </c>
      <c r="AF29" s="165" t="n">
        <v>70984906</v>
      </c>
      <c r="AG29" s="165" t="n">
        <v>31569966</v>
      </c>
      <c r="AH29" s="165" t="n">
        <v>256562466</v>
      </c>
      <c r="AI29" s="165" t="n">
        <v>287435815.3438</v>
      </c>
      <c r="AJ29" s="165" t="n">
        <v>240160995.5756</v>
      </c>
      <c r="AK29" s="165" t="n">
        <v>91542316.7273</v>
      </c>
      <c r="AL29" s="165" t="n">
        <v>201127834.2526</v>
      </c>
      <c r="AM29" s="165" t="n">
        <v>123180086</v>
      </c>
      <c r="AN29" s="165" t="n">
        <v>524969680.959</v>
      </c>
      <c r="AO29" s="165" t="n">
        <v>410385436.8775</v>
      </c>
      <c r="AP29" s="165" t="n">
        <v>654300046.9277</v>
      </c>
      <c r="AQ29" s="165" t="n">
        <v>569480643.0697</v>
      </c>
      <c r="AR29" s="165" t="n">
        <v>952191990.0291</v>
      </c>
      <c r="AS29" s="165" t="n">
        <v>1484180702.7037</v>
      </c>
      <c r="AT29" s="165" t="n">
        <v>1463603915.1633</v>
      </c>
      <c r="AU29" s="165" t="n">
        <v>909063057.6126</v>
      </c>
      <c r="AV29" s="165" t="n">
        <v>1135223520.0762</v>
      </c>
      <c r="AW29" s="165" t="n">
        <v>931581477.7291</v>
      </c>
      <c r="AX29" s="165" t="n">
        <v>829859708.579</v>
      </c>
      <c r="AY29" s="165" t="n">
        <v>802198167.4847</v>
      </c>
      <c r="AZ29" s="40" t="n">
        <v>447876962.3687</v>
      </c>
    </row>
    <row r="30">
      <c r="A30" s="1" t="str">
        <f>O30</f>
      </c>
      <c r="B30" s="1" t="str">
        <f>P30</f>
      </c>
      <c r="C30" s="1" t="str">
        <f>Q30</f>
      </c>
      <c r="D30" s="1" t="str">
        <f>R30</f>
      </c>
      <c r="E30" s="31"/>
      <c r="F30" s="31"/>
      <c r="G30" s="31"/>
      <c r="H30" s="31"/>
      <c r="I30" s="7"/>
      <c r="J30" s="16"/>
      <c r="K30" s="16"/>
      <c r="L30" s="16"/>
      <c r="M30" s="16"/>
      <c r="O30" t="s">
        <v>760</v>
      </c>
      <c r="P30" t="s">
        <v>749</v>
      </c>
      <c r="Q30" t="s">
        <v>756</v>
      </c>
      <c r="R30" t="s">
        <v>756</v>
      </c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 t="n">
        <v>25159328</v>
      </c>
      <c r="AD30" s="165" t="n">
        <v>112384147</v>
      </c>
      <c r="AE30" s="165" t="n">
        <v>139667843</v>
      </c>
      <c r="AF30" s="165" t="n">
        <v>162566494</v>
      </c>
      <c r="AG30" s="165" t="n">
        <v>41529935</v>
      </c>
      <c r="AH30" s="165" t="n">
        <v>119000926</v>
      </c>
      <c r="AI30" s="165" t="n">
        <v>494761907</v>
      </c>
      <c r="AJ30" s="165" t="n">
        <v>462281069.1875</v>
      </c>
      <c r="AK30" s="165" t="n">
        <v>564156257.5</v>
      </c>
      <c r="AL30" s="165" t="n">
        <v>391124854.5571</v>
      </c>
      <c r="AM30" s="165" t="n">
        <v>1542075139.0713</v>
      </c>
      <c r="AN30" s="165" t="n">
        <v>2514257648.3742</v>
      </c>
      <c r="AO30" s="165" t="n">
        <v>6744270064.5949</v>
      </c>
      <c r="AP30" s="165" t="n">
        <v>3414413614.1216</v>
      </c>
      <c r="AQ30" s="165" t="n">
        <v>2418906888.7724</v>
      </c>
      <c r="AR30" s="165" t="n">
        <v>2933651251.623</v>
      </c>
      <c r="AS30" s="165" t="n">
        <v>5651840942.9459</v>
      </c>
      <c r="AT30" s="165" t="n">
        <v>8908445322.3168</v>
      </c>
      <c r="AU30" s="165" t="n">
        <v>9594330877.6859</v>
      </c>
      <c r="AV30" s="165" t="n">
        <v>3748546513.4892</v>
      </c>
      <c r="AW30" s="165" t="n">
        <v>9973560814.7521</v>
      </c>
      <c r="AX30" s="165" t="n">
        <v>5029099946.6496</v>
      </c>
      <c r="AY30" s="165" t="n">
        <v>14288026586.8581</v>
      </c>
      <c r="AZ30" s="40" t="n">
        <v>4308083794.7032</v>
      </c>
    </row>
    <row r="31">
      <c r="A31" s="1" t="str">
        <f>O31</f>
      </c>
      <c r="B31" s="1" t="str">
        <f>P31</f>
      </c>
      <c r="C31" s="1" t="str">
        <f>Q31</f>
      </c>
      <c r="D31" s="1" t="str">
        <f>R31</f>
      </c>
      <c r="E31" s="31"/>
      <c r="F31" s="31"/>
      <c r="G31" s="31"/>
      <c r="H31" s="31"/>
      <c r="I31" s="7"/>
      <c r="J31" s="16"/>
      <c r="K31" s="16"/>
      <c r="L31" s="16"/>
      <c r="M31" s="16"/>
      <c r="O31" t="s">
        <v>760</v>
      </c>
      <c r="P31" t="s">
        <v>749</v>
      </c>
      <c r="Q31" t="s">
        <v>757</v>
      </c>
      <c r="R31" t="s">
        <v>758</v>
      </c>
      <c r="S31" s="165"/>
      <c r="T31" s="165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 t="n">
        <v>340432175.9</v>
      </c>
      <c r="AK31" s="165" t="n">
        <v>19112611</v>
      </c>
      <c r="AL31" s="165" t="n">
        <v>57209999.6563</v>
      </c>
      <c r="AM31" s="165"/>
      <c r="AN31" s="165" t="n">
        <v>285402</v>
      </c>
      <c r="AO31" s="165" t="n">
        <v>-5023.5298</v>
      </c>
      <c r="AP31" s="165" t="n">
        <v>200733.37</v>
      </c>
      <c r="AQ31" s="165" t="n">
        <v>0</v>
      </c>
      <c r="AR31" s="165"/>
      <c r="AS31" s="165"/>
      <c r="AT31" s="165" t="n">
        <v>0</v>
      </c>
      <c r="AU31" s="165"/>
      <c r="AV31" s="165"/>
      <c r="AW31" s="165"/>
      <c r="AX31" s="165"/>
      <c r="AY31" s="165"/>
      <c r="AZ31" s="40"/>
    </row>
    <row r="32">
      <c r="A32" s="81" t="str">
        <f>O32</f>
      </c>
      <c r="B32" s="81" t="str">
        <f>P32</f>
      </c>
      <c r="C32" s="81" t="str">
        <f>Q32</f>
      </c>
      <c r="D32" s="81" t="str">
        <f>R32</f>
      </c>
      <c r="E32" s="31"/>
      <c r="F32" s="31"/>
      <c r="G32" s="31"/>
      <c r="H32" s="31"/>
      <c r="I32" s="7"/>
      <c r="J32" s="16"/>
      <c r="K32" s="16"/>
      <c r="L32" s="16"/>
      <c r="M32" s="16"/>
      <c r="O32" t="s">
        <v>760</v>
      </c>
      <c r="P32" t="s">
        <v>749</v>
      </c>
      <c r="Q32" t="s">
        <v>757</v>
      </c>
      <c r="R32"/>
      <c r="S32" s="165"/>
      <c r="T32" s="165"/>
      <c r="U32" s="165"/>
      <c r="V32" s="165"/>
      <c r="W32" s="165"/>
      <c r="X32" s="165"/>
      <c r="Y32" s="165"/>
      <c r="Z32" s="165"/>
      <c r="AA32" s="165"/>
      <c r="AB32" s="165"/>
      <c r="AC32" s="165" t="n">
        <v>129644120</v>
      </c>
      <c r="AD32" s="165" t="n">
        <v>6424404</v>
      </c>
      <c r="AE32" s="165" t="n">
        <v>11210007</v>
      </c>
      <c r="AF32" s="165" t="n">
        <v>13375694</v>
      </c>
      <c r="AG32" s="165" t="n">
        <v>20484200</v>
      </c>
      <c r="AH32" s="165" t="n">
        <v>71009366</v>
      </c>
      <c r="AI32" s="165" t="n">
        <v>302236636.5</v>
      </c>
      <c r="AJ32" s="165" t="n">
        <v>-24560</v>
      </c>
      <c r="AK32" s="165" t="n">
        <v>648.460899999998</v>
      </c>
      <c r="AL32" s="165" t="n">
        <v>1627102.2422</v>
      </c>
      <c r="AM32" s="165" t="n">
        <v>0</v>
      </c>
      <c r="AN32" s="165" t="n">
        <v>152596707</v>
      </c>
      <c r="AO32" s="165" t="n">
        <v>2032982538.4302</v>
      </c>
      <c r="AP32" s="165" t="n">
        <v>146462449.2149</v>
      </c>
      <c r="AQ32" s="165" t="n">
        <v>140080588.3096</v>
      </c>
      <c r="AR32" s="165" t="n">
        <v>197933652.6499</v>
      </c>
      <c r="AS32" s="165" t="n">
        <v>424480892.3232</v>
      </c>
      <c r="AT32" s="165" t="n">
        <v>-293039107.625</v>
      </c>
      <c r="AU32" s="165" t="n">
        <v>0</v>
      </c>
      <c r="AV32" s="165" t="n">
        <v>0</v>
      </c>
      <c r="AW32" s="165" t="n">
        <v>0</v>
      </c>
      <c r="AX32" s="165" t="n">
        <v>0</v>
      </c>
      <c r="AY32" s="165" t="n">
        <v>0</v>
      </c>
      <c r="AZ32" s="40" t="n">
        <v>0</v>
      </c>
    </row>
    <row r="33">
      <c r="A33" s="1" t="str">
        <f>O33</f>
      </c>
      <c r="B33" s="1" t="str">
        <f>P33</f>
      </c>
      <c r="C33" s="1" t="str">
        <f>Q33</f>
      </c>
      <c r="D33" s="1" t="str">
        <f>R33</f>
      </c>
      <c r="E33" s="31"/>
      <c r="F33" s="31"/>
      <c r="G33" s="31"/>
      <c r="H33" s="31"/>
      <c r="I33" s="7"/>
      <c r="J33" s="16"/>
      <c r="K33" s="16"/>
      <c r="L33" s="16"/>
      <c r="M33" s="16"/>
      <c r="O33" t="s">
        <v>760</v>
      </c>
      <c r="P33" t="s">
        <v>759</v>
      </c>
      <c r="Q33" t="s">
        <v>750</v>
      </c>
      <c r="R33" t="s">
        <v>750</v>
      </c>
      <c r="S33" s="165"/>
      <c r="T33" s="165"/>
      <c r="U33" s="165"/>
      <c r="V33" s="165"/>
      <c r="W33" s="165"/>
      <c r="X33" s="165"/>
      <c r="Y33" s="165"/>
      <c r="Z33" s="165"/>
      <c r="AA33" s="165"/>
      <c r="AB33" s="165"/>
      <c r="AC33" s="165"/>
      <c r="AD33" s="165" t="n">
        <v>246239175.7891</v>
      </c>
      <c r="AE33" s="165" t="n">
        <v>196347148.625</v>
      </c>
      <c r="AF33" s="165" t="n">
        <v>223352197</v>
      </c>
      <c r="AG33" s="165" t="n">
        <v>289179075.375</v>
      </c>
      <c r="AH33" s="165" t="n">
        <v>425849226.7992</v>
      </c>
      <c r="AI33" s="165" t="n">
        <v>432880159.6504</v>
      </c>
      <c r="AJ33" s="165" t="n">
        <v>263655040.618</v>
      </c>
      <c r="AK33" s="165" t="n">
        <v>213641170.914</v>
      </c>
      <c r="AL33" s="165" t="n">
        <v>227858177.8195</v>
      </c>
      <c r="AM33" s="165" t="n">
        <v>480437647.2971</v>
      </c>
      <c r="AN33" s="165" t="n">
        <v>1068688073.9361</v>
      </c>
      <c r="AO33" s="165" t="n">
        <v>3776861823.2391</v>
      </c>
      <c r="AP33" s="165" t="n">
        <v>2150240381.9559</v>
      </c>
      <c r="AQ33" s="165" t="n">
        <v>2699007681.24</v>
      </c>
      <c r="AR33" s="165" t="n">
        <v>3588767464.1558</v>
      </c>
      <c r="AS33" s="165" t="n">
        <v>3712735153.8989</v>
      </c>
      <c r="AT33" s="165" t="n">
        <v>2898131976.0479</v>
      </c>
      <c r="AU33" s="165" t="n">
        <v>3647137465.7185</v>
      </c>
      <c r="AV33" s="165" t="n">
        <v>2907153465.6551</v>
      </c>
      <c r="AW33" s="165" t="n">
        <v>2736815772.3624</v>
      </c>
      <c r="AX33" s="165" t="n">
        <v>2738585042.9916</v>
      </c>
      <c r="AY33" s="165" t="n">
        <v>3418607074.0515</v>
      </c>
      <c r="AZ33" s="40" t="n">
        <v>1777350195.5161</v>
      </c>
    </row>
    <row r="34">
      <c r="A34" s="1" t="str">
        <f>O34</f>
      </c>
      <c r="B34" s="1" t="str">
        <f>P34</f>
      </c>
      <c r="C34" s="1" t="str">
        <f>Q34</f>
      </c>
      <c r="D34" s="1" t="str">
        <f>R34</f>
      </c>
      <c r="E34" s="31"/>
      <c r="F34" s="31"/>
      <c r="G34" s="31"/>
      <c r="H34" s="31"/>
      <c r="I34" s="7"/>
      <c r="J34" s="16"/>
      <c r="K34" s="16"/>
      <c r="L34" s="16"/>
      <c r="M34" s="16"/>
      <c r="O34" t="s">
        <v>760</v>
      </c>
      <c r="P34" t="s">
        <v>759</v>
      </c>
      <c r="Q34" t="s">
        <v>751</v>
      </c>
      <c r="R34" t="s">
        <v>752</v>
      </c>
      <c r="S34" s="165"/>
      <c r="T34" s="165"/>
      <c r="U34" s="165"/>
      <c r="V34" s="165"/>
      <c r="W34" s="165"/>
      <c r="X34" s="165"/>
      <c r="Y34" s="165"/>
      <c r="Z34" s="165"/>
      <c r="AA34" s="165"/>
      <c r="AB34" s="165"/>
      <c r="AC34" s="165"/>
      <c r="AD34" s="165" t="n">
        <v>1265337</v>
      </c>
      <c r="AE34" s="165" t="n">
        <v>2214474</v>
      </c>
      <c r="AF34" s="165" t="n">
        <v>1609039</v>
      </c>
      <c r="AG34" s="165" t="n">
        <v>256189</v>
      </c>
      <c r="AH34" s="165" t="n">
        <v>1564190</v>
      </c>
      <c r="AI34" s="165" t="n">
        <v>0</v>
      </c>
      <c r="AJ34" s="165" t="n">
        <v>364855.7285</v>
      </c>
      <c r="AK34" s="165" t="n">
        <v>0</v>
      </c>
      <c r="AL34" s="165" t="n">
        <v>0</v>
      </c>
      <c r="AM34" s="165" t="n">
        <v>-98076.2266</v>
      </c>
      <c r="AN34" s="165" t="n">
        <v>24826904.4751</v>
      </c>
      <c r="AO34" s="165" t="n">
        <v>6274326.336</v>
      </c>
      <c r="AP34" s="165" t="n">
        <v>1302407.66</v>
      </c>
      <c r="AQ34" s="165" t="n">
        <v>3616549.74</v>
      </c>
      <c r="AR34" s="165" t="n">
        <v>5433430.3</v>
      </c>
      <c r="AS34" s="165" t="n">
        <v>17454493.4063</v>
      </c>
      <c r="AT34" s="165" t="n">
        <v>111731907</v>
      </c>
      <c r="AU34" s="165" t="n">
        <v>11736433</v>
      </c>
      <c r="AV34" s="165" t="n">
        <v>13156486.0001</v>
      </c>
      <c r="AW34" s="165" t="n">
        <v>20275027.6407</v>
      </c>
      <c r="AX34" s="165" t="n">
        <v>25952</v>
      </c>
      <c r="AY34" s="165" t="n">
        <v>-16365081.01</v>
      </c>
      <c r="AZ34" s="40" t="n">
        <v>0</v>
      </c>
    </row>
    <row r="35">
      <c r="A35" s="1" t="str">
        <f>O35</f>
      </c>
      <c r="B35" s="1" t="str">
        <f>P35</f>
      </c>
      <c r="C35" s="1" t="str">
        <f>Q35</f>
      </c>
      <c r="D35" s="1" t="str">
        <f>R35</f>
      </c>
      <c r="E35" s="31"/>
      <c r="F35" s="31"/>
      <c r="G35" s="31"/>
      <c r="H35" s="31"/>
      <c r="I35" s="7"/>
      <c r="J35" s="16"/>
      <c r="K35" s="16"/>
      <c r="L35" s="16"/>
      <c r="M35" s="16"/>
      <c r="O35" t="s">
        <v>760</v>
      </c>
      <c r="P35" t="s">
        <v>759</v>
      </c>
      <c r="Q35" t="s">
        <v>751</v>
      </c>
      <c r="R35" t="s">
        <v>753</v>
      </c>
      <c r="S35" s="165"/>
      <c r="T35" s="165"/>
      <c r="U35" s="165"/>
      <c r="V35" s="165"/>
      <c r="W35" s="165"/>
      <c r="X35" s="165"/>
      <c r="Y35" s="165"/>
      <c r="Z35" s="165"/>
      <c r="AA35" s="165"/>
      <c r="AB35" s="165"/>
      <c r="AC35" s="165" t="n">
        <v>975491</v>
      </c>
      <c r="AD35" s="165" t="n">
        <v>20926248</v>
      </c>
      <c r="AE35" s="165" t="n">
        <v>50187188</v>
      </c>
      <c r="AF35" s="165" t="n">
        <v>66714367</v>
      </c>
      <c r="AG35" s="165" t="n">
        <v>47288727</v>
      </c>
      <c r="AH35" s="165" t="n">
        <v>52313118.3165</v>
      </c>
      <c r="AI35" s="165" t="n">
        <v>64637066.8711</v>
      </c>
      <c r="AJ35" s="165" t="n">
        <v>180680598.8846</v>
      </c>
      <c r="AK35" s="165" t="n">
        <v>60448247.5522</v>
      </c>
      <c r="AL35" s="165" t="n">
        <v>92030859.3737</v>
      </c>
      <c r="AM35" s="165" t="n">
        <v>64782516.3269</v>
      </c>
      <c r="AN35" s="165" t="n">
        <v>224022878.3631</v>
      </c>
      <c r="AO35" s="165" t="n">
        <v>193991337.0835</v>
      </c>
      <c r="AP35" s="165" t="n">
        <v>141740924.2373</v>
      </c>
      <c r="AQ35" s="165" t="n">
        <v>78302515.5149</v>
      </c>
      <c r="AR35" s="165" t="n">
        <v>181935868.0448</v>
      </c>
      <c r="AS35" s="165" t="n">
        <v>127605241.215</v>
      </c>
      <c r="AT35" s="165" t="n">
        <v>140995270.7458</v>
      </c>
      <c r="AU35" s="165" t="n">
        <v>160896257.3572</v>
      </c>
      <c r="AV35" s="165" t="n">
        <v>226588732.9845</v>
      </c>
      <c r="AW35" s="165" t="n">
        <v>236152374.4057</v>
      </c>
      <c r="AX35" s="165" t="n">
        <v>231650570.1168</v>
      </c>
      <c r="AY35" s="165" t="n">
        <v>209223865.0173</v>
      </c>
      <c r="AZ35" s="40" t="n">
        <v>148513284.1594</v>
      </c>
    </row>
    <row r="36">
      <c r="A36" s="1" t="str">
        <f>O36</f>
      </c>
      <c r="B36" s="1" t="str">
        <f>P36</f>
      </c>
      <c r="C36" s="1" t="str">
        <f>Q36</f>
      </c>
      <c r="D36" s="1" t="str">
        <f>R36</f>
      </c>
      <c r="E36" s="31"/>
      <c r="F36" s="31"/>
      <c r="G36" s="31"/>
      <c r="H36" s="31"/>
      <c r="I36" s="7"/>
      <c r="J36" s="16"/>
      <c r="K36" s="16"/>
      <c r="L36" s="16"/>
      <c r="M36" s="16"/>
      <c r="O36" t="s">
        <v>760</v>
      </c>
      <c r="P36" t="s">
        <v>759</v>
      </c>
      <c r="Q36" t="s">
        <v>754</v>
      </c>
      <c r="R36" t="s">
        <v>754</v>
      </c>
      <c r="S36" s="165"/>
      <c r="T36" s="165"/>
      <c r="U36" s="165"/>
      <c r="V36" s="165"/>
      <c r="W36" s="165"/>
      <c r="X36" s="165"/>
      <c r="Y36" s="165"/>
      <c r="Z36" s="165"/>
      <c r="AA36" s="165"/>
      <c r="AB36" s="165"/>
      <c r="AC36" s="165"/>
      <c r="AD36" s="165" t="n">
        <v>16167422</v>
      </c>
      <c r="AE36" s="165" t="n">
        <v>16840213</v>
      </c>
      <c r="AF36" s="165" t="n">
        <v>29533518</v>
      </c>
      <c r="AG36" s="165" t="n">
        <v>7417281</v>
      </c>
      <c r="AH36" s="165" t="n">
        <v>9600984</v>
      </c>
      <c r="AI36" s="165" t="n">
        <v>2007369</v>
      </c>
      <c r="AJ36" s="165" t="n">
        <v>-5346050.375</v>
      </c>
      <c r="AK36" s="165" t="n">
        <v>8215074.4502</v>
      </c>
      <c r="AL36" s="165" t="n">
        <v>12763107.6699</v>
      </c>
      <c r="AM36" s="165" t="n">
        <v>385964812.9205</v>
      </c>
      <c r="AN36" s="165" t="n">
        <v>113898111.5312</v>
      </c>
      <c r="AO36" s="165" t="n">
        <v>84032879.4744</v>
      </c>
      <c r="AP36" s="165" t="n">
        <v>68932357.75</v>
      </c>
      <c r="AQ36" s="165" t="n">
        <v>83547917.5425</v>
      </c>
      <c r="AR36" s="165" t="n">
        <v>364673016.3058</v>
      </c>
      <c r="AS36" s="165" t="n">
        <v>288997127.9224</v>
      </c>
      <c r="AT36" s="165" t="n">
        <v>607565511.9032</v>
      </c>
      <c r="AU36" s="165" t="n">
        <v>828200430.2316</v>
      </c>
      <c r="AV36" s="165" t="n">
        <v>1447942594.0411</v>
      </c>
      <c r="AW36" s="165" t="n">
        <v>1285581327.4124</v>
      </c>
      <c r="AX36" s="165" t="n">
        <v>1084225753.7989</v>
      </c>
      <c r="AY36" s="165" t="n">
        <v>996813528.9934</v>
      </c>
      <c r="AZ36" s="40" t="n">
        <v>462202248.2929</v>
      </c>
    </row>
    <row r="37">
      <c r="A37" s="1" t="str">
        <f>O37</f>
      </c>
      <c r="B37" s="1" t="str">
        <f>P37</f>
      </c>
      <c r="C37" s="1" t="str">
        <f>Q37</f>
      </c>
      <c r="D37" s="1" t="str">
        <f>R37</f>
      </c>
      <c r="E37" s="31"/>
      <c r="F37" s="31"/>
      <c r="G37" s="31"/>
      <c r="H37" s="31"/>
      <c r="I37" s="7"/>
      <c r="J37" s="16"/>
      <c r="K37" s="16"/>
      <c r="L37" s="16"/>
      <c r="M37" s="16"/>
      <c r="O37" t="s">
        <v>760</v>
      </c>
      <c r="P37" t="s">
        <v>759</v>
      </c>
      <c r="Q37" t="s">
        <v>755</v>
      </c>
      <c r="R37" t="s">
        <v>755</v>
      </c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 t="n">
        <v>54654401</v>
      </c>
      <c r="AD37" s="165" t="n">
        <v>127891927</v>
      </c>
      <c r="AE37" s="165" t="n">
        <v>254565323</v>
      </c>
      <c r="AF37" s="165" t="n">
        <v>174169401</v>
      </c>
      <c r="AG37" s="165" t="n">
        <v>219260363</v>
      </c>
      <c r="AH37" s="165" t="n">
        <v>552468936.1524</v>
      </c>
      <c r="AI37" s="165" t="n">
        <v>166589438.2998</v>
      </c>
      <c r="AJ37" s="165" t="n">
        <v>553450501.2354</v>
      </c>
      <c r="AK37" s="165" t="n">
        <v>291811803.578</v>
      </c>
      <c r="AL37" s="165" t="n">
        <v>478214416.559</v>
      </c>
      <c r="AM37" s="165" t="n">
        <v>949247621.337</v>
      </c>
      <c r="AN37" s="165" t="n">
        <v>1324235619.0986</v>
      </c>
      <c r="AO37" s="165" t="n">
        <v>1680076409.492</v>
      </c>
      <c r="AP37" s="165" t="n">
        <v>1570487074.6254</v>
      </c>
      <c r="AQ37" s="165" t="n">
        <v>1410795263.0644</v>
      </c>
      <c r="AR37" s="165" t="n">
        <v>2252139481.2781</v>
      </c>
      <c r="AS37" s="165" t="n">
        <v>1779875253.1803</v>
      </c>
      <c r="AT37" s="165" t="n">
        <v>1955166942.7216</v>
      </c>
      <c r="AU37" s="165" t="n">
        <v>2586755582.8441</v>
      </c>
      <c r="AV37" s="165" t="n">
        <v>1809737408.0241</v>
      </c>
      <c r="AW37" s="165" t="n">
        <v>2689578929.3154</v>
      </c>
      <c r="AX37" s="165" t="n">
        <v>2464055153.1682</v>
      </c>
      <c r="AY37" s="165" t="n">
        <v>2895169219.5762</v>
      </c>
      <c r="AZ37" s="40" t="n">
        <v>2067840289.8955</v>
      </c>
    </row>
    <row r="38">
      <c r="A38" s="1" t="str">
        <f>O38</f>
      </c>
      <c r="B38" s="1" t="str">
        <f>P38</f>
      </c>
      <c r="C38" s="1" t="str">
        <f>Q38</f>
      </c>
      <c r="D38" s="1" t="str">
        <f>R38</f>
      </c>
      <c r="E38" s="31"/>
      <c r="F38" s="31"/>
      <c r="G38" s="31"/>
      <c r="H38" s="31"/>
      <c r="I38" s="7"/>
      <c r="J38" s="16"/>
      <c r="K38" s="16"/>
      <c r="L38" s="16"/>
      <c r="M38" s="16"/>
      <c r="O38" t="s">
        <v>760</v>
      </c>
      <c r="P38" t="s">
        <v>759</v>
      </c>
      <c r="Q38" t="s">
        <v>756</v>
      </c>
      <c r="R38" t="s">
        <v>756</v>
      </c>
      <c r="S38" s="165"/>
      <c r="T38" s="165"/>
      <c r="U38" s="165"/>
      <c r="V38" s="165"/>
      <c r="W38" s="165"/>
      <c r="X38" s="165"/>
      <c r="Y38" s="165"/>
      <c r="Z38" s="165"/>
      <c r="AA38" s="165"/>
      <c r="AB38" s="165"/>
      <c r="AC38" s="165" t="n">
        <v>500000</v>
      </c>
      <c r="AD38" s="165" t="n">
        <v>72335404</v>
      </c>
      <c r="AE38" s="165" t="n">
        <v>18418916</v>
      </c>
      <c r="AF38" s="165" t="n">
        <v>17331731</v>
      </c>
      <c r="AG38" s="165" t="n">
        <v>3217047</v>
      </c>
      <c r="AH38" s="165" t="n">
        <v>6076461</v>
      </c>
      <c r="AI38" s="165" t="n">
        <v>767259</v>
      </c>
      <c r="AJ38" s="165" t="n">
        <v>25080296.0508</v>
      </c>
      <c r="AK38" s="165" t="n">
        <v>20732146</v>
      </c>
      <c r="AL38" s="165" t="n">
        <v>47715523.4687</v>
      </c>
      <c r="AM38" s="165" t="n">
        <v>60405078.47</v>
      </c>
      <c r="AN38" s="165" t="n">
        <v>218804142.635</v>
      </c>
      <c r="AO38" s="165" t="n">
        <v>2131736105.7141</v>
      </c>
      <c r="AP38" s="165" t="n">
        <v>315917694.38</v>
      </c>
      <c r="AQ38" s="165" t="n">
        <v>421024116.96</v>
      </c>
      <c r="AR38" s="165" t="n">
        <v>49792224.543</v>
      </c>
      <c r="AS38" s="165" t="n">
        <v>692699179.5213</v>
      </c>
      <c r="AT38" s="165" t="n">
        <v>1051576146.677</v>
      </c>
      <c r="AU38" s="165" t="n">
        <v>602709337.6503</v>
      </c>
      <c r="AV38" s="165" t="n">
        <v>1399299418.1521</v>
      </c>
      <c r="AW38" s="165" t="n">
        <v>1393447247.2185</v>
      </c>
      <c r="AX38" s="165" t="n">
        <v>730701812.005</v>
      </c>
      <c r="AY38" s="165" t="n">
        <v>1412107010.5671</v>
      </c>
      <c r="AZ38" s="40" t="n">
        <v>408069476.8673</v>
      </c>
    </row>
    <row r="39">
      <c r="A39" s="1" t="str">
        <f>O39</f>
      </c>
      <c r="B39" s="1" t="str">
        <f>P39</f>
      </c>
      <c r="C39" s="1" t="str">
        <f>Q39</f>
      </c>
      <c r="D39" s="1" t="str">
        <f>R39</f>
      </c>
      <c r="E39" s="31"/>
      <c r="F39" s="31"/>
      <c r="G39" s="31"/>
      <c r="H39" s="31"/>
      <c r="I39" s="7"/>
      <c r="J39" s="16"/>
      <c r="K39" s="16"/>
      <c r="L39" s="16"/>
      <c r="M39" s="16"/>
      <c r="O39" t="s">
        <v>760</v>
      </c>
      <c r="P39" t="s">
        <v>759</v>
      </c>
      <c r="Q39" t="s">
        <v>757</v>
      </c>
      <c r="R39" t="s">
        <v>758</v>
      </c>
      <c r="S39" s="165"/>
      <c r="T39" s="165"/>
      <c r="U39" s="165"/>
      <c r="V39" s="165"/>
      <c r="W39" s="165"/>
      <c r="X39" s="165"/>
      <c r="Y39" s="165"/>
      <c r="Z39" s="165"/>
      <c r="AA39" s="165"/>
      <c r="AB39" s="165"/>
      <c r="AC39" s="165"/>
      <c r="AD39" s="165"/>
      <c r="AE39" s="165"/>
      <c r="AF39" s="165" t="n">
        <v>0</v>
      </c>
      <c r="AG39" s="165"/>
      <c r="AH39" s="165"/>
      <c r="AI39" s="165"/>
      <c r="AJ39" s="165" t="n">
        <v>30726071.2012</v>
      </c>
      <c r="AK39" s="165" t="n">
        <v>22781182.5547</v>
      </c>
      <c r="AL39" s="165" t="n">
        <v>55621832.5499</v>
      </c>
      <c r="AM39" s="165" t="n">
        <v>378923.3321</v>
      </c>
      <c r="AN39" s="165" t="n">
        <v>-37967.8831</v>
      </c>
      <c r="AO39" s="165" t="n">
        <v>-1388389.5982</v>
      </c>
      <c r="AP39" s="165" t="n">
        <v>-3865763.2398</v>
      </c>
      <c r="AQ39" s="165" t="n">
        <v>-69687.09</v>
      </c>
      <c r="AR39" s="165"/>
      <c r="AS39" s="165"/>
      <c r="AT39" s="165"/>
      <c r="AU39" s="165"/>
      <c r="AV39" s="165"/>
      <c r="AW39" s="165"/>
      <c r="AX39" s="165"/>
      <c r="AY39" s="165" t="n">
        <v>467462</v>
      </c>
      <c r="AZ39" s="40"/>
    </row>
    <row r="40" ht="15.75" customHeight="1">
      <c r="A40" s="1" t="str">
        <f>O40</f>
      </c>
      <c r="B40" s="1" t="str">
        <f>P40</f>
      </c>
      <c r="C40" s="1" t="str">
        <f>Q40</f>
      </c>
      <c r="D40" s="1" t="str">
        <f>R40</f>
      </c>
      <c r="E40" s="31"/>
      <c r="F40" s="31"/>
      <c r="G40" s="31"/>
      <c r="H40" s="31"/>
      <c r="I40" s="7"/>
      <c r="J40" s="16"/>
      <c r="K40" s="16"/>
      <c r="L40" s="16"/>
      <c r="M40" s="16"/>
      <c r="O40" t="s">
        <v>760</v>
      </c>
      <c r="P40" t="s">
        <v>759</v>
      </c>
      <c r="Q40" t="s">
        <v>757</v>
      </c>
      <c r="R40"/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 t="n">
        <v>33662453</v>
      </c>
      <c r="AD40" s="165" t="n">
        <v>10287570</v>
      </c>
      <c r="AE40" s="165" t="n">
        <v>15237407</v>
      </c>
      <c r="AF40" s="165" t="n">
        <v>13716634</v>
      </c>
      <c r="AG40" s="165" t="n">
        <v>12448102</v>
      </c>
      <c r="AH40" s="165" t="n">
        <v>9112873</v>
      </c>
      <c r="AI40" s="165" t="n">
        <v>2339834</v>
      </c>
      <c r="AJ40" s="165" t="n">
        <v>-31735.2031</v>
      </c>
      <c r="AK40" s="165" t="n">
        <v>2830721.1035</v>
      </c>
      <c r="AL40" s="165" t="n">
        <v>-568125.3382</v>
      </c>
      <c r="AM40" s="165" t="n">
        <v>0</v>
      </c>
      <c r="AN40" s="165" t="n">
        <v>-33363.1299</v>
      </c>
      <c r="AO40" s="165" t="n">
        <v>21360427.3584</v>
      </c>
      <c r="AP40" s="165" t="n">
        <v>5530748.3215</v>
      </c>
      <c r="AQ40" s="165" t="n">
        <v>34655380.5707</v>
      </c>
      <c r="AR40" s="165" t="n">
        <v>17924125.2798</v>
      </c>
      <c r="AS40" s="165" t="n">
        <v>893730.1445</v>
      </c>
      <c r="AT40" s="165" t="n">
        <v>12711497.6192</v>
      </c>
      <c r="AU40" s="165" t="n">
        <v>0</v>
      </c>
      <c r="AV40" s="165" t="n">
        <v>0</v>
      </c>
      <c r="AW40" s="165" t="n">
        <v>0</v>
      </c>
      <c r="AX40" s="165" t="n">
        <v>0</v>
      </c>
      <c r="AY40" s="165" t="n">
        <v>0</v>
      </c>
      <c r="AZ40" s="40" t="n">
        <v>0</v>
      </c>
    </row>
    <row r="41">
      <c r="A41" s="139" t="str">
        <f>O41</f>
      </c>
      <c r="B41" s="139" t="str">
        <f>P41</f>
      </c>
      <c r="C41" s="139" t="str">
        <f>Q41</f>
      </c>
      <c r="D41" s="139" t="str">
        <f>R41</f>
      </c>
      <c r="E41" s="31"/>
      <c r="F41" s="31"/>
      <c r="G41" s="31"/>
      <c r="H41" s="31"/>
      <c r="I41" s="7"/>
      <c r="J41" s="16"/>
      <c r="K41" s="16"/>
      <c r="L41" s="16"/>
      <c r="M41" s="16"/>
      <c r="O41" t="s">
        <v>760</v>
      </c>
      <c r="P41" t="s">
        <v>724</v>
      </c>
      <c r="Q41" t="s">
        <v>750</v>
      </c>
      <c r="R41" t="s">
        <v>750</v>
      </c>
      <c r="S41" s="165"/>
      <c r="T41" s="165"/>
      <c r="U41" s="165"/>
      <c r="V41" s="165"/>
      <c r="W41" s="165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  <c r="AR41" s="165"/>
      <c r="AS41" s="165"/>
      <c r="AT41" s="165"/>
      <c r="AU41" s="165" t="n">
        <v>-233000.0781</v>
      </c>
      <c r="AV41" s="165"/>
      <c r="AW41" s="165" t="n">
        <v>0</v>
      </c>
      <c r="AX41" s="165"/>
      <c r="AY41" s="165"/>
      <c r="AZ41" s="40"/>
    </row>
    <row r="42">
      <c r="A42" s="139" t="str">
        <f>O42</f>
      </c>
      <c r="B42" s="139" t="str">
        <f>P42</f>
      </c>
      <c r="C42" s="139" t="str">
        <f>Q42</f>
      </c>
      <c r="D42" s="139" t="str">
        <f>R42</f>
      </c>
      <c r="E42" s="31"/>
      <c r="F42" s="31"/>
      <c r="G42" s="31"/>
      <c r="H42" s="31"/>
      <c r="I42" s="7"/>
      <c r="J42" s="16"/>
      <c r="K42" s="16"/>
      <c r="L42" s="16"/>
      <c r="M42" s="16"/>
      <c r="O42"/>
      <c r="P42" t="s">
        <v>749</v>
      </c>
      <c r="Q42" t="s">
        <v>750</v>
      </c>
      <c r="R42" t="s">
        <v>750</v>
      </c>
      <c r="S42" s="165"/>
      <c r="T42" s="165"/>
      <c r="U42" s="165"/>
      <c r="V42" s="165"/>
      <c r="W42" s="165"/>
      <c r="X42" s="165"/>
      <c r="Y42" s="165"/>
      <c r="Z42" s="165"/>
      <c r="AA42" s="165"/>
      <c r="AB42" s="165"/>
      <c r="AC42" s="165" t="n">
        <v>30298027885.9</v>
      </c>
      <c r="AD42" s="165" t="n">
        <v>150222.4268</v>
      </c>
      <c r="AE42" s="165" t="n">
        <v>10766160.02</v>
      </c>
      <c r="AF42" s="165" t="n">
        <v>3923.5701</v>
      </c>
      <c r="AG42" s="165"/>
      <c r="AH42" s="165"/>
      <c r="AI42" s="165"/>
      <c r="AJ42" s="165"/>
      <c r="AK42" s="165" t="n">
        <v>13826270.5713</v>
      </c>
      <c r="AL42" s="165" t="n">
        <v>3938160.4102</v>
      </c>
      <c r="AM42" s="165" t="n">
        <v>78654930119.8979</v>
      </c>
      <c r="AN42" s="165" t="n">
        <v>6472910133.757</v>
      </c>
      <c r="AO42" s="165"/>
      <c r="AP42" s="165"/>
      <c r="AQ42" s="165"/>
      <c r="AR42" s="165" t="n">
        <v>1752676.77</v>
      </c>
      <c r="AS42" s="165"/>
      <c r="AT42" s="165"/>
      <c r="AU42" s="165"/>
      <c r="AV42" s="165"/>
      <c r="AW42" s="165"/>
      <c r="AX42" s="165"/>
      <c r="AY42" s="165"/>
      <c r="AZ42" s="40"/>
    </row>
    <row r="43">
      <c r="A43" s="1" t="str">
        <f>O43</f>
      </c>
      <c r="B43" s="1" t="str">
        <f>P43</f>
      </c>
      <c r="C43" s="1" t="str">
        <f>Q43</f>
      </c>
      <c r="D43" s="1" t="str">
        <f>R43</f>
      </c>
      <c r="E43" s="31"/>
      <c r="F43" s="31"/>
      <c r="G43" s="31"/>
      <c r="H43" s="31"/>
      <c r="I43" s="7"/>
      <c r="J43" s="16"/>
      <c r="K43" s="16"/>
      <c r="L43" s="16"/>
      <c r="M43" s="16"/>
      <c r="O43"/>
      <c r="P43" t="s">
        <v>749</v>
      </c>
      <c r="Q43" t="s">
        <v>751</v>
      </c>
      <c r="R43" t="s">
        <v>752</v>
      </c>
      <c r="S43" s="165"/>
      <c r="T43" s="165"/>
      <c r="U43" s="165"/>
      <c r="V43" s="165"/>
      <c r="W43" s="165"/>
      <c r="X43" s="165"/>
      <c r="Y43" s="165"/>
      <c r="Z43" s="165"/>
      <c r="AA43" s="165"/>
      <c r="AB43" s="165"/>
      <c r="AC43" s="165" t="n">
        <v>5010689619</v>
      </c>
      <c r="AD43" s="165"/>
      <c r="AE43" s="165"/>
      <c r="AF43" s="165" t="n">
        <v>642137.5</v>
      </c>
      <c r="AG43" s="165"/>
      <c r="AH43" s="165"/>
      <c r="AI43" s="165"/>
      <c r="AJ43" s="165"/>
      <c r="AK43" s="165" t="n">
        <v>0</v>
      </c>
      <c r="AL43" s="165" t="n">
        <v>0</v>
      </c>
      <c r="AM43" s="165" t="n">
        <v>12432357548.4827</v>
      </c>
      <c r="AN43" s="165" t="n">
        <v>77012531.1263</v>
      </c>
      <c r="AO43" s="165"/>
      <c r="AP43" s="165"/>
      <c r="AQ43" s="165"/>
      <c r="AR43" s="165" t="n">
        <v>72356.3866</v>
      </c>
      <c r="AS43" s="165"/>
      <c r="AT43" s="165"/>
      <c r="AU43" s="165"/>
      <c r="AV43" s="165"/>
      <c r="AW43" s="165"/>
      <c r="AX43" s="165"/>
      <c r="AY43" s="165"/>
      <c r="AZ43" s="40"/>
    </row>
    <row r="44">
      <c r="A44" s="1" t="str">
        <f>O44</f>
      </c>
      <c r="B44" s="1" t="str">
        <f>P44</f>
      </c>
      <c r="C44" s="1" t="str">
        <f>Q44</f>
      </c>
      <c r="D44" s="1" t="str">
        <f>R44</f>
      </c>
      <c r="E44" s="31"/>
      <c r="F44" s="31"/>
      <c r="G44" s="31"/>
      <c r="H44" s="31"/>
      <c r="I44" s="7"/>
      <c r="J44" s="16"/>
      <c r="K44" s="16"/>
      <c r="L44" s="16"/>
      <c r="M44" s="16"/>
      <c r="O44"/>
      <c r="P44" t="s">
        <v>749</v>
      </c>
      <c r="Q44" t="s">
        <v>751</v>
      </c>
      <c r="R44" t="s">
        <v>753</v>
      </c>
      <c r="S44" s="165"/>
      <c r="T44" s="165"/>
      <c r="U44" s="165"/>
      <c r="V44" s="165"/>
      <c r="W44" s="165"/>
      <c r="X44" s="165"/>
      <c r="Y44" s="165"/>
      <c r="Z44" s="165"/>
      <c r="AA44" s="165"/>
      <c r="AB44" s="165"/>
      <c r="AC44" s="165" t="n">
        <v>272948486.0913</v>
      </c>
      <c r="AD44" s="165"/>
      <c r="AE44" s="165"/>
      <c r="AF44" s="165"/>
      <c r="AG44" s="165"/>
      <c r="AH44" s="165"/>
      <c r="AI44" s="165"/>
      <c r="AJ44" s="165"/>
      <c r="AK44" s="165" t="n">
        <v>0</v>
      </c>
      <c r="AL44" s="165" t="n">
        <v>0</v>
      </c>
      <c r="AM44" s="165" t="n">
        <v>1117995493.5978</v>
      </c>
      <c r="AN44" s="165" t="n">
        <v>129179940.3667</v>
      </c>
      <c r="AO44" s="165"/>
      <c r="AP44" s="165"/>
      <c r="AQ44" s="165"/>
      <c r="AR44" s="165" t="n">
        <v>556060</v>
      </c>
      <c r="AS44" s="165"/>
      <c r="AT44" s="165"/>
      <c r="AU44" s="165"/>
      <c r="AV44" s="165"/>
      <c r="AW44" s="165"/>
      <c r="AX44" s="165"/>
      <c r="AY44" s="165"/>
      <c r="AZ44" s="40"/>
    </row>
    <row r="45">
      <c r="A45" s="1" t="str">
        <f>O45</f>
      </c>
      <c r="B45" s="1" t="str">
        <f>P45</f>
      </c>
      <c r="C45" s="1" t="str">
        <f>Q45</f>
      </c>
      <c r="D45" s="1" t="str">
        <f>R45</f>
      </c>
      <c r="E45" s="31"/>
      <c r="F45" s="31"/>
      <c r="G45" s="31"/>
      <c r="H45" s="31"/>
      <c r="I45" s="7"/>
      <c r="J45" s="16"/>
      <c r="K45" s="16"/>
      <c r="L45" s="16"/>
      <c r="M45" s="16"/>
      <c r="O45"/>
      <c r="P45" t="s">
        <v>749</v>
      </c>
      <c r="Q45" t="s">
        <v>754</v>
      </c>
      <c r="R45" t="s">
        <v>754</v>
      </c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 t="n">
        <v>3433200985</v>
      </c>
      <c r="AD45" s="165"/>
      <c r="AE45" s="165"/>
      <c r="AF45" s="165"/>
      <c r="AG45" s="165"/>
      <c r="AH45" s="165"/>
      <c r="AI45" s="165"/>
      <c r="AJ45" s="165"/>
      <c r="AK45" s="165" t="n">
        <v>0</v>
      </c>
      <c r="AL45" s="165" t="n">
        <v>0</v>
      </c>
      <c r="AM45" s="165" t="n">
        <v>12356958115.4952</v>
      </c>
      <c r="AN45" s="165" t="n">
        <v>11770706788.9243</v>
      </c>
      <c r="AO45" s="165"/>
      <c r="AP45" s="165"/>
      <c r="AQ45" s="165"/>
      <c r="AR45" s="165"/>
      <c r="AS45" s="165"/>
      <c r="AT45" s="165"/>
      <c r="AU45" s="165"/>
      <c r="AV45" s="165"/>
      <c r="AW45" s="165"/>
      <c r="AX45" s="165"/>
      <c r="AY45" s="165"/>
      <c r="AZ45" s="40"/>
    </row>
    <row r="46">
      <c r="A46" s="1" t="str">
        <f>O46</f>
      </c>
      <c r="B46" s="1" t="str">
        <f>P46</f>
      </c>
      <c r="C46" s="1" t="str">
        <f>Q46</f>
      </c>
      <c r="D46" s="1" t="str">
        <f>R46</f>
      </c>
      <c r="E46" s="31"/>
      <c r="F46" s="31"/>
      <c r="G46" s="31"/>
      <c r="H46" s="31"/>
      <c r="I46" s="7"/>
      <c r="J46" s="16"/>
      <c r="K46" s="16"/>
      <c r="L46" s="16"/>
      <c r="M46" s="16"/>
      <c r="O46"/>
      <c r="P46" t="s">
        <v>749</v>
      </c>
      <c r="Q46" t="s">
        <v>755</v>
      </c>
      <c r="R46" t="s">
        <v>755</v>
      </c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 t="n">
        <v>6479102721.4375</v>
      </c>
      <c r="AD46" s="165" t="n">
        <v>17333690</v>
      </c>
      <c r="AE46" s="165"/>
      <c r="AF46" s="165"/>
      <c r="AG46" s="165"/>
      <c r="AH46" s="165"/>
      <c r="AI46" s="165"/>
      <c r="AJ46" s="165"/>
      <c r="AK46" s="165" t="n">
        <v>0</v>
      </c>
      <c r="AL46" s="165" t="n">
        <v>0</v>
      </c>
      <c r="AM46" s="165" t="n">
        <v>10956356887.6876</v>
      </c>
      <c r="AN46" s="165" t="n">
        <v>2059017174.614</v>
      </c>
      <c r="AO46" s="165"/>
      <c r="AP46" s="165"/>
      <c r="AQ46" s="165"/>
      <c r="AR46" s="165"/>
      <c r="AS46" s="165"/>
      <c r="AT46" s="165"/>
      <c r="AU46" s="165"/>
      <c r="AV46" s="165"/>
      <c r="AW46" s="165"/>
      <c r="AX46" s="165"/>
      <c r="AY46" s="165"/>
      <c r="AZ46" s="40"/>
    </row>
    <row r="47">
      <c r="A47" s="1" t="str">
        <f>O47</f>
      </c>
      <c r="B47" s="1" t="str">
        <f>P47</f>
      </c>
      <c r="C47" s="1" t="str">
        <f>Q47</f>
      </c>
      <c r="D47" s="1" t="str">
        <f>R47</f>
      </c>
      <c r="E47" s="31"/>
      <c r="F47" s="31"/>
      <c r="G47" s="31"/>
      <c r="H47" s="31"/>
      <c r="I47" s="7"/>
      <c r="J47" s="16"/>
      <c r="K47" s="16"/>
      <c r="L47" s="16"/>
      <c r="M47" s="16"/>
      <c r="O47"/>
      <c r="P47" t="s">
        <v>749</v>
      </c>
      <c r="Q47" t="s">
        <v>756</v>
      </c>
      <c r="R47" t="s">
        <v>756</v>
      </c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 t="n">
        <v>7195440727</v>
      </c>
      <c r="AD47" s="165"/>
      <c r="AE47" s="165"/>
      <c r="AF47" s="165"/>
      <c r="AG47" s="165"/>
      <c r="AH47" s="165"/>
      <c r="AI47" s="165"/>
      <c r="AJ47" s="165"/>
      <c r="AK47" s="165" t="n">
        <v>0</v>
      </c>
      <c r="AL47" s="165" t="n">
        <v>0</v>
      </c>
      <c r="AM47" s="165" t="n">
        <v>12760170459.164</v>
      </c>
      <c r="AN47" s="165" t="n">
        <v>2120900990.8145</v>
      </c>
      <c r="AO47" s="165"/>
      <c r="AP47" s="165"/>
      <c r="AQ47" s="165"/>
      <c r="AR47" s="165" t="n">
        <v>292500</v>
      </c>
      <c r="AS47" s="165"/>
      <c r="AT47" s="165"/>
      <c r="AU47" s="165"/>
      <c r="AV47" s="165"/>
      <c r="AW47" s="165"/>
      <c r="AX47" s="165"/>
      <c r="AY47" s="165"/>
      <c r="AZ47" s="40"/>
    </row>
    <row r="48">
      <c r="A48" s="1" t="str">
        <f>O48</f>
      </c>
      <c r="B48" s="1" t="str">
        <f>P48</f>
      </c>
      <c r="C48" s="1" t="str">
        <f>Q48</f>
      </c>
      <c r="D48" s="1" t="str">
        <f>R48</f>
      </c>
      <c r="E48" s="31"/>
      <c r="F48" s="31"/>
      <c r="G48" s="31"/>
      <c r="H48" s="31"/>
      <c r="I48" s="7"/>
      <c r="J48" s="16"/>
      <c r="K48" s="16"/>
      <c r="L48" s="16"/>
      <c r="M48" s="16"/>
      <c r="O48"/>
      <c r="P48" t="s">
        <v>749</v>
      </c>
      <c r="Q48" t="s">
        <v>757</v>
      </c>
      <c r="R48" t="s">
        <v>758</v>
      </c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 t="n">
        <v>18820856.81</v>
      </c>
      <c r="AN48" s="165" t="n">
        <v>-758554.8064</v>
      </c>
      <c r="AO48" s="165"/>
      <c r="AP48" s="165"/>
      <c r="AQ48" s="165"/>
      <c r="AR48" s="165"/>
      <c r="AS48" s="165"/>
      <c r="AT48" s="165"/>
      <c r="AU48" s="165"/>
      <c r="AV48" s="165"/>
      <c r="AW48" s="165"/>
      <c r="AX48" s="165"/>
      <c r="AY48" s="165"/>
      <c r="AZ48" s="40"/>
    </row>
    <row r="49">
      <c r="A49" s="81" t="str">
        <f>O49</f>
      </c>
      <c r="B49" s="81" t="str">
        <f>P49</f>
      </c>
      <c r="C49" s="81" t="str">
        <f>Q49</f>
      </c>
      <c r="D49" s="81" t="str">
        <f>R49</f>
      </c>
      <c r="E49" s="31"/>
      <c r="F49" s="31"/>
      <c r="G49" s="31"/>
      <c r="H49" s="31"/>
      <c r="I49" s="7"/>
      <c r="J49" s="16"/>
      <c r="K49" s="16"/>
      <c r="L49" s="16"/>
      <c r="M49" s="16"/>
      <c r="O49"/>
      <c r="P49" t="s">
        <v>749</v>
      </c>
      <c r="Q49" t="s">
        <v>757</v>
      </c>
      <c r="R49"/>
      <c r="S49" s="165" t="n">
        <v>68380721115</v>
      </c>
      <c r="T49" s="165" t="n">
        <v>73383395678</v>
      </c>
      <c r="U49" s="165" t="n">
        <v>60090730088</v>
      </c>
      <c r="V49" s="165" t="n">
        <v>60299705534</v>
      </c>
      <c r="W49" s="165" t="n">
        <v>51512841085</v>
      </c>
      <c r="X49" s="165" t="n">
        <v>49691607958</v>
      </c>
      <c r="Y49" s="165" t="n">
        <v>52193436723</v>
      </c>
      <c r="Z49" s="165" t="n">
        <v>49278780640</v>
      </c>
      <c r="AA49" s="165" t="n">
        <v>48098195391</v>
      </c>
      <c r="AB49" s="165" t="n">
        <v>51802770524</v>
      </c>
      <c r="AC49" s="165" t="n">
        <v>3620536985.9</v>
      </c>
      <c r="AD49" s="165" t="n">
        <v>21457.4609</v>
      </c>
      <c r="AE49" s="165"/>
      <c r="AF49" s="165" t="n">
        <v>1958267.42</v>
      </c>
      <c r="AG49" s="165"/>
      <c r="AH49" s="165" t="n">
        <v>5373</v>
      </c>
      <c r="AI49" s="165"/>
      <c r="AJ49" s="165"/>
      <c r="AK49" s="165" t="n">
        <v>-25602</v>
      </c>
      <c r="AL49" s="165" t="n">
        <v>273149</v>
      </c>
      <c r="AM49" s="165" t="n">
        <v>21200237.0055</v>
      </c>
      <c r="AN49" s="165" t="n">
        <v>-234281.8233</v>
      </c>
      <c r="AO49" s="165"/>
      <c r="AP49" s="165"/>
      <c r="AQ49" s="165"/>
      <c r="AR49" s="165" t="n">
        <v>0</v>
      </c>
      <c r="AS49" s="165"/>
      <c r="AT49" s="165"/>
      <c r="AU49" s="165"/>
      <c r="AV49" s="165"/>
      <c r="AW49" s="165"/>
      <c r="AX49" s="165"/>
      <c r="AY49" s="165"/>
      <c r="AZ49" s="40"/>
    </row>
    <row r="50">
      <c r="A50" s="1" t="str">
        <f>O50</f>
      </c>
      <c r="B50" s="1" t="str">
        <f>P50</f>
      </c>
      <c r="C50" s="1" t="str">
        <f>Q50</f>
      </c>
      <c r="D50" s="1" t="str">
        <f>R50</f>
      </c>
      <c r="E50" s="31"/>
      <c r="F50" s="31"/>
      <c r="G50" s="31"/>
      <c r="H50" s="31"/>
      <c r="I50" s="7"/>
      <c r="J50" s="16"/>
      <c r="K50" s="16"/>
      <c r="L50" s="16"/>
      <c r="M50" s="16"/>
      <c r="O50"/>
      <c r="P50" t="s">
        <v>759</v>
      </c>
      <c r="Q50" t="s">
        <v>750</v>
      </c>
      <c r="R50" t="s">
        <v>750</v>
      </c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 t="n">
        <v>28815537548.1293</v>
      </c>
      <c r="AD50" s="165" t="n">
        <v>3639.72</v>
      </c>
      <c r="AE50" s="165" t="n">
        <v>298826.4903</v>
      </c>
      <c r="AF50" s="165" t="n">
        <v>802560.3208</v>
      </c>
      <c r="AG50" s="165"/>
      <c r="AH50" s="165" t="n">
        <v>9688.2402</v>
      </c>
      <c r="AI50" s="165"/>
      <c r="AJ50" s="165" t="n">
        <v>24000</v>
      </c>
      <c r="AK50" s="165" t="n">
        <v>587994</v>
      </c>
      <c r="AL50" s="165" t="n">
        <v>69331.8802</v>
      </c>
      <c r="AM50" s="165" t="n">
        <v>68619645985.0973</v>
      </c>
      <c r="AN50" s="165" t="n">
        <v>10600743438.6158</v>
      </c>
      <c r="AO50" s="165"/>
      <c r="AP50" s="165"/>
      <c r="AQ50" s="165"/>
      <c r="AR50" s="165" t="n">
        <v>1554783.9102</v>
      </c>
      <c r="AS50" s="165"/>
      <c r="AT50" s="165"/>
      <c r="AU50" s="165"/>
      <c r="AV50" s="165"/>
      <c r="AW50" s="165"/>
      <c r="AX50" s="165"/>
      <c r="AY50" s="165"/>
      <c r="AZ50" s="40"/>
    </row>
    <row r="51">
      <c r="A51" s="1" t="str">
        <f>O51</f>
      </c>
      <c r="B51" s="1" t="str">
        <f>P51</f>
      </c>
      <c r="C51" s="1" t="str">
        <f>Q51</f>
      </c>
      <c r="D51" s="1" t="str">
        <f>R51</f>
      </c>
      <c r="E51" s="31"/>
      <c r="F51" s="31"/>
      <c r="G51" s="31"/>
      <c r="H51" s="31"/>
      <c r="I51" s="7"/>
      <c r="J51" s="16"/>
      <c r="K51" s="16"/>
      <c r="L51" s="16"/>
      <c r="M51" s="16"/>
      <c r="O51"/>
      <c r="P51" t="s">
        <v>759</v>
      </c>
      <c r="Q51" t="s">
        <v>751</v>
      </c>
      <c r="R51" t="s">
        <v>752</v>
      </c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 t="n">
        <v>1827871192</v>
      </c>
      <c r="AD51" s="165"/>
      <c r="AE51" s="165"/>
      <c r="AF51" s="165"/>
      <c r="AG51" s="165"/>
      <c r="AH51" s="165"/>
      <c r="AI51" s="165"/>
      <c r="AJ51" s="165"/>
      <c r="AK51" s="165" t="n">
        <v>0</v>
      </c>
      <c r="AL51" s="165" t="n">
        <v>0</v>
      </c>
      <c r="AM51" s="165" t="n">
        <v>2003100379.6247</v>
      </c>
      <c r="AN51" s="165" t="n">
        <v>559861525.4361</v>
      </c>
      <c r="AO51" s="165"/>
      <c r="AP51" s="165"/>
      <c r="AQ51" s="165"/>
      <c r="AR51" s="165" t="n">
        <v>1681457.875</v>
      </c>
      <c r="AS51" s="165"/>
      <c r="AT51" s="165"/>
      <c r="AU51" s="165"/>
      <c r="AV51" s="165"/>
      <c r="AW51" s="165"/>
      <c r="AX51" s="165"/>
      <c r="AY51" s="165"/>
      <c r="AZ51" s="40"/>
    </row>
    <row r="52">
      <c r="A52" s="1" t="str">
        <f>O52</f>
      </c>
      <c r="B52" s="1" t="str">
        <f>P52</f>
      </c>
      <c r="C52" s="1" t="str">
        <f>Q52</f>
      </c>
      <c r="D52" s="1" t="str">
        <f>R52</f>
      </c>
      <c r="E52" s="31"/>
      <c r="F52" s="31"/>
      <c r="G52" s="31"/>
      <c r="H52" s="31"/>
      <c r="I52" s="7"/>
      <c r="J52" s="16"/>
      <c r="K52" s="16"/>
      <c r="L52" s="16"/>
      <c r="M52" s="16"/>
      <c r="O52"/>
      <c r="P52" t="s">
        <v>759</v>
      </c>
      <c r="Q52" t="s">
        <v>751</v>
      </c>
      <c r="R52" t="s">
        <v>753</v>
      </c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 t="n">
        <v>4760630840.7017</v>
      </c>
      <c r="AD52" s="165" t="n">
        <v>-37401.6289</v>
      </c>
      <c r="AE52" s="165" t="n">
        <v>2768652.8937</v>
      </c>
      <c r="AF52" s="165" t="n">
        <v>201558.0195</v>
      </c>
      <c r="AG52" s="165"/>
      <c r="AH52" s="165"/>
      <c r="AI52" s="165"/>
      <c r="AJ52" s="165"/>
      <c r="AK52" s="165" t="n">
        <v>0</v>
      </c>
      <c r="AL52" s="165" t="n">
        <v>-9277.4199</v>
      </c>
      <c r="AM52" s="165" t="n">
        <v>9603028084.0862</v>
      </c>
      <c r="AN52" s="165" t="n">
        <v>886128761.4358</v>
      </c>
      <c r="AO52" s="165"/>
      <c r="AP52" s="165"/>
      <c r="AQ52" s="165"/>
      <c r="AR52" s="165" t="n">
        <v>190005.7969</v>
      </c>
      <c r="AS52" s="165"/>
      <c r="AT52" s="165"/>
      <c r="AU52" s="165"/>
      <c r="AV52" s="165"/>
      <c r="AW52" s="165"/>
      <c r="AX52" s="165"/>
      <c r="AY52" s="165"/>
      <c r="AZ52" s="40"/>
    </row>
    <row r="53">
      <c r="A53" s="1" t="str">
        <f>O53</f>
      </c>
      <c r="B53" s="1" t="str">
        <f>P53</f>
      </c>
      <c r="C53" s="1" t="str">
        <f>Q53</f>
      </c>
      <c r="D53" s="1" t="str">
        <f>R53</f>
      </c>
      <c r="E53" s="31"/>
      <c r="F53" s="31"/>
      <c r="G53" s="31"/>
      <c r="H53" s="31"/>
      <c r="I53" s="7"/>
      <c r="J53" s="16"/>
      <c r="K53" s="16"/>
      <c r="L53" s="16"/>
      <c r="M53" s="16"/>
      <c r="O53"/>
      <c r="P53" t="s">
        <v>759</v>
      </c>
      <c r="Q53" t="s">
        <v>754</v>
      </c>
      <c r="R53" t="s">
        <v>754</v>
      </c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 t="n">
        <v>2177435829</v>
      </c>
      <c r="AD53" s="165"/>
      <c r="AE53" s="165"/>
      <c r="AF53" s="165"/>
      <c r="AG53" s="165"/>
      <c r="AH53" s="165"/>
      <c r="AI53" s="165"/>
      <c r="AJ53" s="165"/>
      <c r="AK53" s="165" t="n">
        <v>0</v>
      </c>
      <c r="AL53" s="165" t="n">
        <v>0</v>
      </c>
      <c r="AM53" s="165" t="n">
        <v>14714186901.824</v>
      </c>
      <c r="AN53" s="165" t="n">
        <v>7470065266.2837</v>
      </c>
      <c r="AO53" s="165"/>
      <c r="AP53" s="165"/>
      <c r="AQ53" s="165"/>
      <c r="AR53" s="165" t="n">
        <v>-246.48</v>
      </c>
      <c r="AS53" s="165"/>
      <c r="AT53" s="165"/>
      <c r="AU53" s="165"/>
      <c r="AV53" s="165"/>
      <c r="AW53" s="165"/>
      <c r="AX53" s="165"/>
      <c r="AY53" s="165"/>
      <c r="AZ53" s="40"/>
    </row>
    <row r="54">
      <c r="A54" s="1" t="str">
        <f>O54</f>
      </c>
      <c r="B54" s="1" t="str">
        <f>P54</f>
      </c>
      <c r="C54" s="1" t="str">
        <f>Q54</f>
      </c>
      <c r="D54" s="1" t="str">
        <f>R54</f>
      </c>
      <c r="E54" s="31"/>
      <c r="F54" s="31"/>
      <c r="G54" s="31"/>
      <c r="H54" s="31"/>
      <c r="I54" s="7"/>
      <c r="J54" s="16"/>
      <c r="K54" s="16"/>
      <c r="L54" s="16"/>
      <c r="M54" s="16"/>
      <c r="O54"/>
      <c r="P54" t="s">
        <v>759</v>
      </c>
      <c r="Q54" t="s">
        <v>755</v>
      </c>
      <c r="R54" t="s">
        <v>755</v>
      </c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 t="n">
        <v>27310796025.8243</v>
      </c>
      <c r="AD54" s="165" t="n">
        <v>18314.2109</v>
      </c>
      <c r="AE54" s="165" t="n">
        <v>47741.1211</v>
      </c>
      <c r="AF54" s="165"/>
      <c r="AG54" s="165"/>
      <c r="AH54" s="165"/>
      <c r="AI54" s="165"/>
      <c r="AJ54" s="165"/>
      <c r="AK54" s="165" t="n">
        <v>0</v>
      </c>
      <c r="AL54" s="165" t="n">
        <v>-6802.27340000001</v>
      </c>
      <c r="AM54" s="165" t="n">
        <v>44192706793.1471</v>
      </c>
      <c r="AN54" s="165" t="n">
        <v>7444797537.2851</v>
      </c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40"/>
    </row>
    <row r="55">
      <c r="A55" s="1" t="str">
        <f>O55</f>
      </c>
      <c r="B55" s="1" t="str">
        <f>P55</f>
      </c>
      <c r="C55" s="1" t="str">
        <f>Q55</f>
      </c>
      <c r="D55" s="1" t="str">
        <f>R55</f>
      </c>
      <c r="E55" s="31"/>
      <c r="F55" s="31"/>
      <c r="G55" s="31"/>
      <c r="H55" s="31"/>
      <c r="I55" s="7"/>
      <c r="J55" s="16"/>
      <c r="K55" s="16"/>
      <c r="L55" s="16"/>
      <c r="M55" s="16"/>
      <c r="O55"/>
      <c r="P55" t="s">
        <v>759</v>
      </c>
      <c r="Q55" t="s">
        <v>756</v>
      </c>
      <c r="R55" t="s">
        <v>756</v>
      </c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 t="n">
        <v>1955940483</v>
      </c>
      <c r="AD55" s="165"/>
      <c r="AE55" s="165"/>
      <c r="AF55" s="165"/>
      <c r="AG55" s="165"/>
      <c r="AH55" s="165"/>
      <c r="AI55" s="165"/>
      <c r="AJ55" s="165"/>
      <c r="AK55" s="165" t="n">
        <v>0</v>
      </c>
      <c r="AL55" s="165" t="n">
        <v>0</v>
      </c>
      <c r="AM55" s="165" t="n">
        <v>6125559001.381</v>
      </c>
      <c r="AN55" s="165" t="n">
        <v>1154392363.7686</v>
      </c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40"/>
    </row>
    <row r="56">
      <c r="A56" s="1" t="str">
        <f>O56</f>
      </c>
      <c r="B56" s="1" t="str">
        <f>P56</f>
      </c>
      <c r="C56" s="1" t="str">
        <f>Q56</f>
      </c>
      <c r="D56" s="1" t="str">
        <f>R56</f>
      </c>
      <c r="E56" s="31"/>
      <c r="F56" s="31"/>
      <c r="G56" s="31"/>
      <c r="H56" s="31"/>
      <c r="I56" s="7"/>
      <c r="J56" s="16"/>
      <c r="K56" s="16"/>
      <c r="L56" s="16"/>
      <c r="M56" s="16"/>
      <c r="O56"/>
      <c r="P56" t="s">
        <v>759</v>
      </c>
      <c r="Q56" t="s">
        <v>757</v>
      </c>
      <c r="R56" t="s">
        <v>758</v>
      </c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 t="n">
        <v>5176200.8135</v>
      </c>
      <c r="AD56" s="165"/>
      <c r="AE56" s="165"/>
      <c r="AF56" s="165"/>
      <c r="AG56" s="165"/>
      <c r="AH56" s="165"/>
      <c r="AI56" s="165"/>
      <c r="AJ56" s="165"/>
      <c r="AK56" s="165"/>
      <c r="AL56" s="165" t="n">
        <v>-11758.79</v>
      </c>
      <c r="AM56" s="165" t="n">
        <v>614619350.9069</v>
      </c>
      <c r="AN56" s="165" t="n">
        <v>22474744.6617</v>
      </c>
      <c r="AO56" s="165"/>
      <c r="AP56" s="165"/>
      <c r="AQ56" s="165"/>
      <c r="AR56" s="165" t="n">
        <v>147331.4063</v>
      </c>
      <c r="AS56" s="165"/>
      <c r="AT56" s="165"/>
      <c r="AU56" s="165"/>
      <c r="AV56" s="165"/>
      <c r="AW56" s="165"/>
      <c r="AX56" s="165"/>
      <c r="AY56" s="165"/>
      <c r="AZ56" s="40"/>
    </row>
    <row r="57" ht="15.75" customHeight="1">
      <c r="A57" s="133" t="str">
        <f>O57</f>
      </c>
      <c r="B57" s="133" t="str">
        <f>P57</f>
      </c>
      <c r="C57" s="133" t="str">
        <f>Q57</f>
      </c>
      <c r="D57" s="133" t="str">
        <f>R57</f>
      </c>
      <c r="E57" s="31"/>
      <c r="F57" s="31"/>
      <c r="G57" s="31"/>
      <c r="H57" s="31"/>
      <c r="I57" s="7"/>
      <c r="J57" s="16"/>
      <c r="K57" s="16"/>
      <c r="L57" s="16"/>
      <c r="M57" s="16"/>
      <c r="O57"/>
      <c r="P57" t="s">
        <v>759</v>
      </c>
      <c r="Q57" t="s">
        <v>757</v>
      </c>
      <c r="R57"/>
      <c r="S57" s="165" t="n">
        <v>51969408290</v>
      </c>
      <c r="T57" s="165" t="n">
        <v>62770798166</v>
      </c>
      <c r="U57" s="165" t="n">
        <v>63315930462</v>
      </c>
      <c r="V57" s="165" t="n">
        <v>61073676608</v>
      </c>
      <c r="W57" s="165" t="n">
        <v>65649061640</v>
      </c>
      <c r="X57" s="165" t="n">
        <v>66900406910</v>
      </c>
      <c r="Y57" s="165" t="n">
        <v>66255342375</v>
      </c>
      <c r="Z57" s="165" t="n">
        <v>66703371239</v>
      </c>
      <c r="AA57" s="165" t="n">
        <v>68867686776</v>
      </c>
      <c r="AB57" s="165" t="n">
        <v>70382265964</v>
      </c>
      <c r="AC57" s="165" t="n">
        <v>2869812040.6588</v>
      </c>
      <c r="AD57" s="165" t="n">
        <v>-15091.5596</v>
      </c>
      <c r="AE57" s="165" t="n">
        <v>16800</v>
      </c>
      <c r="AF57" s="165" t="n">
        <v>336694.9702</v>
      </c>
      <c r="AG57" s="165"/>
      <c r="AH57" s="165"/>
      <c r="AI57" s="165"/>
      <c r="AJ57" s="165"/>
      <c r="AK57" s="165" t="n">
        <v>0</v>
      </c>
      <c r="AL57" s="165" t="n">
        <v>-4783.2002</v>
      </c>
      <c r="AM57" s="165" t="n">
        <v>127191388.5255</v>
      </c>
      <c r="AN57" s="165" t="n">
        <v>-599920.7671</v>
      </c>
      <c r="AO57" s="165"/>
      <c r="AP57" s="165"/>
      <c r="AQ57" s="165"/>
      <c r="AR57" s="165" t="n">
        <v>0</v>
      </c>
      <c r="AS57" s="165"/>
      <c r="AT57" s="165"/>
      <c r="AU57" s="165"/>
      <c r="AV57" s="165"/>
      <c r="AW57" s="165"/>
      <c r="AX57" s="165"/>
      <c r="AY57" s="165"/>
      <c r="AZ57" s="40"/>
    </row>
    <row r="58" ht="15.75" customHeight="1">
      <c r="A58" s="1" t="str">
        <f>O58</f>
      </c>
      <c r="B58" s="1" t="str">
        <f>P58</f>
      </c>
      <c r="C58" s="1" t="str">
        <f>Q58</f>
      </c>
      <c r="D58" s="1" t="str">
        <f>R58</f>
      </c>
      <c r="E58" s="31"/>
      <c r="F58" s="31"/>
      <c r="G58" s="31"/>
      <c r="H58" s="31"/>
      <c r="I58" s="7"/>
      <c r="J58" s="16"/>
      <c r="K58" s="16"/>
      <c r="L58" s="16"/>
      <c r="M58" s="16"/>
      <c r="O58"/>
      <c r="P58" t="s">
        <v>724</v>
      </c>
      <c r="Q58" t="s">
        <v>750</v>
      </c>
      <c r="R58" t="s">
        <v>750</v>
      </c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 t="n">
        <v>111764.1201</v>
      </c>
      <c r="AD58" s="165" t="n">
        <v>150998.7002</v>
      </c>
      <c r="AE58" s="165" t="n">
        <v>140756.6992</v>
      </c>
      <c r="AF58" s="165" t="n">
        <v>190590.88</v>
      </c>
      <c r="AG58" s="165"/>
      <c r="AH58" s="165"/>
      <c r="AI58" s="165"/>
      <c r="AJ58" s="165"/>
      <c r="AK58" s="165" t="n">
        <v>0</v>
      </c>
      <c r="AL58" s="165" t="n">
        <v>0</v>
      </c>
      <c r="AM58" s="165" t="n">
        <v>-19752.6094</v>
      </c>
      <c r="AN58" s="165" t="n">
        <v>-35472.27</v>
      </c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40"/>
    </row>
    <row r="59" ht="15.75" customHeight="1">
      <c r="A59" s="1" t="str">
        <f>O59</f>
      </c>
      <c r="B59" s="1" t="str">
        <f>P59</f>
      </c>
      <c r="C59" s="1" t="str">
        <f>Q59</f>
      </c>
      <c r="D59" s="1" t="str">
        <f>R59</f>
      </c>
      <c r="E59" s="31"/>
      <c r="F59" s="31"/>
      <c r="G59" s="31"/>
      <c r="H59" s="31"/>
      <c r="I59" s="7"/>
      <c r="J59" s="16"/>
      <c r="K59" s="16"/>
      <c r="L59" s="16"/>
      <c r="M59" s="16"/>
      <c r="O59"/>
      <c r="P59" t="s">
        <v>724</v>
      </c>
      <c r="Q59" t="s">
        <v>751</v>
      </c>
      <c r="R59" t="s">
        <v>753</v>
      </c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 t="n">
        <v>19373751.4456</v>
      </c>
      <c r="AD59" s="165" t="n">
        <v>1214000</v>
      </c>
      <c r="AE59" s="165" t="n">
        <v>-206164.2812</v>
      </c>
      <c r="AF59" s="165" t="n">
        <v>1090025.4532</v>
      </c>
      <c r="AG59" s="165"/>
      <c r="AH59" s="165"/>
      <c r="AI59" s="165"/>
      <c r="AJ59" s="165"/>
      <c r="AK59" s="165"/>
      <c r="AL59" s="165" t="n">
        <v>0</v>
      </c>
      <c r="AM59" s="165" t="n">
        <v>0</v>
      </c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40"/>
    </row>
    <row r="60" ht="15.75" customHeight="1">
      <c r="A60" s="1" t="str">
        <f>O60</f>
      </c>
      <c r="B60" s="1" t="str">
        <f>P60</f>
      </c>
      <c r="C60" s="1" t="str">
        <f>Q60</f>
      </c>
      <c r="D60" s="1" t="str">
        <f>R60</f>
      </c>
      <c r="E60" s="31"/>
      <c r="F60" s="31"/>
      <c r="G60" s="31"/>
      <c r="H60" s="31"/>
      <c r="I60" s="7"/>
      <c r="J60" s="16"/>
      <c r="K60" s="16"/>
      <c r="L60" s="16"/>
      <c r="M60" s="16"/>
      <c r="O60"/>
      <c r="P60" t="s">
        <v>724</v>
      </c>
      <c r="Q60" t="s">
        <v>754</v>
      </c>
      <c r="R60" t="s">
        <v>754</v>
      </c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 t="n">
        <v>0</v>
      </c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40"/>
    </row>
    <row r="61" ht="15.75" customHeight="1">
      <c r="A61" s="1" t="str">
        <f>O61</f>
      </c>
      <c r="B61" s="1" t="str">
        <f>P61</f>
      </c>
      <c r="C61" s="1" t="str">
        <f>Q61</f>
      </c>
      <c r="D61" s="1" t="str">
        <f>R61</f>
      </c>
      <c r="E61" s="31"/>
      <c r="F61" s="31"/>
      <c r="G61" s="31"/>
      <c r="H61" s="31"/>
      <c r="I61" s="7"/>
      <c r="J61" s="16"/>
      <c r="K61" s="16"/>
      <c r="L61" s="16"/>
      <c r="M61" s="16"/>
      <c r="O61"/>
      <c r="P61" t="s">
        <v>724</v>
      </c>
      <c r="Q61" t="s">
        <v>755</v>
      </c>
      <c r="R61" t="s">
        <v>755</v>
      </c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 t="n">
        <v>1968247</v>
      </c>
      <c r="AD61" s="165"/>
      <c r="AE61" s="165"/>
      <c r="AF61" s="165" t="n">
        <v>9476911</v>
      </c>
      <c r="AG61" s="165"/>
      <c r="AH61" s="165"/>
      <c r="AI61" s="165"/>
      <c r="AJ61" s="165"/>
      <c r="AK61" s="165"/>
      <c r="AL61" s="165"/>
      <c r="AM61" s="165" t="n">
        <v>-2907.3301</v>
      </c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40"/>
    </row>
    <row r="62" ht="15.75" customHeight="1">
      <c r="A62" s="1" t="str">
        <f>O62</f>
      </c>
      <c r="B62" s="1" t="str">
        <f>P62</f>
      </c>
      <c r="C62" s="1" t="str">
        <f>Q62</f>
      </c>
      <c r="D62" s="1" t="str">
        <f>R62</f>
      </c>
      <c r="E62" s="31"/>
      <c r="F62" s="31"/>
      <c r="G62" s="31"/>
      <c r="H62" s="31"/>
      <c r="I62" s="7"/>
      <c r="J62" s="16"/>
      <c r="K62" s="16"/>
      <c r="L62" s="16"/>
      <c r="M62" s="16"/>
      <c r="O62"/>
      <c r="P62" t="s">
        <v>724</v>
      </c>
      <c r="Q62" t="s">
        <v>756</v>
      </c>
      <c r="R62" t="s">
        <v>756</v>
      </c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 t="n">
        <v>0</v>
      </c>
      <c r="AD62" s="165" t="n">
        <v>7800</v>
      </c>
      <c r="AE62" s="165"/>
      <c r="AF62" s="165"/>
      <c r="AG62" s="165"/>
      <c r="AH62" s="165"/>
      <c r="AI62" s="165"/>
      <c r="AJ62" s="165"/>
      <c r="AK62" s="165"/>
      <c r="AL62" s="165"/>
      <c r="AM62" s="165" t="n">
        <v>-177796.4375</v>
      </c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40"/>
    </row>
    <row r="63" ht="15.75" customHeight="1">
      <c r="A63" s="1" t="str">
        <f>O63</f>
      </c>
      <c r="B63" s="1" t="str">
        <f>P63</f>
      </c>
      <c r="C63" s="1" t="str">
        <f>Q63</f>
      </c>
      <c r="D63" s="1" t="str">
        <f>R63</f>
      </c>
      <c r="E63" s="31"/>
      <c r="F63" s="31"/>
      <c r="G63" s="31"/>
      <c r="H63" s="31"/>
      <c r="I63" s="7"/>
      <c r="J63" s="16"/>
      <c r="K63" s="16"/>
      <c r="L63" s="16"/>
      <c r="M63" s="16"/>
      <c r="O63"/>
      <c r="P63" t="s">
        <v>724</v>
      </c>
      <c r="Q63" t="s">
        <v>757</v>
      </c>
      <c r="R63" t="s">
        <v>758</v>
      </c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 t="n">
        <v>48443</v>
      </c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40"/>
    </row>
    <row r="64" ht="15.75" customHeight="1">
      <c r="A64" s="1" t="str">
        <f>O64</f>
      </c>
      <c r="B64" s="1" t="str">
        <f>P64</f>
      </c>
      <c r="C64" s="1" t="str">
        <f>Q64</f>
      </c>
      <c r="D64" s="1" t="str">
        <f>R64</f>
      </c>
      <c r="E64" s="31"/>
      <c r="F64" s="31"/>
      <c r="G64" s="31"/>
      <c r="H64" s="31"/>
      <c r="I64" s="7"/>
      <c r="J64" s="16"/>
      <c r="K64" s="16"/>
      <c r="L64" s="16"/>
      <c r="M64" s="16"/>
      <c r="O64"/>
      <c r="P64" t="s">
        <v>724</v>
      </c>
      <c r="Q64" t="s">
        <v>757</v>
      </c>
      <c r="R64"/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 t="n">
        <v>145034.2304</v>
      </c>
      <c r="AD64" s="165" t="n">
        <v>62039.7002</v>
      </c>
      <c r="AE64" s="165" t="n">
        <v>21700</v>
      </c>
      <c r="AF64" s="165" t="n">
        <v>5000</v>
      </c>
      <c r="AG64" s="165"/>
      <c r="AH64" s="165"/>
      <c r="AI64" s="165"/>
      <c r="AJ64" s="165"/>
      <c r="AK64" s="165" t="n">
        <v>0</v>
      </c>
      <c r="AL64" s="165" t="n">
        <v>0</v>
      </c>
      <c r="AM64" s="165" t="n">
        <v>0</v>
      </c>
      <c r="AN64" s="165"/>
      <c r="AO64" s="165"/>
      <c r="AP64" s="165"/>
      <c r="AQ64" s="165"/>
      <c r="AR64" s="165"/>
      <c r="AS64" s="165"/>
      <c r="AT64" s="165"/>
      <c r="AU64" s="165"/>
      <c r="AV64" s="165"/>
      <c r="AW64" s="165"/>
      <c r="AX64" s="165"/>
      <c r="AY64" s="165"/>
      <c r="AZ64" s="40"/>
    </row>
    <row r="65">
      <c r="A65" s="139" t="str">
        <f>O65</f>
      </c>
      <c r="B65" s="139" t="str">
        <f>P65</f>
      </c>
      <c r="C65" s="139" t="str">
        <f>Q65</f>
      </c>
      <c r="D65" s="139" t="str">
        <f>R65</f>
      </c>
      <c r="E65" s="31"/>
      <c r="F65" s="31"/>
      <c r="G65" s="31"/>
      <c r="H65" s="31"/>
      <c r="I65" s="7"/>
      <c r="J65" s="16"/>
      <c r="K65" s="16"/>
      <c r="L65" s="16"/>
      <c r="M65" s="16"/>
      <c r="O65" t="s">
        <v>718</v>
      </c>
      <c r="P65" t="s">
        <v>743</v>
      </c>
      <c r="Q65" t="s">
        <v>743</v>
      </c>
      <c r="R65" t="s">
        <v>743</v>
      </c>
      <c r="S65" s="165" t="str">
        <f>Sum(S2:S64)</f>
      </c>
      <c r="T65" s="165" t="str">
        <f>Sum(T2:T64)</f>
      </c>
      <c r="U65" s="165" t="str">
        <f>Sum(U2:U64)</f>
      </c>
      <c r="V65" s="165" t="str">
        <f>Sum(V2:V64)</f>
      </c>
      <c r="W65" s="165" t="str">
        <f>Sum(W2:W64)</f>
      </c>
      <c r="X65" s="165" t="str">
        <f>Sum(X2:X64)</f>
      </c>
      <c r="Y65" s="165" t="str">
        <f>Sum(Y2:Y64)</f>
      </c>
      <c r="Z65" s="165" t="str">
        <f>Sum(Z2:Z64)</f>
      </c>
      <c r="AA65" s="165" t="str">
        <f>Sum(AA2:AA64)</f>
      </c>
      <c r="AB65" s="165" t="str">
        <f>Sum(AB2:AB64)</f>
      </c>
      <c r="AC65" s="165" t="str">
        <f>Sum(AC2:AC64)</f>
      </c>
      <c r="AD65" s="165" t="str">
        <f>Sum(AD2:AD64)</f>
      </c>
      <c r="AE65" s="165" t="str">
        <f>Sum(AE2:AE64)</f>
      </c>
      <c r="AF65" s="165" t="str">
        <f>Sum(AF2:AF64)</f>
      </c>
      <c r="AG65" s="165" t="str">
        <f>Sum(AG2:AG64)</f>
      </c>
      <c r="AH65" s="165" t="str">
        <f>Sum(AH2:AH64)</f>
      </c>
      <c r="AI65" s="165" t="str">
        <f>Sum(AI2:AI64)</f>
      </c>
      <c r="AJ65" s="165" t="str">
        <f>Sum(AJ2:AJ64)</f>
      </c>
      <c r="AK65" s="165" t="str">
        <f>Sum(AK2:AK64)</f>
      </c>
      <c r="AL65" s="165" t="str">
        <f>Sum(AL2:AL64)</f>
      </c>
      <c r="AM65" s="165" t="str">
        <f>Sum(AM2:AM64)</f>
      </c>
      <c r="AN65" s="165" t="str">
        <f>Sum(AN2:AN64)</f>
      </c>
      <c r="AO65" s="165" t="str">
        <f>Sum(AO2:AO64)</f>
      </c>
      <c r="AP65" s="165" t="str">
        <f>Sum(AP2:AP64)</f>
      </c>
      <c r="AQ65" s="165" t="str">
        <f>Sum(AQ2:AQ64)</f>
      </c>
      <c r="AR65" s="165" t="str">
        <f>Sum(AR2:AR64)</f>
      </c>
      <c r="AS65" s="165" t="str">
        <f>Sum(AS2:AS64)</f>
      </c>
      <c r="AT65" s="165" t="str">
        <f>Sum(AT2:AT64)</f>
      </c>
      <c r="AU65" s="165" t="str">
        <f>Sum(AU2:AU64)</f>
      </c>
      <c r="AV65" s="165" t="str">
        <f>Sum(AV2:AV64)</f>
      </c>
      <c r="AW65" s="165" t="str">
        <f>Sum(AW2:AW64)</f>
      </c>
      <c r="AX65" s="165" t="n">
        <f t="shared" si="9"/>
        <v>387063888597.65686</v>
      </c>
      <c r="AY65" s="165" t="n">
        <f t="shared" si="9"/>
        <v>414320692049.20294</v>
      </c>
      <c r="AZ65" s="40" t="n">
        <f t="shared" si="9"/>
        <v>216000546370.72562</v>
      </c>
    </row>
    <row r="66">
      <c r="A66" s="1"/>
      <c r="B66" s="1"/>
      <c r="C66" s="1"/>
      <c r="D66" s="1"/>
      <c r="E66" s="31"/>
      <c r="F66" s="31"/>
      <c r="G66" s="31"/>
      <c r="H66" s="31"/>
      <c r="I66" s="7"/>
      <c r="J66" s="16"/>
      <c r="K66" s="16"/>
      <c r="L66" s="16"/>
      <c r="M66" s="16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</row>
    <row r="67" ht="15.75" customHeight="1">
      <c r="A67" s="1" t="str">
        <f t="shared" si="5"/>
        <v>IsFMS</v>
      </c>
      <c r="B67" s="1" t="str">
        <f t="shared" si="6"/>
        <v>ProductOrService</v>
      </c>
      <c r="C67" s="1" t="str">
        <f t="shared" si="7"/>
        <v>PricingUCA.sum</v>
      </c>
      <c r="D67" s="1" t="str">
        <f t="shared" si="8"/>
        <v>PricingUCA</v>
      </c>
      <c r="E67" s="164" t="n">
        <f t="shared" ref="E67:E124" si="10">AR67</f>
        <v>2015</v>
      </c>
      <c r="F67" s="164" t="n">
        <f t="shared" ref="F67:F124" si="11">AX67</f>
        <v>2021</v>
      </c>
      <c r="G67" s="164" t="n">
        <f t="shared" ref="G67:G124" si="12">AY67</f>
        <v>2022</v>
      </c>
      <c r="H67" s="164" t="n">
        <f t="shared" ref="H67:H124" si="13">AZ67</f>
        <v>2023</v>
      </c>
      <c r="I67" s="7" t="str">
        <f>F67&amp;"-"&amp;G67</f>
        <v>2021-2022</v>
      </c>
      <c r="J67" s="16" t="str">
        <f>E67&amp;"-"&amp;G67</f>
        <v>2015-2022</v>
      </c>
      <c r="K67" s="16" t="str">
        <f>H67&amp;"/"&amp;G67</f>
        <v>2023/2022</v>
      </c>
      <c r="L67" s="164" t="n">
        <f>AY133</f>
        <v>2022</v>
      </c>
      <c r="M67" s="164" t="n">
        <f t="shared" ref="M67:M106" si="14">AZ133</f>
        <v>2023</v>
      </c>
      <c r="O67" t="str">
        <f>IF(O1="","",O1)</f>
        <v>IsFMS</v>
      </c>
      <c r="P67" t="str">
        <f t="shared" ref="P67:R68" si="15">P1</f>
        <v>ProductOrService</v>
      </c>
      <c r="Q67" t="str">
        <f t="shared" si="15"/>
        <v>PricingUCA.sum</v>
      </c>
      <c r="R67" t="str">
        <f t="shared" si="15"/>
        <v>PricingUCA</v>
      </c>
      <c r="S67" t="n">
        <f t="shared" ref="S67:AN67" si="16">S46</f>
        <v>0</v>
      </c>
      <c r="T67" t="n">
        <f t="shared" si="16"/>
        <v>0</v>
      </c>
      <c r="U67" t="n">
        <f t="shared" si="16"/>
        <v>0</v>
      </c>
      <c r="V67" t="n">
        <f t="shared" si="16"/>
        <v>0</v>
      </c>
      <c r="W67" t="n">
        <f t="shared" si="16"/>
        <v>0</v>
      </c>
      <c r="X67" t="n">
        <f t="shared" si="16"/>
        <v>0</v>
      </c>
      <c r="Y67" t="n">
        <f t="shared" si="16"/>
        <v>0</v>
      </c>
      <c r="Z67" t="n">
        <f t="shared" si="16"/>
        <v>0</v>
      </c>
      <c r="AA67" t="n">
        <f t="shared" si="16"/>
        <v>0</v>
      </c>
      <c r="AB67" t="n">
        <f t="shared" si="16"/>
        <v>0</v>
      </c>
      <c r="AC67" t="n">
        <f t="shared" si="16"/>
        <v>6479102721.4375</v>
      </c>
      <c r="AD67" t="n">
        <f t="shared" si="16"/>
        <v>17333690</v>
      </c>
      <c r="AE67" t="n">
        <f t="shared" si="16"/>
        <v>0</v>
      </c>
      <c r="AF67" t="n">
        <f t="shared" si="16"/>
        <v>0</v>
      </c>
      <c r="AG67" t="n">
        <f t="shared" si="16"/>
        <v>0</v>
      </c>
      <c r="AH67" t="n">
        <f t="shared" si="16"/>
        <v>0</v>
      </c>
      <c r="AI67" t="n">
        <f t="shared" si="16"/>
        <v>0</v>
      </c>
      <c r="AJ67" t="n">
        <f t="shared" si="16"/>
        <v>0</v>
      </c>
      <c r="AK67" t="n">
        <f t="shared" si="16"/>
        <v>0</v>
      </c>
      <c r="AL67" t="n">
        <f t="shared" si="16"/>
        <v>0</v>
      </c>
      <c r="AM67" t="n">
        <f t="shared" si="16"/>
        <v>10956356887.687599</v>
      </c>
      <c r="AN67" t="n">
        <f t="shared" si="16"/>
        <v>2059017174.6140001</v>
      </c>
      <c r="AO67" s="164" t="n">
        <f t="shared" ref="AO67:AV67" si="17">AO1+0</f>
        <v>2012</v>
      </c>
      <c r="AP67" s="164" t="n">
        <f t="shared" si="17"/>
        <v>2013</v>
      </c>
      <c r="AQ67" s="164" t="n">
        <f t="shared" si="17"/>
        <v>2014</v>
      </c>
      <c r="AR67" s="164" t="n">
        <f t="shared" si="17"/>
        <v>2015</v>
      </c>
      <c r="AS67" s="164" t="n">
        <f t="shared" si="17"/>
        <v>2016</v>
      </c>
      <c r="AT67" s="164" t="n">
        <f t="shared" si="17"/>
        <v>2017</v>
      </c>
      <c r="AU67" s="164" t="n">
        <f t="shared" si="17"/>
        <v>2018</v>
      </c>
      <c r="AV67" s="164" t="n">
        <f t="shared" si="17"/>
        <v>2019</v>
      </c>
      <c r="AW67" s="164" t="n">
        <f t="shared" ref="AW67:AZ67" si="18">AW1+0</f>
        <v>2020</v>
      </c>
      <c r="AX67" s="164" t="n">
        <f t="shared" si="18"/>
        <v>2021</v>
      </c>
      <c r="AY67" s="164" t="n">
        <f t="shared" si="18"/>
        <v>2022</v>
      </c>
      <c r="AZ67" s="164" t="n">
        <f t="shared" si="18"/>
        <v>2023</v>
      </c>
    </row>
    <row r="68">
      <c r="A68" s="140" t="str">
        <f t="shared" si="5"/>
        <v>0</v>
      </c>
      <c r="B68" s="139" t="str">
        <f t="shared" si="6"/>
        <v>Products</v>
      </c>
      <c r="C68" s="139" t="str">
        <f t="shared" si="7"/>
        <v>FFP</v>
      </c>
      <c r="D68" s="139" t="str">
        <f t="shared" si="8"/>
        <v>FFP</v>
      </c>
      <c r="E68" s="151" t="n">
        <f t="shared" si="10"/>
        <v>75.049536060174859</v>
      </c>
      <c r="F68" s="151" t="n">
        <f t="shared" si="11"/>
        <v>110.70692436927879</v>
      </c>
      <c r="G68" s="151" t="n">
        <f t="shared" si="12"/>
        <v>107.28074714402401</v>
      </c>
      <c r="H68" s="151" t="n">
        <f t="shared" si="13"/>
        <v>36.026722949409759</v>
      </c>
      <c r="I68" s="123" t="n">
        <f t="shared" ref="I68:I124" si="19">(G68/F68)-1</f>
        <v>-3.0948174604022882E-2</v>
      </c>
      <c r="J68" s="138" t="n">
        <f t="shared" ref="J68:J124" si="20">(G68/E68)-1</f>
        <v>0.42946582718387627</v>
      </c>
      <c r="K68" s="138" t="n">
        <f t="shared" ref="K68:K124" si="21">H68/G68</f>
        <v>0.3358172263756144</v>
      </c>
      <c r="L68" s="138" t="n">
        <f t="shared" ref="L68:L106" si="22">AY134</f>
        <v>0.59637769799487172</v>
      </c>
      <c r="M68" s="137" t="n">
        <f t="shared" si="14"/>
        <v>0.46095883637284601</v>
      </c>
      <c r="O68" s="145" t="str">
        <f t="shared" ref="O68:O107" si="23">IF(O2="","",O2)</f>
        <v>0</v>
      </c>
      <c r="P68" s="145" t="str">
        <f t="shared" si="15"/>
        <v>Products</v>
      </c>
      <c r="Q68" s="145" t="str">
        <f t="shared" si="15"/>
        <v>FFP</v>
      </c>
      <c r="R68" s="145" t="str">
        <f t="shared" si="15"/>
        <v>FFP</v>
      </c>
      <c r="S68" s="145" t="str">
        <f t="shared" ref="S68:AN68" si="24">IFERROR(S47/SUMIFS(S$21:S$36,$O$21:$O$36,$O68),"")</f>
      </c>
      <c r="T68" s="145" t="str">
        <f t="shared" si="24"/>
      </c>
      <c r="U68" s="145" t="str">
        <f t="shared" si="24"/>
      </c>
      <c r="V68" s="145" t="str">
        <f t="shared" si="24"/>
      </c>
      <c r="W68" s="145" t="str">
        <f t="shared" si="24"/>
      </c>
      <c r="X68" s="145" t="str">
        <f t="shared" si="24"/>
      </c>
      <c r="Y68" s="145" t="str">
        <f t="shared" si="24"/>
      </c>
      <c r="Z68" s="145" t="str">
        <f t="shared" si="24"/>
      </c>
      <c r="AA68" s="145" t="str">
        <f t="shared" si="24"/>
      </c>
      <c r="AB68" s="145" t="str">
        <f t="shared" si="24"/>
      </c>
      <c r="AC68" s="145" t="n">
        <f t="shared" si="24"/>
        <v>1350.2406124713348</v>
      </c>
      <c r="AD68" s="145" t="n">
        <f t="shared" si="24"/>
        <v>0</v>
      </c>
      <c r="AE68" s="145" t="n">
        <f t="shared" si="24"/>
        <v>0</v>
      </c>
      <c r="AF68" s="145" t="n">
        <f t="shared" si="24"/>
        <v>0</v>
      </c>
      <c r="AG68" s="145" t="n">
        <f t="shared" si="24"/>
        <v>0</v>
      </c>
      <c r="AH68" s="145" t="n">
        <f t="shared" si="24"/>
        <v>0</v>
      </c>
      <c r="AI68" s="145" t="n">
        <f t="shared" si="24"/>
        <v>0</v>
      </c>
      <c r="AJ68" s="145" t="n">
        <f t="shared" si="24"/>
        <v>0</v>
      </c>
      <c r="AK68" s="145" t="n">
        <f t="shared" si="24"/>
        <v>0</v>
      </c>
      <c r="AL68" s="145" t="n">
        <f t="shared" si="24"/>
        <v>0</v>
      </c>
      <c r="AM68" s="145" t="n">
        <f t="shared" si="24"/>
        <v>-8976553.260052057</v>
      </c>
      <c r="AN68" s="145" t="n">
        <f t="shared" si="24"/>
        <v>-11826145.816964984</v>
      </c>
      <c r="AO68" s="156" t="n">
        <f t="shared" ref="AO68:AZ68" si="25">IF(AO2="","",AO2/VLOOKUP(AO$67,deflator,2,FALSE)/1000000000)</f>
        <v>90.214735421935686</v>
      </c>
      <c r="AP68" s="157" t="n">
        <f t="shared" si="25"/>
        <v>74.490423158547515</v>
      </c>
      <c r="AQ68" s="157" t="n">
        <f t="shared" si="25"/>
        <v>73.805565729774969</v>
      </c>
      <c r="AR68" s="157" t="n">
        <f t="shared" si="25"/>
        <v>75.049536060174859</v>
      </c>
      <c r="AS68" s="157" t="n">
        <f t="shared" si="25"/>
        <v>77.117090728949421</v>
      </c>
      <c r="AT68" s="157" t="n">
        <f t="shared" si="25"/>
        <v>78.925414947813053</v>
      </c>
      <c r="AU68" s="157" t="n">
        <f t="shared" si="25"/>
        <v>92.786742302086068</v>
      </c>
      <c r="AV68" s="157" t="n">
        <f t="shared" si="25"/>
        <v>93.80217494512479</v>
      </c>
      <c r="AW68" s="157" t="n">
        <f t="shared" si="25"/>
        <v>90.06337000370884</v>
      </c>
      <c r="AX68" s="157" t="n">
        <f t="shared" si="25"/>
        <v>110.70692436927879</v>
      </c>
      <c r="AY68" s="157" t="n">
        <f t="shared" si="25"/>
        <v>107.28074714402401</v>
      </c>
      <c r="AZ68" s="158" t="n">
        <f t="shared" si="25"/>
        <v>36.026722949409759</v>
      </c>
    </row>
    <row r="69">
      <c r="A69" s="136" t="str">
        <f t="shared" si="5"/>
        <v>0</v>
      </c>
      <c r="B69" s="1" t="str">
        <f t="shared" si="6"/>
        <v>Products</v>
      </c>
      <c r="C69" s="1" t="str">
        <f t="shared" si="7"/>
        <v>Less Common</v>
      </c>
      <c r="D69" s="1" t="str">
        <f t="shared" si="8"/>
        <v>Other FP</v>
      </c>
      <c r="E69" s="31" t="n">
        <f t="shared" si="10"/>
        <v>8.4965288558240335</v>
      </c>
      <c r="F69" s="31" t="n">
        <f t="shared" si="11"/>
        <v>8.2204152669705941</v>
      </c>
      <c r="G69" s="31" t="n">
        <f t="shared" si="12"/>
        <v>13.125826136790501</v>
      </c>
      <c r="H69" s="31" t="n">
        <f t="shared" si="13"/>
        <v>5.4884289781779882</v>
      </c>
      <c r="I69" s="7" t="n">
        <f t="shared" si="19"/>
        <v>0.59673516610890864</v>
      </c>
      <c r="J69" s="16" t="n">
        <f t="shared" si="20"/>
        <v>0.54484570811446931</v>
      </c>
      <c r="K69" s="16" t="n">
        <f t="shared" si="21"/>
        <v>0.41813969810208129</v>
      </c>
      <c r="L69" s="16" t="n">
        <f t="shared" si="22"/>
        <v>7.296695990782992E-2</v>
      </c>
      <c r="M69" s="135" t="n">
        <f t="shared" si="14"/>
        <v>7.0223978984949073E-2</v>
      </c>
      <c r="O69" t="str">
        <f t="shared" si="23"/>
        <v>0</v>
      </c>
      <c r="P69" t="str">
        <f t="shared" ref="P69:R69" si="26">P3</f>
        <v>Products</v>
      </c>
      <c r="Q69" t="str">
        <f t="shared" si="26"/>
        <v>Less Common</v>
      </c>
      <c r="R69" t="str">
        <f t="shared" si="26"/>
        <v>Other FP</v>
      </c>
      <c r="S69" t="str">
        <f t="shared" ref="S69:AN69" si="27">IFERROR(S48/SUMIFS(S$21:S$36,$O$21:$O$36,$O69),"")</f>
      </c>
      <c r="T69" t="str">
        <f t="shared" si="27"/>
      </c>
      <c r="U69" t="str">
        <f t="shared" si="27"/>
      </c>
      <c r="V69" t="str">
        <f t="shared" si="27"/>
      </c>
      <c r="W69" t="str">
        <f t="shared" si="27"/>
      </c>
      <c r="X69" t="str">
        <f t="shared" si="27"/>
      </c>
      <c r="Y69" t="str">
        <f t="shared" si="27"/>
      </c>
      <c r="Z69" t="str">
        <f t="shared" si="27"/>
      </c>
      <c r="AA69" t="str">
        <f t="shared" si="27"/>
      </c>
      <c r="AB69" t="str">
        <f t="shared" si="27"/>
      </c>
      <c r="AC69" t="n">
        <f t="shared" si="27"/>
        <v>0</v>
      </c>
      <c r="AD69" t="n">
        <f t="shared" si="27"/>
        <v>0</v>
      </c>
      <c r="AE69" t="n">
        <f t="shared" si="27"/>
        <v>0</v>
      </c>
      <c r="AF69" t="n">
        <f t="shared" si="27"/>
        <v>0</v>
      </c>
      <c r="AG69" t="n">
        <f t="shared" si="27"/>
        <v>0</v>
      </c>
      <c r="AH69" t="n">
        <f t="shared" si="27"/>
        <v>0</v>
      </c>
      <c r="AI69" t="n">
        <f t="shared" si="27"/>
        <v>0</v>
      </c>
      <c r="AJ69" t="n">
        <f t="shared" si="27"/>
        <v>0</v>
      </c>
      <c r="AK69" t="n">
        <f t="shared" si="27"/>
        <v>0</v>
      </c>
      <c r="AL69" t="n">
        <f t="shared" si="27"/>
        <v>0</v>
      </c>
      <c r="AM69" t="n">
        <f t="shared" si="27"/>
        <v>-13240.138452339077</v>
      </c>
      <c r="AN69" t="n">
        <f t="shared" si="27"/>
        <v>4229.7022772387645</v>
      </c>
      <c r="AO69" s="155" t="n">
        <f t="shared" ref="AO69:AZ69" si="28">IF(AO3="","",AO3/VLOOKUP(AO$67,deflator,2,FALSE)/1000000000)</f>
        <v>28.966729671309754</v>
      </c>
      <c r="AP69" s="155" t="n">
        <f t="shared" si="28"/>
        <v>18.955804818692339</v>
      </c>
      <c r="AQ69" s="155" t="n">
        <f t="shared" si="28"/>
        <v>11.139444829686893</v>
      </c>
      <c r="AR69" s="155" t="n">
        <f t="shared" si="28"/>
        <v>8.4965288558240335</v>
      </c>
      <c r="AS69" s="155" t="n">
        <f t="shared" si="28"/>
        <v>6.9612485575024214</v>
      </c>
      <c r="AT69" s="155" t="n">
        <f t="shared" si="28"/>
        <v>8.5530325152791189</v>
      </c>
      <c r="AU69" s="155" t="n">
        <f t="shared" si="28"/>
        <v>9.4778236040261827</v>
      </c>
      <c r="AV69" s="155" t="n">
        <f t="shared" si="28"/>
        <v>8.4701433060359008</v>
      </c>
      <c r="AW69" s="155" t="n">
        <f t="shared" si="28"/>
        <v>7.5496339418639575</v>
      </c>
      <c r="AX69" s="155" t="n">
        <f t="shared" si="28"/>
        <v>8.2204152669705941</v>
      </c>
      <c r="AY69" s="155" t="n">
        <f t="shared" si="28"/>
        <v>13.125826136790501</v>
      </c>
      <c r="AZ69" s="159" t="n">
        <f t="shared" si="28"/>
        <v>5.4884289781779882</v>
      </c>
    </row>
    <row r="70">
      <c r="A70" s="136" t="str">
        <f t="shared" si="5"/>
        <v>0</v>
      </c>
      <c r="B70" s="1" t="str">
        <f t="shared" si="6"/>
        <v>Products</v>
      </c>
      <c r="C70" s="1" t="str">
        <f t="shared" si="7"/>
        <v>Less Common</v>
      </c>
      <c r="D70" s="1" t="str">
        <f t="shared" si="8"/>
        <v>T&amp;M/LH/FPLOE</v>
      </c>
      <c r="E70" s="31" t="n">
        <f t="shared" si="10"/>
        <v>0.14807184775871662</v>
      </c>
      <c r="F70" s="31" t="n">
        <f t="shared" si="11"/>
        <v>9.1367205475232374E-2</v>
      </c>
      <c r="G70" s="31" t="n">
        <f t="shared" si="12"/>
        <v>4.2709295428400004E-2</v>
      </c>
      <c r="H70" s="31" t="n">
        <f t="shared" si="13"/>
        <v>3.0003185243929482E-2</v>
      </c>
      <c r="I70" s="7" t="n">
        <f t="shared" si="19"/>
        <v>-0.53255333567165364</v>
      </c>
      <c r="J70" s="16" t="n">
        <f t="shared" si="20"/>
        <v>-0.71156370319633688</v>
      </c>
      <c r="K70" s="16" t="n">
        <f t="shared" si="21"/>
        <v>0.70249778047095912</v>
      </c>
      <c r="L70" s="16" t="n">
        <f t="shared" si="22"/>
        <v>2.3742257551932912E-4</v>
      </c>
      <c r="M70" s="135" t="n">
        <f t="shared" si="14"/>
        <v>3.838881870255497E-4</v>
      </c>
      <c r="O70" t="str">
        <f t="shared" si="23"/>
        <v>0</v>
      </c>
      <c r="P70" t="str">
        <f t="shared" ref="P70:R70" si="29">P4</f>
        <v>Products</v>
      </c>
      <c r="Q70" t="str">
        <f t="shared" si="29"/>
        <v>Less Common</v>
      </c>
      <c r="R70" t="str">
        <f t="shared" si="29"/>
        <v>T&amp;M/LH/FPLOE</v>
      </c>
      <c r="S70" t="str">
        <f t="shared" ref="S70:AN70" si="30">IFERROR(S49/SUMIFS(S$21:S$36,$O$21:$O$36,$O70),"")</f>
      </c>
      <c r="T70" t="str">
        <f t="shared" si="30"/>
      </c>
      <c r="U70" t="str">
        <f t="shared" si="30"/>
      </c>
      <c r="V70" t="str">
        <f t="shared" si="30"/>
      </c>
      <c r="W70" t="str">
        <f t="shared" si="30"/>
      </c>
      <c r="X70" t="str">
        <f t="shared" si="30"/>
      </c>
      <c r="Y70" t="str">
        <f t="shared" si="30"/>
      </c>
      <c r="Z70" t="str">
        <f t="shared" si="30"/>
      </c>
      <c r="AA70" t="str">
        <f t="shared" si="30"/>
      </c>
      <c r="AB70" t="str">
        <f t="shared" si="30"/>
      </c>
      <c r="AC70" t="n">
        <f t="shared" si="30"/>
        <v>679.40189667227537</v>
      </c>
      <c r="AD70" t="n">
        <f t="shared" si="30"/>
        <v>5.8142006118436038E-3</v>
      </c>
      <c r="AE70" t="n">
        <f t="shared" si="30"/>
        <v>0</v>
      </c>
      <c r="AF70" t="n">
        <f t="shared" si="30"/>
        <v>0.28542065814320089</v>
      </c>
      <c r="AG70" t="n">
        <f t="shared" si="30"/>
        <v>0</v>
      </c>
      <c r="AH70" t="n">
        <f t="shared" si="30"/>
        <v>1.1800638127160779E-2</v>
      </c>
      <c r="AI70" t="n">
        <f t="shared" si="30"/>
        <v>0</v>
      </c>
      <c r="AJ70" t="n">
        <f t="shared" si="30"/>
        <v>0</v>
      </c>
      <c r="AK70" t="n">
        <f t="shared" si="30"/>
        <v>0.13665610837119552</v>
      </c>
      <c r="AL70" t="n">
        <f t="shared" si="30"/>
        <v>0.87396213840478443</v>
      </c>
      <c r="AM70" t="n">
        <f t="shared" si="30"/>
        <v>-14913.990155117834</v>
      </c>
      <c r="AN70" t="n">
        <f t="shared" si="30"/>
        <v>1306.3556557377049</v>
      </c>
      <c r="AO70" s="155" t="n">
        <f t="shared" ref="AO70:AZ70" si="31">IF(AO4="","",AO4/VLOOKUP(AO$67,deflator,2,FALSE)/1000000000)</f>
        <v>1.4984711006458047</v>
      </c>
      <c r="AP70" s="155" t="n">
        <f t="shared" si="31"/>
        <v>0.21750606064162795</v>
      </c>
      <c r="AQ70" s="155" t="n">
        <f t="shared" si="31"/>
        <v>0.14008201221521002</v>
      </c>
      <c r="AR70" s="155" t="n">
        <f t="shared" si="31"/>
        <v>0.14807184775871662</v>
      </c>
      <c r="AS70" s="155" t="n">
        <f t="shared" si="31"/>
        <v>6.3120220481969913E-2</v>
      </c>
      <c r="AT70" s="155" t="n">
        <f t="shared" si="31"/>
        <v>5.2856087499913308E-2</v>
      </c>
      <c r="AU70" s="155" t="n">
        <f t="shared" si="31"/>
        <v>4.8612891589300988E-2</v>
      </c>
      <c r="AV70" s="155" t="n">
        <f t="shared" si="31"/>
        <v>8.2694191055510402E-2</v>
      </c>
      <c r="AW70" s="155" t="n">
        <f t="shared" si="31"/>
        <v>0.15908093464030296</v>
      </c>
      <c r="AX70" s="155" t="n">
        <f t="shared" si="31"/>
        <v>9.1367205475232374E-2</v>
      </c>
      <c r="AY70" s="155" t="n">
        <f t="shared" si="31"/>
        <v>4.2709295428400004E-2</v>
      </c>
      <c r="AZ70" s="159" t="n">
        <f t="shared" si="31"/>
        <v>3.0003185243929482E-2</v>
      </c>
    </row>
    <row r="71">
      <c r="A71" s="136" t="str">
        <f t="shared" si="5"/>
        <v>0</v>
      </c>
      <c r="B71" s="1" t="str">
        <f t="shared" si="6"/>
        <v>Products</v>
      </c>
      <c r="C71" s="1" t="str">
        <f t="shared" si="7"/>
        <v>Incentive</v>
      </c>
      <c r="D71" s="1" t="str">
        <f t="shared" si="8"/>
        <v>Incentive</v>
      </c>
      <c r="E71" s="31" t="n">
        <f t="shared" si="10"/>
        <v>29.593585493226588</v>
      </c>
      <c r="F71" s="31" t="n">
        <f t="shared" si="11"/>
        <v>40.789014527559502</v>
      </c>
      <c r="G71" s="31" t="n">
        <f t="shared" si="12"/>
        <v>36.011549809952498</v>
      </c>
      <c r="H71" s="31" t="n">
        <f t="shared" si="13"/>
        <v>20.550905740751727</v>
      </c>
      <c r="I71" s="7" t="n">
        <f t="shared" si="19"/>
        <v>-0.11712625992420245</v>
      </c>
      <c r="J71" s="16" t="n">
        <f t="shared" si="20"/>
        <v>0.21687011593086147</v>
      </c>
      <c r="K71" s="16" t="n">
        <f t="shared" si="21"/>
        <v>0.57067540411915518</v>
      </c>
      <c r="L71" s="16" t="n">
        <f t="shared" si="22"/>
        <v>0.20018955636145067</v>
      </c>
      <c r="M71" s="135" t="n">
        <f t="shared" si="14"/>
        <v>0.26294707986534088</v>
      </c>
      <c r="O71" t="str">
        <f t="shared" si="23"/>
        <v>0</v>
      </c>
      <c r="P71" t="str">
        <f t="shared" ref="P71:R71" si="32">P5</f>
        <v>Products</v>
      </c>
      <c r="Q71" t="str">
        <f t="shared" si="32"/>
        <v>Incentive</v>
      </c>
      <c r="R71" t="str">
        <f t="shared" si="32"/>
        <v>Incentive</v>
      </c>
      <c r="S71" t="str">
        <f t="shared" ref="S71:AN71" si="33">IFERROR(S50/SUMIFS(S$21:S$36,$O$21:$O$36,$O71),"")</f>
      </c>
      <c r="T71" t="str">
        <f t="shared" si="33"/>
      </c>
      <c r="U71" t="str">
        <f t="shared" si="33"/>
      </c>
      <c r="V71" t="str">
        <f t="shared" si="33"/>
      </c>
      <c r="W71" t="str">
        <f t="shared" si="33"/>
      </c>
      <c r="X71" t="str">
        <f t="shared" si="33"/>
      </c>
      <c r="Y71" t="str">
        <f t="shared" si="33"/>
      </c>
      <c r="Z71" t="str">
        <f t="shared" si="33"/>
      </c>
      <c r="AA71" t="str">
        <f t="shared" si="33"/>
      </c>
      <c r="AB71" t="str">
        <f t="shared" si="33"/>
      </c>
      <c r="AC71" t="n">
        <f t="shared" si="33"/>
        <v>5407.3003369591715</v>
      </c>
      <c r="AD71" t="n">
        <f t="shared" si="33"/>
        <v>9.8623328964982061E-4</v>
      </c>
      <c r="AE71" t="n">
        <f t="shared" si="33"/>
        <v>2.9310614534747474E-2</v>
      </c>
      <c r="AF71" t="n">
        <f t="shared" si="33"/>
        <v>0.11697447070960025</v>
      </c>
      <c r="AG71" t="n">
        <f t="shared" si="33"/>
        <v>0</v>
      </c>
      <c r="AH71" t="n">
        <f t="shared" si="33"/>
        <v>2.1278134503854788E-2</v>
      </c>
      <c r="AI71" t="n">
        <f t="shared" si="33"/>
        <v>0</v>
      </c>
      <c r="AJ71" t="n">
        <f t="shared" si="33"/>
        <v>0.5714285714285714</v>
      </c>
      <c r="AK71" t="n">
        <f t="shared" si="33"/>
        <v>-3.1385427617222379</v>
      </c>
      <c r="AL71" t="n">
        <f t="shared" si="33"/>
        <v>0.22183291272974215</v>
      </c>
      <c r="AM71" t="n">
        <f t="shared" si="33"/>
        <v>-48272702.064788811</v>
      </c>
      <c r="AN71" t="n">
        <f t="shared" si="33"/>
        <v>-59109754.871282481</v>
      </c>
      <c r="AO71" s="155" t="n">
        <f t="shared" ref="AO71:AZ71" si="34">IF(AO5="","",AO5/VLOOKUP(AO$67,deflator,2,FALSE)/1000000000)</f>
        <v>36.686070419798455</v>
      </c>
      <c r="AP71" s="155" t="n">
        <f t="shared" si="34"/>
        <v>43.364966805582391</v>
      </c>
      <c r="AQ71" s="155" t="n">
        <f t="shared" si="34"/>
        <v>33.211341375442764</v>
      </c>
      <c r="AR71" s="155" t="n">
        <f t="shared" si="34"/>
        <v>29.593585493226588</v>
      </c>
      <c r="AS71" s="155" t="n">
        <f t="shared" si="34"/>
        <v>24.656828210336251</v>
      </c>
      <c r="AT71" s="155" t="n">
        <f t="shared" si="34"/>
        <v>28.403808212517646</v>
      </c>
      <c r="AU71" s="155" t="n">
        <f t="shared" si="34"/>
        <v>36.965179871523972</v>
      </c>
      <c r="AV71" s="155" t="n">
        <f t="shared" si="34"/>
        <v>42.325453716883594</v>
      </c>
      <c r="AW71" s="155" t="n">
        <f t="shared" si="34"/>
        <v>41.161795548351286</v>
      </c>
      <c r="AX71" s="155" t="n">
        <f t="shared" si="34"/>
        <v>40.789014527559502</v>
      </c>
      <c r="AY71" s="155" t="n">
        <f t="shared" si="34"/>
        <v>36.011549809952498</v>
      </c>
      <c r="AZ71" s="159" t="n">
        <f t="shared" si="34"/>
        <v>20.550905740751727</v>
      </c>
    </row>
    <row r="72">
      <c r="A72" s="136" t="str">
        <f t="shared" si="5"/>
        <v>0</v>
      </c>
      <c r="B72" s="1" t="str">
        <f t="shared" si="6"/>
        <v>Products</v>
      </c>
      <c r="C72" s="1" t="str">
        <f t="shared" si="7"/>
        <v>Other CB</v>
      </c>
      <c r="D72" s="1" t="str">
        <f t="shared" si="8"/>
        <v>Other CB</v>
      </c>
      <c r="E72" s="31" t="n">
        <f t="shared" si="10"/>
        <v>19.977145629927698</v>
      </c>
      <c r="F72" s="31" t="n">
        <f t="shared" si="11"/>
        <v>14.994498993857045</v>
      </c>
      <c r="G72" s="31" t="n">
        <f t="shared" si="12"/>
        <v>15.8935908311225</v>
      </c>
      <c r="H72" s="31" t="n">
        <f t="shared" si="13"/>
        <v>9.6159614773214841</v>
      </c>
      <c r="I72" s="7" t="n">
        <f t="shared" si="19"/>
        <v>5.9961445703107241E-2</v>
      </c>
      <c r="J72" s="16" t="n">
        <f t="shared" si="20"/>
        <v>-0.2044113245431638</v>
      </c>
      <c r="K72" s="16" t="n">
        <f t="shared" si="21"/>
        <v>0.60502133089343835</v>
      </c>
      <c r="L72" s="16" t="n">
        <f t="shared" si="22"/>
        <v>8.8353067675901564E-2</v>
      </c>
      <c r="M72" s="135" t="n">
        <f t="shared" si="14"/>
        <v>0.12303540400875802</v>
      </c>
      <c r="O72" t="str">
        <f t="shared" si="23"/>
        <v>0</v>
      </c>
      <c r="P72" t="str">
        <f t="shared" ref="P72:R72" si="35">P6</f>
        <v>Products</v>
      </c>
      <c r="Q72" t="str">
        <f t="shared" si="35"/>
        <v>Other CB</v>
      </c>
      <c r="R72" t="str">
        <f t="shared" si="35"/>
        <v>Other CB</v>
      </c>
      <c r="S72" t="str">
        <f t="shared" ref="S72:AN72" si="36">IFERROR(S51/SUMIFS(S$21:S$36,$O$21:$O$36,$O72),"")</f>
      </c>
      <c r="T72" t="str">
        <f t="shared" si="36"/>
      </c>
      <c r="U72" t="str">
        <f t="shared" si="36"/>
      </c>
      <c r="V72" t="str">
        <f t="shared" si="36"/>
      </c>
      <c r="W72" t="str">
        <f t="shared" si="36"/>
      </c>
      <c r="X72" t="str">
        <f t="shared" si="36"/>
      </c>
      <c r="Y72" t="str">
        <f t="shared" si="36"/>
      </c>
      <c r="Z72" t="str">
        <f t="shared" si="36"/>
      </c>
      <c r="AA72" t="str">
        <f t="shared" si="36"/>
      </c>
      <c r="AB72" t="str">
        <f t="shared" si="36"/>
      </c>
      <c r="AC72" t="n">
        <f t="shared" si="36"/>
        <v>343.00413434630582</v>
      </c>
      <c r="AD72" t="n">
        <f t="shared" si="36"/>
        <v>0</v>
      </c>
      <c r="AE72" t="n">
        <f t="shared" si="36"/>
        <v>0</v>
      </c>
      <c r="AF72" t="n">
        <f t="shared" si="36"/>
        <v>0</v>
      </c>
      <c r="AG72" t="n">
        <f t="shared" si="36"/>
        <v>0</v>
      </c>
      <c r="AH72" t="n">
        <f t="shared" si="36"/>
        <v>0</v>
      </c>
      <c r="AI72" t="n">
        <f t="shared" si="36"/>
        <v>0</v>
      </c>
      <c r="AJ72" t="n">
        <f t="shared" si="36"/>
        <v>0</v>
      </c>
      <c r="AK72" t="n">
        <f t="shared" si="36"/>
        <v>0</v>
      </c>
      <c r="AL72" t="n">
        <f t="shared" si="36"/>
        <v>0</v>
      </c>
      <c r="AM72" t="n">
        <f t="shared" si="36"/>
        <v>-1409145.536141189</v>
      </c>
      <c r="AN72" t="n">
        <f t="shared" si="36"/>
        <v>-3121788.3653178322</v>
      </c>
      <c r="AO72" s="155" t="n">
        <f t="shared" ref="AO72:AZ72" si="37">IF(AO6="","",AO6/VLOOKUP(AO$67,deflator,2,FALSE)/1000000000)</f>
        <v>17.415895135381021</v>
      </c>
      <c r="AP72" s="155" t="n">
        <f t="shared" si="37"/>
        <v>14.418283938500606</v>
      </c>
      <c r="AQ72" s="155" t="n">
        <f t="shared" si="37"/>
        <v>20.821839254917684</v>
      </c>
      <c r="AR72" s="155" t="n">
        <f t="shared" si="37"/>
        <v>19.977145629927698</v>
      </c>
      <c r="AS72" s="155" t="n">
        <f t="shared" si="37"/>
        <v>19.511789889175937</v>
      </c>
      <c r="AT72" s="155" t="n">
        <f t="shared" si="37"/>
        <v>19.031196974896332</v>
      </c>
      <c r="AU72" s="155" t="n">
        <f t="shared" si="37"/>
        <v>17.596191720305534</v>
      </c>
      <c r="AV72" s="155" t="n">
        <f t="shared" si="37"/>
        <v>18.252084649261686</v>
      </c>
      <c r="AW72" s="155" t="n">
        <f t="shared" si="37"/>
        <v>19.350265883413087</v>
      </c>
      <c r="AX72" s="155" t="n">
        <f t="shared" si="37"/>
        <v>14.994498993857045</v>
      </c>
      <c r="AY72" s="155" t="n">
        <f t="shared" si="37"/>
        <v>15.8935908311225</v>
      </c>
      <c r="AZ72" s="159" t="n">
        <f t="shared" si="37"/>
        <v>9.6159614773214841</v>
      </c>
    </row>
    <row r="73">
      <c r="A73" s="136" t="str">
        <f t="shared" si="5"/>
        <v>0</v>
      </c>
      <c r="B73" s="1" t="str">
        <f t="shared" si="6"/>
        <v>Products</v>
      </c>
      <c r="C73" s="1" t="str">
        <f t="shared" si="7"/>
        <v>UCA</v>
      </c>
      <c r="D73" s="1" t="str">
        <f t="shared" si="8"/>
        <v>UCA</v>
      </c>
      <c r="E73" s="31" t="n">
        <f t="shared" si="10"/>
        <v>0.99200188445986903</v>
      </c>
      <c r="F73" s="31" t="n">
        <f t="shared" si="11"/>
        <v>14.136799951273526</v>
      </c>
      <c r="G73" s="31" t="n">
        <f t="shared" si="12"/>
        <v>7.5328319646263999</v>
      </c>
      <c r="H73" s="31" t="n">
        <f t="shared" si="13"/>
        <v>6.4440300248624993</v>
      </c>
      <c r="I73" s="7" t="n">
        <f t="shared" si="19"/>
        <v>-0.4671473041572044</v>
      </c>
      <c r="J73" s="16" t="n">
        <f t="shared" si="20"/>
        <v>6.5935661843303048</v>
      </c>
      <c r="K73" s="16" t="n">
        <f t="shared" si="21"/>
        <v>0.85545914937744116</v>
      </c>
      <c r="L73" s="16" t="n">
        <f t="shared" si="22"/>
        <v>4.1875295484426776E-2</v>
      </c>
      <c r="M73" s="135" t="n">
        <f t="shared" si="14"/>
        <v>8.2450812581080613E-2</v>
      </c>
      <c r="O73" t="str">
        <f t="shared" si="23"/>
        <v>0</v>
      </c>
      <c r="P73" t="str">
        <f t="shared" ref="P73:R73" si="38">P7</f>
        <v>Products</v>
      </c>
      <c r="Q73" t="str">
        <f t="shared" si="38"/>
        <v>UCA</v>
      </c>
      <c r="R73" t="str">
        <f t="shared" si="38"/>
        <v>UCA</v>
      </c>
      <c r="S73" t="str">
        <f t="shared" ref="S73:AN73" si="39">IFERROR(S52/SUMIFS(S$21:S$36,$O$21:$O$36,$O73),"")</f>
      </c>
      <c r="T73" t="str">
        <f t="shared" si="39"/>
      </c>
      <c r="U73" t="str">
        <f t="shared" si="39"/>
      </c>
      <c r="V73" t="str">
        <f t="shared" si="39"/>
      </c>
      <c r="W73" t="str">
        <f t="shared" si="39"/>
      </c>
      <c r="X73" t="str">
        <f t="shared" si="39"/>
      </c>
      <c r="Y73" t="str">
        <f t="shared" si="39"/>
      </c>
      <c r="Z73" t="str">
        <f t="shared" si="39"/>
      </c>
      <c r="AA73" t="str">
        <f t="shared" si="39"/>
      </c>
      <c r="AB73" t="str">
        <f t="shared" si="39"/>
      </c>
      <c r="AC73" t="n">
        <f t="shared" si="39"/>
        <v>893.34306903241179</v>
      </c>
      <c r="AD73" t="n">
        <f t="shared" si="39"/>
        <v>-1.0134497024031741E-2</v>
      </c>
      <c r="AE73" t="n">
        <f t="shared" si="39"/>
        <v>0.27156534103212959</v>
      </c>
      <c r="AF73" t="n">
        <f t="shared" si="39"/>
        <v>2.9377408821789068E-2</v>
      </c>
      <c r="AG73" t="n">
        <f t="shared" si="39"/>
        <v>0</v>
      </c>
      <c r="AH73" t="n">
        <f t="shared" si="39"/>
        <v>0</v>
      </c>
      <c r="AI73" t="n">
        <f t="shared" si="39"/>
        <v>0</v>
      </c>
      <c r="AJ73" t="n">
        <f t="shared" si="39"/>
        <v>0</v>
      </c>
      <c r="AK73" t="n">
        <f t="shared" si="39"/>
        <v>0</v>
      </c>
      <c r="AL73" t="n">
        <f t="shared" si="39"/>
        <v>-2.968384923497103E-2</v>
      </c>
      <c r="AM73" t="n">
        <f t="shared" si="39"/>
        <v>-6755559.6792727401</v>
      </c>
      <c r="AN73" t="n">
        <f t="shared" si="39"/>
        <v>-4941054.764334783</v>
      </c>
      <c r="AO73" s="155" t="n">
        <f t="shared" ref="AO73:AZ73" si="40">IF(AO7="","",AO7/VLOOKUP(AO$67,deflator,2,FALSE)/1000000000)</f>
        <v>14.634872973662763</v>
      </c>
      <c r="AP73" s="155" t="n">
        <f t="shared" si="40"/>
        <v>11.360488206387272</v>
      </c>
      <c r="AQ73" s="155" t="n">
        <f t="shared" si="40"/>
        <v>4.1169861790350932</v>
      </c>
      <c r="AR73" s="155" t="n">
        <f t="shared" si="40"/>
        <v>0.99200188445986903</v>
      </c>
      <c r="AS73" s="155" t="n">
        <f t="shared" si="40"/>
        <v>16.262724322400835</v>
      </c>
      <c r="AT73" s="155" t="n">
        <f t="shared" si="40"/>
        <v>27.599986799684071</v>
      </c>
      <c r="AU73" s="155" t="n">
        <f t="shared" si="40"/>
        <v>21.46652577904214</v>
      </c>
      <c r="AV73" s="155" t="n">
        <f t="shared" si="40"/>
        <v>19.275297646212625</v>
      </c>
      <c r="AW73" s="155" t="n">
        <f t="shared" si="40"/>
        <v>36.983284483516584</v>
      </c>
      <c r="AX73" s="155" t="n">
        <f t="shared" si="40"/>
        <v>14.136799951273526</v>
      </c>
      <c r="AY73" s="155" t="n">
        <f t="shared" si="40"/>
        <v>7.5328319646263999</v>
      </c>
      <c r="AZ73" s="159" t="n">
        <f t="shared" si="40"/>
        <v>6.4440300248624993</v>
      </c>
    </row>
    <row r="74">
      <c r="A74" s="136" t="str">
        <f t="shared" si="5"/>
        <v>0</v>
      </c>
      <c r="B74" s="1" t="str">
        <f t="shared" si="6"/>
        <v>Products</v>
      </c>
      <c r="C74" s="1" t="str">
        <f t="shared" si="7"/>
        <v>Unclear</v>
      </c>
      <c r="D74" s="1" t="str">
        <f t="shared" si="8"/>
        <v>Combination/Other</v>
      </c>
      <c r="E74" s="31" t="n">
        <f t="shared" si="10"/>
        <v>-3.0788619599263034E-7</v>
      </c>
      <c r="F74" s="31" t="n">
        <f t="shared" si="11"/>
        <v>0</v>
      </c>
      <c r="G74" s="31" t="str">
        <f t="shared" si="12"/>
      </c>
      <c r="H74" s="31" t="str">
        <f t="shared" si="13"/>
      </c>
      <c r="I74" s="7" t="e">
        <f t="shared" si="19"/>
        <v>#VALUE!</v>
      </c>
      <c r="J74" s="16" t="e">
        <f t="shared" si="20"/>
        <v>#VALUE!</v>
      </c>
      <c r="K74" s="16" t="e">
        <f t="shared" si="21"/>
        <v>#VALUE!</v>
      </c>
      <c r="L74" s="16" t="n">
        <f t="shared" si="22"/>
        <v>0</v>
      </c>
      <c r="M74" s="135" t="n">
        <f t="shared" si="14"/>
        <v>0</v>
      </c>
      <c r="O74" t="str">
        <f t="shared" si="23"/>
        <v>0</v>
      </c>
      <c r="P74" t="str">
        <f t="shared" ref="P74:R74" si="41">P8</f>
        <v>Products</v>
      </c>
      <c r="Q74" t="str">
        <f t="shared" si="41"/>
        <v>Unclear</v>
      </c>
      <c r="R74" t="str">
        <f t="shared" si="41"/>
        <v>Combination/Other</v>
      </c>
      <c r="S74" t="str">
        <f t="shared" ref="S74:AN74" si="42">IFERROR(S53/SUMIFS(S$21:S$36,$O$21:$O$36,$O74),"")</f>
      </c>
      <c r="T74" t="str">
        <f t="shared" si="42"/>
      </c>
      <c r="U74" t="str">
        <f t="shared" si="42"/>
      </c>
      <c r="V74" t="str">
        <f t="shared" si="42"/>
      </c>
      <c r="W74" t="str">
        <f t="shared" si="42"/>
      </c>
      <c r="X74" t="str">
        <f t="shared" si="42"/>
      </c>
      <c r="Y74" t="str">
        <f t="shared" si="42"/>
      </c>
      <c r="Z74" t="str">
        <f t="shared" si="42"/>
      </c>
      <c r="AA74" t="str">
        <f t="shared" si="42"/>
      </c>
      <c r="AB74" t="str">
        <f t="shared" si="42"/>
      </c>
      <c r="AC74" t="n">
        <f t="shared" si="42"/>
        <v>408.60072355731717</v>
      </c>
      <c r="AD74" t="n">
        <f t="shared" si="42"/>
        <v>0</v>
      </c>
      <c r="AE74" t="n">
        <f t="shared" si="42"/>
        <v>0</v>
      </c>
      <c r="AF74" t="n">
        <f t="shared" si="42"/>
        <v>0</v>
      </c>
      <c r="AG74" t="n">
        <f t="shared" si="42"/>
        <v>0</v>
      </c>
      <c r="AH74" t="n">
        <f t="shared" si="42"/>
        <v>0</v>
      </c>
      <c r="AI74" t="n">
        <f t="shared" si="42"/>
        <v>0</v>
      </c>
      <c r="AJ74" t="n">
        <f t="shared" si="42"/>
        <v>0</v>
      </c>
      <c r="AK74" t="n">
        <f t="shared" si="42"/>
        <v>0</v>
      </c>
      <c r="AL74" t="n">
        <f t="shared" si="42"/>
        <v>0</v>
      </c>
      <c r="AM74" t="n">
        <f t="shared" si="42"/>
        <v>-10351169.118412944</v>
      </c>
      <c r="AN74" t="n">
        <f t="shared" si="42"/>
        <v>-41653090.589292407</v>
      </c>
      <c r="AO74" s="155" t="n">
        <f t="shared" ref="AO74:AZ74" si="43">IF(AO8="","",AO8/VLOOKUP(AO$67,deflator,2,FALSE)/1000000000)</f>
        <v>-6.3324447996297283E-3</v>
      </c>
      <c r="AP74" s="155" t="n">
        <f t="shared" si="43"/>
        <v>-4.0286762557342811E-3</v>
      </c>
      <c r="AQ74" s="155" t="n">
        <f t="shared" si="43"/>
        <v>-3.2004090419923774E-3</v>
      </c>
      <c r="AR74" s="155" t="n">
        <f t="shared" si="43"/>
        <v>-3.0788619599263034E-7</v>
      </c>
      <c r="AS74" s="155" t="n">
        <f t="shared" si="43"/>
        <v>0</v>
      </c>
      <c r="AT74" s="155" t="n">
        <f t="shared" si="43"/>
        <v>0</v>
      </c>
      <c r="AU74" s="155" t="n">
        <f t="shared" si="43"/>
        <v>0</v>
      </c>
      <c r="AV74" s="155" t="n">
        <f t="shared" si="43"/>
        <v>0</v>
      </c>
      <c r="AW74" s="155" t="n">
        <f t="shared" si="43"/>
        <v>6.950396767587113E-5</v>
      </c>
      <c r="AX74" s="155" t="n">
        <f t="shared" si="43"/>
        <v>0</v>
      </c>
      <c r="AY74" s="155" t="str">
        <f t="shared" si="43"/>
      </c>
      <c r="AZ74" s="159" t="str">
        <f t="shared" si="43"/>
      </c>
    </row>
    <row r="75">
      <c r="A75" s="154" t="str">
        <f t="shared" si="5"/>
        <v>0</v>
      </c>
      <c r="B75" s="81" t="str">
        <f t="shared" si="6"/>
        <v>Products</v>
      </c>
      <c r="C75" s="81" t="str">
        <f t="shared" si="7"/>
        <v>Unclear</v>
      </c>
      <c r="D75" s="81" t="n">
        <f t="shared" si="8"/>
        <v>0</v>
      </c>
      <c r="E75" s="101" t="n">
        <f t="shared" si="10"/>
        <v>0.1446358083219409</v>
      </c>
      <c r="F75" s="101" t="n">
        <f t="shared" si="11"/>
        <v>0</v>
      </c>
      <c r="G75" s="101" t="n">
        <f t="shared" si="12"/>
        <v>0</v>
      </c>
      <c r="H75" s="101" t="n">
        <f t="shared" si="13"/>
        <v>0</v>
      </c>
      <c r="I75" s="84" t="e">
        <f t="shared" si="19"/>
        <v>#DIV/0!</v>
      </c>
      <c r="J75" s="108" t="n">
        <f t="shared" si="20"/>
        <v>-1</v>
      </c>
      <c r="K75" s="108" t="e">
        <f t="shared" si="21"/>
        <v>#DIV/0!</v>
      </c>
      <c r="L75" s="108" t="n">
        <f t="shared" si="22"/>
        <v>0</v>
      </c>
      <c r="M75" s="150" t="n">
        <f t="shared" si="14"/>
        <v>0</v>
      </c>
      <c r="O75" s="68" t="str">
        <f t="shared" si="23"/>
        <v>0</v>
      </c>
      <c r="P75" s="68" t="str">
        <f t="shared" ref="P75:R75" si="44">P9</f>
        <v>Products</v>
      </c>
      <c r="Q75" s="68" t="str">
        <f t="shared" si="44"/>
        <v>Unclear</v>
      </c>
      <c r="R75" s="68" t="n">
        <f t="shared" si="44"/>
        <v>0</v>
      </c>
      <c r="S75" s="68" t="str">
        <f t="shared" ref="S75:AN75" si="45">IFERROR(S54/SUMIFS(S$21:S$36,$O$21:$O$36,$O75),"")</f>
      </c>
      <c r="T75" s="68" t="str">
        <f t="shared" si="45"/>
      </c>
      <c r="U75" s="68" t="str">
        <f t="shared" si="45"/>
      </c>
      <c r="V75" s="68" t="str">
        <f t="shared" si="45"/>
      </c>
      <c r="W75" s="68" t="str">
        <f t="shared" si="45"/>
      </c>
      <c r="X75" s="68" t="str">
        <f t="shared" si="45"/>
      </c>
      <c r="Y75" s="68" t="str">
        <f t="shared" si="45"/>
      </c>
      <c r="Z75" s="68" t="str">
        <f t="shared" si="45"/>
      </c>
      <c r="AA75" s="68" t="str">
        <f t="shared" si="45"/>
      </c>
      <c r="AB75" s="68" t="str">
        <f t="shared" si="45"/>
      </c>
      <c r="AC75" s="68" t="n">
        <f t="shared" si="45"/>
        <v>5124.9322108395008</v>
      </c>
      <c r="AD75" s="68" t="n">
        <f t="shared" si="45"/>
        <v>4.9624928464957752E-3</v>
      </c>
      <c r="AE75" s="68" t="n">
        <f t="shared" si="45"/>
        <v>4.6827227285438531E-3</v>
      </c>
      <c r="AF75" s="68" t="n">
        <f t="shared" si="45"/>
        <v>0</v>
      </c>
      <c r="AG75" s="68" t="n">
        <f t="shared" si="45"/>
        <v>0</v>
      </c>
      <c r="AH75" s="68" t="n">
        <f t="shared" si="45"/>
        <v>0</v>
      </c>
      <c r="AI75" s="68" t="n">
        <f t="shared" si="45"/>
        <v>0</v>
      </c>
      <c r="AJ75" s="68" t="n">
        <f t="shared" si="45"/>
        <v>0</v>
      </c>
      <c r="AK75" s="68" t="n">
        <f t="shared" si="45"/>
        <v>0</v>
      </c>
      <c r="AL75" s="68" t="n">
        <f t="shared" si="45"/>
        <v>-2.1764419443885911E-2</v>
      </c>
      <c r="AM75" s="68" t="n">
        <f t="shared" si="45"/>
        <v>-31088784.237176999</v>
      </c>
      <c r="AN75" s="68" t="n">
        <f t="shared" si="45"/>
        <v>-41512197.709853351</v>
      </c>
      <c r="AO75" s="160" t="n">
        <f t="shared" ref="AO75:AZ75" si="46">IF(AO9="","",AO9/VLOOKUP(AO$67,deflator,2,FALSE)/1000000000)</f>
        <v>1.5982741809058192</v>
      </c>
      <c r="AP75" s="160" t="n">
        <f t="shared" si="46"/>
        <v>0.15203991640209361</v>
      </c>
      <c r="AQ75" s="160" t="n">
        <f t="shared" si="46"/>
        <v>0.28105160787751599</v>
      </c>
      <c r="AR75" s="160" t="n">
        <f t="shared" si="46"/>
        <v>0.1446358083219409</v>
      </c>
      <c r="AS75" s="160" t="n">
        <f t="shared" si="46"/>
        <v>5.8455660738127475E-2</v>
      </c>
      <c r="AT75" s="160" t="n">
        <f t="shared" si="46"/>
        <v>0.3072077399462449</v>
      </c>
      <c r="AU75" s="160" t="n">
        <f t="shared" si="46"/>
        <v>0</v>
      </c>
      <c r="AV75" s="160" t="n">
        <f t="shared" si="46"/>
        <v>0</v>
      </c>
      <c r="AW75" s="160" t="n">
        <f t="shared" si="46"/>
        <v>0</v>
      </c>
      <c r="AX75" s="160" t="n">
        <f t="shared" si="46"/>
        <v>0</v>
      </c>
      <c r="AY75" s="160" t="n">
        <f t="shared" si="46"/>
        <v>0</v>
      </c>
      <c r="AZ75" s="161" t="n">
        <f t="shared" si="46"/>
        <v>0</v>
      </c>
    </row>
    <row r="76">
      <c r="A76" s="136" t="str">
        <f t="shared" si="5"/>
        <v>0</v>
      </c>
      <c r="B76" s="1" t="str">
        <f t="shared" si="6"/>
        <v>Services &amp; R&amp;D</v>
      </c>
      <c r="C76" s="1" t="str">
        <f t="shared" si="7"/>
        <v>FFP</v>
      </c>
      <c r="D76" s="1" t="str">
        <f t="shared" si="8"/>
        <v>FFP</v>
      </c>
      <c r="E76" s="31" t="n">
        <f t="shared" si="10"/>
        <v>83.095962288730746</v>
      </c>
      <c r="F76" s="31" t="n">
        <f t="shared" si="11"/>
        <v>100.39573789341155</v>
      </c>
      <c r="G76" s="31" t="n">
        <f t="shared" si="12"/>
        <v>102.17946721720799</v>
      </c>
      <c r="H76" s="31" t="n">
        <f t="shared" si="13"/>
        <v>45.308823947154401</v>
      </c>
      <c r="I76" s="7" t="n">
        <f t="shared" si="19"/>
        <v>1.7766982555476485E-2</v>
      </c>
      <c r="J76" s="16" t="n">
        <f t="shared" si="20"/>
        <v>0.22965622399519758</v>
      </c>
      <c r="K76" s="16" t="n">
        <f t="shared" si="21"/>
        <v>0.44342395963798847</v>
      </c>
      <c r="L76" s="16" t="n">
        <f t="shared" si="22"/>
        <v>0.52210772879191503</v>
      </c>
      <c r="M76" s="135" t="n">
        <f t="shared" si="14"/>
        <v>0.45766928039629357</v>
      </c>
      <c r="O76" t="str">
        <f t="shared" si="23"/>
        <v>0</v>
      </c>
      <c r="P76" t="str">
        <f t="shared" ref="P76:R76" si="47">P10</f>
        <v>Services &amp; R&amp;D</v>
      </c>
      <c r="Q76" t="str">
        <f t="shared" si="47"/>
        <v>FFP</v>
      </c>
      <c r="R76" t="str">
        <f t="shared" si="47"/>
        <v>FFP</v>
      </c>
      <c r="S76" t="str">
        <f t="shared" ref="S76:AN76" si="48">IFERROR(S55/SUMIFS(S$21:S$36,$O$21:$O$36,$O76),"")</f>
      </c>
      <c r="T76" t="str">
        <f t="shared" si="48"/>
      </c>
      <c r="U76" t="str">
        <f t="shared" si="48"/>
      </c>
      <c r="V76" t="str">
        <f t="shared" si="48"/>
      </c>
      <c r="W76" t="str">
        <f t="shared" si="48"/>
      </c>
      <c r="X76" t="str">
        <f t="shared" si="48"/>
      </c>
      <c r="Y76" t="str">
        <f t="shared" si="48"/>
      </c>
      <c r="Z76" t="str">
        <f t="shared" si="48"/>
      </c>
      <c r="AA76" t="str">
        <f t="shared" si="48"/>
      </c>
      <c r="AB76" t="str">
        <f t="shared" si="48"/>
      </c>
      <c r="AC76" t="n">
        <f t="shared" si="48"/>
        <v>367.03662442988508</v>
      </c>
      <c r="AD76" t="n">
        <f t="shared" si="48"/>
        <v>0</v>
      </c>
      <c r="AE76" t="n">
        <f t="shared" si="48"/>
        <v>0</v>
      </c>
      <c r="AF76" t="n">
        <f t="shared" si="48"/>
        <v>0</v>
      </c>
      <c r="AG76" t="n">
        <f t="shared" si="48"/>
        <v>0</v>
      </c>
      <c r="AH76" t="n">
        <f t="shared" si="48"/>
        <v>0</v>
      </c>
      <c r="AI76" t="n">
        <f t="shared" si="48"/>
        <v>0</v>
      </c>
      <c r="AJ76" t="n">
        <f t="shared" si="48"/>
        <v>0</v>
      </c>
      <c r="AK76" t="n">
        <f t="shared" si="48"/>
        <v>0</v>
      </c>
      <c r="AL76" t="n">
        <f t="shared" si="48"/>
        <v>0</v>
      </c>
      <c r="AM76" t="n">
        <f t="shared" si="48"/>
        <v>-4309221.9496173058</v>
      </c>
      <c r="AN76" t="n">
        <f t="shared" si="48"/>
        <v>-6436892.8502765698</v>
      </c>
      <c r="AO76" s="155" t="n">
        <f t="shared" ref="AO76:AZ76" si="49">IF(AO10="","",AO10/VLOOKUP(AO$67,deflator,2,FALSE)/1000000000)</f>
        <v>109.27370313347124</v>
      </c>
      <c r="AP76" s="155" t="n">
        <f t="shared" si="49"/>
        <v>89.267136316624587</v>
      </c>
      <c r="AQ76" s="155" t="n">
        <f t="shared" si="49"/>
        <v>91.087847271430647</v>
      </c>
      <c r="AR76" s="155" t="n">
        <f t="shared" si="49"/>
        <v>83.095962288730746</v>
      </c>
      <c r="AS76" s="155" t="n">
        <f t="shared" si="49"/>
        <v>83.192908465849698</v>
      </c>
      <c r="AT76" s="155" t="n">
        <f t="shared" si="49"/>
        <v>85.83275682355837</v>
      </c>
      <c r="AU76" s="155" t="n">
        <f t="shared" si="49"/>
        <v>96.370619520151109</v>
      </c>
      <c r="AV76" s="155" t="n">
        <f t="shared" si="49"/>
        <v>101.59759325357186</v>
      </c>
      <c r="AW76" s="155" t="n">
        <f t="shared" si="49"/>
        <v>119.65428868732901</v>
      </c>
      <c r="AX76" s="155" t="n">
        <f t="shared" si="49"/>
        <v>100.39573789341155</v>
      </c>
      <c r="AY76" s="155" t="n">
        <f t="shared" si="49"/>
        <v>102.17946721720799</v>
      </c>
      <c r="AZ76" s="159" t="n">
        <f t="shared" si="49"/>
        <v>45.308823947154401</v>
      </c>
    </row>
    <row r="77">
      <c r="A77" s="136" t="str">
        <f t="shared" si="5"/>
        <v>0</v>
      </c>
      <c r="B77" s="1" t="str">
        <f t="shared" si="6"/>
        <v>Services &amp; R&amp;D</v>
      </c>
      <c r="C77" s="1" t="str">
        <f t="shared" si="7"/>
        <v>Less Common</v>
      </c>
      <c r="D77" s="1" t="str">
        <f t="shared" si="8"/>
        <v>Other FP</v>
      </c>
      <c r="E77" s="31" t="n">
        <f t="shared" si="10"/>
        <v>2.6446888724590032</v>
      </c>
      <c r="F77" s="31" t="n">
        <f t="shared" si="11"/>
        <v>3.7890594818646557</v>
      </c>
      <c r="G77" s="31" t="n">
        <f t="shared" si="12"/>
        <v>4.6797743012310002</v>
      </c>
      <c r="H77" s="31" t="n">
        <f t="shared" si="13"/>
        <v>2.3514088685172898</v>
      </c>
      <c r="I77" s="7" t="n">
        <f t="shared" si="19"/>
        <v>0.23507543854339552</v>
      </c>
      <c r="J77" s="16" t="n">
        <f t="shared" si="20"/>
        <v>0.76949899474556971</v>
      </c>
      <c r="K77" s="16" t="n">
        <f t="shared" si="21"/>
        <v>0.50246202426872577</v>
      </c>
      <c r="L77" s="16" t="n">
        <f t="shared" si="22"/>
        <v>2.3912302522389798E-2</v>
      </c>
      <c r="M77" s="135" t="n">
        <f t="shared" si="14"/>
        <v>2.3751832667891593E-2</v>
      </c>
      <c r="O77" t="str">
        <f t="shared" si="23"/>
        <v>0</v>
      </c>
      <c r="P77" t="str">
        <f t="shared" ref="P77:R77" si="50">P11</f>
        <v>Services &amp; R&amp;D</v>
      </c>
      <c r="Q77" t="str">
        <f t="shared" si="50"/>
        <v>Less Common</v>
      </c>
      <c r="R77" t="str">
        <f t="shared" si="50"/>
        <v>Other FP</v>
      </c>
      <c r="S77" t="str">
        <f t="shared" ref="S77:AN77" si="51">IFERROR(S56/SUMIFS(S$21:S$36,$O$21:$O$36,$O77),"")</f>
      </c>
      <c r="T77" t="str">
        <f t="shared" si="51"/>
      </c>
      <c r="U77" t="str">
        <f t="shared" si="51"/>
      </c>
      <c r="V77" t="str">
        <f t="shared" si="51"/>
      </c>
      <c r="W77" t="str">
        <f t="shared" si="51"/>
      </c>
      <c r="X77" t="str">
        <f t="shared" si="51"/>
      </c>
      <c r="Y77" t="str">
        <f t="shared" si="51"/>
      </c>
      <c r="Z77" t="str">
        <f t="shared" si="51"/>
      </c>
      <c r="AA77" t="str">
        <f t="shared" si="51"/>
      </c>
      <c r="AB77" t="str">
        <f t="shared" si="51"/>
      </c>
      <c r="AC77" t="n">
        <f t="shared" si="51"/>
        <v>0.97132570774560989</v>
      </c>
      <c r="AD77" t="n">
        <f t="shared" si="51"/>
        <v>0</v>
      </c>
      <c r="AE77" t="n">
        <f t="shared" si="51"/>
        <v>0</v>
      </c>
      <c r="AF77" t="n">
        <f t="shared" si="51"/>
        <v>0</v>
      </c>
      <c r="AG77" t="n">
        <f t="shared" si="51"/>
        <v>0</v>
      </c>
      <c r="AH77" t="n">
        <f t="shared" si="51"/>
        <v>0</v>
      </c>
      <c r="AI77" t="n">
        <f t="shared" si="51"/>
        <v>0</v>
      </c>
      <c r="AJ77" t="n">
        <f t="shared" si="51"/>
        <v>0</v>
      </c>
      <c r="AK77" t="n">
        <f t="shared" si="51"/>
        <v>0</v>
      </c>
      <c r="AL77" t="n">
        <f t="shared" si="51"/>
        <v>-3.7623191933533702E-2</v>
      </c>
      <c r="AM77" t="n">
        <f t="shared" si="51"/>
        <v>-432373.79592465708</v>
      </c>
      <c r="AN77" t="n">
        <f t="shared" si="51"/>
        <v>-125319.1962847106</v>
      </c>
      <c r="AO77" s="155" t="n">
        <f t="shared" ref="AO77:AZ77" si="52">IF(AO11="","",AO11/VLOOKUP(AO$67,deflator,2,FALSE)/1000000000)</f>
        <v>6.0647650705672165</v>
      </c>
      <c r="AP77" s="155" t="n">
        <f t="shared" si="52"/>
        <v>3.9140143016169477</v>
      </c>
      <c r="AQ77" s="155" t="n">
        <f t="shared" si="52"/>
        <v>3.3241077614433276</v>
      </c>
      <c r="AR77" s="155" t="n">
        <f t="shared" si="52"/>
        <v>2.6446888724590032</v>
      </c>
      <c r="AS77" s="155" t="n">
        <f t="shared" si="52"/>
        <v>2.2154529361998696</v>
      </c>
      <c r="AT77" s="155" t="n">
        <f t="shared" si="52"/>
        <v>2.2170003809480092</v>
      </c>
      <c r="AU77" s="155" t="n">
        <f t="shared" si="52"/>
        <v>2.5984877388398253</v>
      </c>
      <c r="AV77" s="155" t="n">
        <f t="shared" si="52"/>
        <v>3.262376484781087</v>
      </c>
      <c r="AW77" s="155" t="n">
        <f t="shared" si="52"/>
        <v>3.4105631830548915</v>
      </c>
      <c r="AX77" s="155" t="n">
        <f t="shared" si="52"/>
        <v>3.7890594818646557</v>
      </c>
      <c r="AY77" s="155" t="n">
        <f t="shared" si="52"/>
        <v>4.6797743012310002</v>
      </c>
      <c r="AZ77" s="159" t="n">
        <f t="shared" si="52"/>
        <v>2.3514088685172898</v>
      </c>
    </row>
    <row r="78">
      <c r="A78" s="136" t="str">
        <f t="shared" si="5"/>
        <v>0</v>
      </c>
      <c r="B78" s="1" t="str">
        <f t="shared" si="6"/>
        <v>Services &amp; R&amp;D</v>
      </c>
      <c r="C78" s="1" t="str">
        <f t="shared" si="7"/>
        <v>Less Common</v>
      </c>
      <c r="D78" s="1" t="str">
        <f t="shared" si="8"/>
        <v>T&amp;M/LH/FPLOE</v>
      </c>
      <c r="E78" s="31" t="n">
        <f t="shared" si="10"/>
        <v>2.7353052287841644</v>
      </c>
      <c r="F78" s="31" t="n">
        <f t="shared" si="11"/>
        <v>3.6896088153816544</v>
      </c>
      <c r="G78" s="31" t="n">
        <f t="shared" si="12"/>
        <v>3.5132251916371002</v>
      </c>
      <c r="H78" s="31" t="n">
        <f t="shared" si="13"/>
        <v>2.1677697975829715</v>
      </c>
      <c r="I78" s="7" t="n">
        <f t="shared" si="19"/>
        <v>-4.7805508001072194E-2</v>
      </c>
      <c r="J78" s="16" t="n">
        <f t="shared" si="20"/>
        <v>0.28439969136414045</v>
      </c>
      <c r="K78" s="16" t="n">
        <f t="shared" si="21"/>
        <v>0.61703126880199488</v>
      </c>
      <c r="L78" s="16" t="n">
        <f t="shared" si="22"/>
        <v>1.795157163660838E-2</v>
      </c>
      <c r="M78" s="135" t="n">
        <f t="shared" si="14"/>
        <v>2.1896874756267583E-2</v>
      </c>
      <c r="O78" t="str">
        <f t="shared" si="23"/>
        <v>0</v>
      </c>
      <c r="P78" t="str">
        <f t="shared" ref="P78:R78" si="53">P12</f>
        <v>Services &amp; R&amp;D</v>
      </c>
      <c r="Q78" t="str">
        <f t="shared" si="53"/>
        <v>Less Common</v>
      </c>
      <c r="R78" t="str">
        <f t="shared" si="53"/>
        <v>T&amp;M/LH/FPLOE</v>
      </c>
      <c r="S78" t="str">
        <f t="shared" ref="S78:AN78" si="54">IFERROR(S57/SUMIFS(S$21:S$36,$O$21:$O$36,$O78),"")</f>
      </c>
      <c r="T78" t="str">
        <f t="shared" si="54"/>
      </c>
      <c r="U78" t="str">
        <f t="shared" si="54"/>
      </c>
      <c r="V78" t="str">
        <f t="shared" si="54"/>
      </c>
      <c r="W78" t="str">
        <f t="shared" si="54"/>
      </c>
      <c r="X78" t="str">
        <f t="shared" si="54"/>
      </c>
      <c r="Y78" t="str">
        <f t="shared" si="54"/>
      </c>
      <c r="Z78" t="str">
        <f t="shared" si="54"/>
      </c>
      <c r="AA78" t="str">
        <f t="shared" si="54"/>
      </c>
      <c r="AB78" t="str">
        <f t="shared" si="54"/>
      </c>
      <c r="AC78" t="n">
        <f t="shared" si="54"/>
        <v>538.52667466448986</v>
      </c>
      <c r="AD78" t="n">
        <f t="shared" si="54"/>
        <v>-4.0892701829410875E-3</v>
      </c>
      <c r="AE78" t="n">
        <f t="shared" si="54"/>
        <v>1.6478402690785728E-3</v>
      </c>
      <c r="AF78" t="n">
        <f t="shared" si="54"/>
        <v>4.9073838948916086E-2</v>
      </c>
      <c r="AG78" t="n">
        <f t="shared" si="54"/>
        <v>0</v>
      </c>
      <c r="AH78" t="n">
        <f t="shared" si="54"/>
        <v>0</v>
      </c>
      <c r="AI78" t="n">
        <f t="shared" si="54"/>
        <v>0</v>
      </c>
      <c r="AJ78" t="n">
        <f t="shared" si="54"/>
        <v>0</v>
      </c>
      <c r="AK78" t="n">
        <f t="shared" si="54"/>
        <v>0</v>
      </c>
      <c r="AL78" t="n">
        <f t="shared" si="54"/>
        <v>-1.5304232763840223E-2</v>
      </c>
      <c r="AM78" t="n">
        <f t="shared" si="54"/>
        <v>-89476.882536405203</v>
      </c>
      <c r="AN78" t="n">
        <f t="shared" si="54"/>
        <v>3345.1587325749974</v>
      </c>
      <c r="AO78" s="155" t="n">
        <f t="shared" ref="AO78:AZ78" si="55">IF(AO12="","",AO12/VLOOKUP(AO$67,deflator,2,FALSE)/1000000000)</f>
        <v>8.7444868974853325</v>
      </c>
      <c r="AP78" s="155" t="n">
        <f t="shared" si="55"/>
        <v>5.6018145204207856</v>
      </c>
      <c r="AQ78" s="155" t="n">
        <f t="shared" si="55"/>
        <v>3.3731227502455665</v>
      </c>
      <c r="AR78" s="155" t="n">
        <f t="shared" si="55"/>
        <v>2.7353052287841644</v>
      </c>
      <c r="AS78" s="155" t="n">
        <f t="shared" si="55"/>
        <v>3.1804921740790748</v>
      </c>
      <c r="AT78" s="155" t="n">
        <f t="shared" si="55"/>
        <v>3.4719772690903632</v>
      </c>
      <c r="AU78" s="155" t="n">
        <f t="shared" si="55"/>
        <v>5.0250400719553143</v>
      </c>
      <c r="AV78" s="155" t="n">
        <f t="shared" si="55"/>
        <v>4.451244440944186</v>
      </c>
      <c r="AW78" s="155" t="n">
        <f t="shared" si="55"/>
        <v>4.3602128981481583</v>
      </c>
      <c r="AX78" s="155" t="n">
        <f t="shared" si="55"/>
        <v>3.6896088153816544</v>
      </c>
      <c r="AY78" s="155" t="n">
        <f t="shared" si="55"/>
        <v>3.5132251916371002</v>
      </c>
      <c r="AZ78" s="159" t="n">
        <f t="shared" si="55"/>
        <v>2.1677697975829715</v>
      </c>
    </row>
    <row r="79">
      <c r="A79" s="136" t="str">
        <f t="shared" si="5"/>
        <v>0</v>
      </c>
      <c r="B79" s="1" t="str">
        <f t="shared" si="6"/>
        <v>Services &amp; R&amp;D</v>
      </c>
      <c r="C79" s="1" t="str">
        <f t="shared" si="7"/>
        <v>Incentive</v>
      </c>
      <c r="D79" s="1" t="str">
        <f t="shared" si="8"/>
        <v>Incentive</v>
      </c>
      <c r="E79" s="31" t="n">
        <f t="shared" si="10"/>
        <v>11.013107675973735</v>
      </c>
      <c r="F79" s="31" t="n">
        <f t="shared" si="11"/>
        <v>14.920101612615182</v>
      </c>
      <c r="G79" s="31" t="n">
        <f t="shared" si="12"/>
        <v>12.150575424471901</v>
      </c>
      <c r="H79" s="31" t="n">
        <f t="shared" si="13"/>
        <v>10.850506500458529</v>
      </c>
      <c r="I79" s="7" t="n">
        <f t="shared" si="19"/>
        <v>-0.18562381544383066</v>
      </c>
      <c r="J79" s="16" t="n">
        <f t="shared" si="20"/>
        <v>0.10328308611561776</v>
      </c>
      <c r="K79" s="16" t="n">
        <f t="shared" si="21"/>
        <v>0.89300350982596555</v>
      </c>
      <c r="L79" s="16" t="n">
        <f t="shared" si="22"/>
        <v>6.2085950447366471E-2</v>
      </c>
      <c r="M79" s="135" t="n">
        <f t="shared" si="14"/>
        <v>0.10960212756332299</v>
      </c>
      <c r="O79" t="str">
        <f t="shared" si="23"/>
        <v>0</v>
      </c>
      <c r="P79" t="str">
        <f t="shared" ref="P79:R79" si="56">P13</f>
        <v>Services &amp; R&amp;D</v>
      </c>
      <c r="Q79" t="str">
        <f t="shared" si="56"/>
        <v>Incentive</v>
      </c>
      <c r="R79" t="str">
        <f t="shared" si="56"/>
        <v>Incentive</v>
      </c>
      <c r="S79" t="str">
        <f t="shared" ref="S79:AN79" si="57">IFERROR(S58/SUMIFS(S$21:S$36,$O$21:$O$36,$O79),"")</f>
      </c>
      <c r="T79" t="str">
        <f t="shared" si="57"/>
      </c>
      <c r="U79" t="str">
        <f t="shared" si="57"/>
      </c>
      <c r="V79" t="str">
        <f t="shared" si="57"/>
      </c>
      <c r="W79" t="str">
        <f t="shared" si="57"/>
      </c>
      <c r="X79" t="str">
        <f t="shared" si="57"/>
      </c>
      <c r="Y79" t="str">
        <f t="shared" si="57"/>
      </c>
      <c r="Z79" t="str">
        <f t="shared" si="57"/>
      </c>
      <c r="AA79" t="str">
        <f t="shared" si="57"/>
      </c>
      <c r="AB79" t="str">
        <f t="shared" si="57"/>
      </c>
      <c r="AC79" t="n">
        <f t="shared" si="57"/>
        <v>2.0972788144842682E-2</v>
      </c>
      <c r="AD79" t="n">
        <f t="shared" si="57"/>
        <v>4.0915220080416363E-2</v>
      </c>
      <c r="AE79" t="n">
        <f t="shared" si="57"/>
        <v>1.3806223635972604E-2</v>
      </c>
      <c r="AF79" t="n">
        <f t="shared" si="57"/>
        <v>2.7778930420898199E-2</v>
      </c>
      <c r="AG79" t="n">
        <f t="shared" si="57"/>
        <v>0</v>
      </c>
      <c r="AH79" t="n">
        <f t="shared" si="57"/>
        <v>0</v>
      </c>
      <c r="AI79" t="n">
        <f t="shared" si="57"/>
        <v>0</v>
      </c>
      <c r="AJ79" t="n">
        <f t="shared" si="57"/>
        <v>0</v>
      </c>
      <c r="AK79" t="n">
        <f t="shared" si="57"/>
        <v>0</v>
      </c>
      <c r="AL79" t="n">
        <f t="shared" si="57"/>
        <v>0</v>
      </c>
      <c r="AM79" t="n">
        <f t="shared" si="57"/>
        <v>13.89560984875132</v>
      </c>
      <c r="AN79" t="n">
        <f t="shared" si="57"/>
        <v>197.79340916694545</v>
      </c>
      <c r="AO79" s="155" t="n">
        <f t="shared" ref="AO79:AZ79" si="58">IF(AO13="","",AO13/VLOOKUP(AO$67,deflator,2,FALSE)/1000000000)</f>
        <v>16.314030134142048</v>
      </c>
      <c r="AP79" s="155" t="n">
        <f t="shared" si="58"/>
        <v>12.899578302069202</v>
      </c>
      <c r="AQ79" s="155" t="n">
        <f t="shared" si="58"/>
        <v>12.002450623886336</v>
      </c>
      <c r="AR79" s="155" t="n">
        <f t="shared" si="58"/>
        <v>11.013107675973735</v>
      </c>
      <c r="AS79" s="155" t="n">
        <f t="shared" si="58"/>
        <v>12.469327295867826</v>
      </c>
      <c r="AT79" s="155" t="n">
        <f t="shared" si="58"/>
        <v>11.249454258773202</v>
      </c>
      <c r="AU79" s="155" t="n">
        <f t="shared" si="58"/>
        <v>10.149820907200404</v>
      </c>
      <c r="AV79" s="155" t="n">
        <f t="shared" si="58"/>
        <v>12.565617650145306</v>
      </c>
      <c r="AW79" s="155" t="n">
        <f t="shared" si="58"/>
        <v>12.639219213627628</v>
      </c>
      <c r="AX79" s="155" t="n">
        <f t="shared" si="58"/>
        <v>14.920101612615182</v>
      </c>
      <c r="AY79" s="155" t="n">
        <f t="shared" si="58"/>
        <v>12.150575424471901</v>
      </c>
      <c r="AZ79" s="159" t="n">
        <f t="shared" si="58"/>
        <v>10.850506500458529</v>
      </c>
    </row>
    <row r="80">
      <c r="A80" s="136" t="str">
        <f t="shared" ref="A80:A124" si="59">O80</f>
        <v>0</v>
      </c>
      <c r="B80" s="1" t="str">
        <f t="shared" ref="B80:B124" si="60">P80</f>
        <v>Services &amp; R&amp;D</v>
      </c>
      <c r="C80" s="1" t="str">
        <f t="shared" ref="C80:C124" si="61">Q80</f>
        <v>Other CB</v>
      </c>
      <c r="D80" s="1" t="str">
        <f t="shared" ref="D80:D124" si="62">R80</f>
        <v>Other CB</v>
      </c>
      <c r="E80" s="31" t="n">
        <f t="shared" si="10"/>
        <v>64.569161114295497</v>
      </c>
      <c r="F80" s="31" t="n">
        <f t="shared" si="11"/>
        <v>70.8183835311835</v>
      </c>
      <c r="G80" s="31" t="n">
        <f t="shared" si="12"/>
        <v>69.021301183297496</v>
      </c>
      <c r="H80" s="31" t="n">
        <f t="shared" si="13"/>
        <v>36.031282381825385</v>
      </c>
      <c r="I80" s="7" t="n">
        <f t="shared" si="19"/>
        <v>-2.5375930066162788E-2</v>
      </c>
      <c r="J80" s="16" t="n">
        <f t="shared" si="20"/>
        <v>6.8951493130306574E-2</v>
      </c>
      <c r="K80" s="16" t="n">
        <f t="shared" si="21"/>
        <v>0.52203134052976408</v>
      </c>
      <c r="L80" s="16" t="n">
        <f t="shared" si="22"/>
        <v>0.35267902427470549</v>
      </c>
      <c r="M80" s="135" t="n">
        <f t="shared" si="14"/>
        <v>0.36395584000765807</v>
      </c>
      <c r="O80" t="str">
        <f t="shared" si="23"/>
        <v>0</v>
      </c>
      <c r="P80" t="str">
        <f t="shared" ref="P80:R80" si="63">P14</f>
        <v>Services &amp; R&amp;D</v>
      </c>
      <c r="Q80" t="str">
        <f t="shared" si="63"/>
        <v>Other CB</v>
      </c>
      <c r="R80" t="str">
        <f t="shared" si="63"/>
        <v>Other CB</v>
      </c>
      <c r="S80" t="str">
        <f t="shared" ref="S80:AN80" si="64">IFERROR(S59/SUMIFS(S$21:S$36,$O$21:$O$36,$O80),"")</f>
      </c>
      <c r="T80" t="str">
        <f t="shared" si="64"/>
      </c>
      <c r="U80" t="str">
        <f t="shared" si="64"/>
      </c>
      <c r="V80" t="str">
        <f t="shared" si="64"/>
      </c>
      <c r="W80" t="str">
        <f t="shared" si="64"/>
      </c>
      <c r="X80" t="str">
        <f t="shared" si="64"/>
      </c>
      <c r="Y80" t="str">
        <f t="shared" si="64"/>
      </c>
      <c r="Z80" t="str">
        <f t="shared" si="64"/>
      </c>
      <c r="AA80" t="str">
        <f t="shared" si="64"/>
      </c>
      <c r="AB80" t="str">
        <f t="shared" si="64"/>
      </c>
      <c r="AC80" t="n">
        <f t="shared" si="64"/>
        <v>3.6355279697621707</v>
      </c>
      <c r="AD80" t="n">
        <f t="shared" si="64"/>
        <v>0.3289503625649452</v>
      </c>
      <c r="AE80" t="n">
        <f t="shared" si="64"/>
        <v>-2.0221774083749915E-2</v>
      </c>
      <c r="AF80" t="n">
        <f t="shared" si="64"/>
        <v>0.15887298081340948</v>
      </c>
      <c r="AG80" t="n">
        <f t="shared" si="64"/>
        <v>0</v>
      </c>
      <c r="AH80" t="n">
        <f t="shared" si="64"/>
        <v>0</v>
      </c>
      <c r="AI80" t="n">
        <f t="shared" si="64"/>
        <v>0</v>
      </c>
      <c r="AJ80" t="n">
        <f t="shared" si="64"/>
        <v>0</v>
      </c>
      <c r="AK80" t="n">
        <f t="shared" si="64"/>
        <v>0</v>
      </c>
      <c r="AL80" t="n">
        <f t="shared" si="64"/>
        <v>0</v>
      </c>
      <c r="AM80" t="n">
        <f t="shared" si="64"/>
        <v>0</v>
      </c>
      <c r="AN80" t="n">
        <f t="shared" si="64"/>
        <v>0</v>
      </c>
      <c r="AO80" s="155" t="n">
        <f t="shared" ref="AO80:AZ80" si="65">IF(AO14="","",AO14/VLOOKUP(AO$67,deflator,2,FALSE)/1000000000)</f>
        <v>79.856799966561169</v>
      </c>
      <c r="AP80" s="155" t="n">
        <f t="shared" si="65"/>
        <v>74.878906294923112</v>
      </c>
      <c r="AQ80" s="155" t="n">
        <f t="shared" si="65"/>
        <v>68.240515755922061</v>
      </c>
      <c r="AR80" s="155" t="n">
        <f t="shared" si="65"/>
        <v>64.569161114295497</v>
      </c>
      <c r="AS80" s="155" t="n">
        <f t="shared" si="65"/>
        <v>62.166977939472552</v>
      </c>
      <c r="AT80" s="155" t="n">
        <f t="shared" si="65"/>
        <v>66.978621724400526</v>
      </c>
      <c r="AU80" s="155" t="n">
        <f t="shared" si="65"/>
        <v>66.489430972570958</v>
      </c>
      <c r="AV80" s="155" t="n">
        <f t="shared" si="65"/>
        <v>72.026791160519721</v>
      </c>
      <c r="AW80" s="155" t="n">
        <f t="shared" si="65"/>
        <v>67.599150804311407</v>
      </c>
      <c r="AX80" s="155" t="n">
        <f t="shared" si="65"/>
        <v>70.8183835311835</v>
      </c>
      <c r="AY80" s="155" t="n">
        <f t="shared" si="65"/>
        <v>69.021301183297496</v>
      </c>
      <c r="AZ80" s="159" t="n">
        <f t="shared" si="65"/>
        <v>36.031282381825385</v>
      </c>
    </row>
    <row r="81">
      <c r="A81" s="136" t="str">
        <f t="shared" si="59"/>
        <v>0</v>
      </c>
      <c r="B81" s="1" t="str">
        <f t="shared" si="60"/>
        <v>Services &amp; R&amp;D</v>
      </c>
      <c r="C81" s="1" t="str">
        <f t="shared" si="61"/>
        <v>UCA</v>
      </c>
      <c r="D81" s="1" t="str">
        <f t="shared" si="62"/>
        <v>UCA</v>
      </c>
      <c r="E81" s="31" t="n">
        <f t="shared" si="10"/>
        <v>0.64320472584524413</v>
      </c>
      <c r="F81" s="31" t="n">
        <f t="shared" si="11"/>
        <v>4.8289111404596339</v>
      </c>
      <c r="G81" s="31" t="n">
        <f t="shared" si="12"/>
        <v>4.1613733043488006</v>
      </c>
      <c r="H81" s="31" t="n">
        <f t="shared" si="13"/>
        <v>2.2892584470787578</v>
      </c>
      <c r="I81" s="7" t="n">
        <f t="shared" si="19"/>
        <v>-0.13823775519863768</v>
      </c>
      <c r="J81" s="16" t="n">
        <f t="shared" si="20"/>
        <v>5.4697492682136053</v>
      </c>
      <c r="K81" s="16" t="n">
        <f t="shared" si="21"/>
        <v>0.55012090472306141</v>
      </c>
      <c r="L81" s="16" t="n">
        <f t="shared" si="22"/>
        <v>2.1263422327014812E-2</v>
      </c>
      <c r="M81" s="135" t="n">
        <f t="shared" si="14"/>
        <v>2.3124044608566215E-2</v>
      </c>
      <c r="O81" s="1" t="str">
        <f t="shared" si="23"/>
        <v>0</v>
      </c>
      <c r="P81" s="1" t="str">
        <f t="shared" ref="P81:R81" si="66">P15</f>
        <v>Services &amp; R&amp;D</v>
      </c>
      <c r="Q81" s="1" t="str">
        <f t="shared" si="66"/>
        <v>UCA</v>
      </c>
      <c r="R81" s="1" t="str">
        <f t="shared" si="66"/>
        <v>UCA</v>
      </c>
      <c r="S81" s="16" t="str">
        <f t="shared" ref="S81:AN81" si="67">IFERROR(S60/SUMIFS(S$21:S$36,$O$21:$O$36,$O81),"")</f>
      </c>
      <c r="T81" s="16" t="str">
        <f t="shared" si="67"/>
      </c>
      <c r="U81" s="16" t="str">
        <f t="shared" si="67"/>
      </c>
      <c r="V81" s="16" t="str">
        <f t="shared" si="67"/>
      </c>
      <c r="W81" s="16" t="str">
        <f t="shared" si="67"/>
      </c>
      <c r="X81" s="16" t="str">
        <f t="shared" si="67"/>
      </c>
      <c r="Y81" s="16" t="str">
        <f t="shared" si="67"/>
      </c>
      <c r="Z81" s="16" t="str">
        <f t="shared" si="67"/>
      </c>
      <c r="AA81" s="16" t="str">
        <f t="shared" si="67"/>
      </c>
      <c r="AB81" s="16" t="str">
        <f t="shared" si="67"/>
      </c>
      <c r="AC81" s="16" t="n">
        <f t="shared" si="67"/>
        <v>0</v>
      </c>
      <c r="AD81" s="16" t="n">
        <f t="shared" si="67"/>
        <v>0</v>
      </c>
      <c r="AE81" s="16" t="n">
        <f t="shared" si="67"/>
        <v>0</v>
      </c>
      <c r="AF81" s="16" t="n">
        <f t="shared" si="67"/>
        <v>0</v>
      </c>
      <c r="AG81" s="16" t="n">
        <f t="shared" si="67"/>
        <v>0</v>
      </c>
      <c r="AH81" s="16" t="n">
        <f t="shared" si="67"/>
        <v>0</v>
      </c>
      <c r="AI81" s="16" t="n">
        <f t="shared" si="67"/>
        <v>0</v>
      </c>
      <c r="AJ81" s="16" t="n">
        <f t="shared" si="67"/>
        <v>0</v>
      </c>
      <c r="AK81" s="16" t="n">
        <f t="shared" si="67"/>
        <v>0</v>
      </c>
      <c r="AL81" s="16" t="n">
        <f t="shared" si="67"/>
        <v>0</v>
      </c>
      <c r="AM81" s="16" t="n">
        <f t="shared" si="67"/>
        <v>0</v>
      </c>
      <c r="AN81" s="16" t="n">
        <f t="shared" si="67"/>
        <v>0</v>
      </c>
      <c r="AO81" s="155" t="n">
        <f t="shared" ref="AO81:AZ81" si="68">IF(AO15="","",AO15/VLOOKUP(AO$67,deflator,2,FALSE)/1000000000)</f>
        <v>3.5768803066255965</v>
      </c>
      <c r="AP81" s="155" t="n">
        <f t="shared" si="68"/>
        <v>4.2566637488108983</v>
      </c>
      <c r="AQ81" s="155" t="n">
        <f t="shared" si="68"/>
        <v>2.4449030676034824</v>
      </c>
      <c r="AR81" s="155" t="n">
        <f t="shared" si="68"/>
        <v>0.64320472584524413</v>
      </c>
      <c r="AS81" s="155" t="n">
        <f t="shared" si="68"/>
        <v>6.5889393081214038</v>
      </c>
      <c r="AT81" s="155" t="n">
        <f t="shared" si="68"/>
        <v>4.6938972896074977</v>
      </c>
      <c r="AU81" s="155" t="n">
        <f t="shared" si="68"/>
        <v>11.168005085485499</v>
      </c>
      <c r="AV81" s="155" t="n">
        <f t="shared" si="68"/>
        <v>10.81976590899041</v>
      </c>
      <c r="AW81" s="155" t="n">
        <f t="shared" si="68"/>
        <v>8.7670771771518137</v>
      </c>
      <c r="AX81" s="155" t="n">
        <f t="shared" si="68"/>
        <v>4.8289111404596339</v>
      </c>
      <c r="AY81" s="155" t="n">
        <f t="shared" si="68"/>
        <v>4.1613733043488006</v>
      </c>
      <c r="AZ81" s="159" t="n">
        <f t="shared" si="68"/>
        <v>2.2892584470787578</v>
      </c>
    </row>
    <row r="82">
      <c r="A82" s="136" t="str">
        <f t="shared" si="59"/>
        <v>0</v>
      </c>
      <c r="B82" s="1" t="str">
        <f t="shared" si="60"/>
        <v>Services &amp; R&amp;D</v>
      </c>
      <c r="C82" s="1" t="str">
        <f t="shared" si="61"/>
        <v>Unclear</v>
      </c>
      <c r="D82" s="1" t="str">
        <f t="shared" si="62"/>
        <v>Combination/Other</v>
      </c>
      <c r="E82" s="31" t="n">
        <f t="shared" si="10"/>
        <v>1.9114061771050733E-4</v>
      </c>
      <c r="F82" s="31" t="str">
        <f t="shared" si="11"/>
      </c>
      <c r="G82" s="31" t="str">
        <f t="shared" si="12"/>
      </c>
      <c r="H82" s="31" t="str">
        <f t="shared" si="13"/>
      </c>
      <c r="I82" s="7" t="e">
        <f t="shared" si="19"/>
        <v>#VALUE!</v>
      </c>
      <c r="J82" s="16" t="e">
        <f t="shared" si="20"/>
        <v>#VALUE!</v>
      </c>
      <c r="K82" s="16" t="e">
        <f t="shared" si="21"/>
        <v>#VALUE!</v>
      </c>
      <c r="L82" s="16" t="n">
        <f t="shared" si="22"/>
        <v>0</v>
      </c>
      <c r="M82" s="135" t="n">
        <f t="shared" si="14"/>
        <v>0</v>
      </c>
      <c r="O82" s="1" t="str">
        <f t="shared" si="23"/>
        <v>0</v>
      </c>
      <c r="P82" s="1" t="str">
        <f t="shared" ref="P82:R82" si="69">P16</f>
        <v>Services &amp; R&amp;D</v>
      </c>
      <c r="Q82" s="1" t="str">
        <f t="shared" si="69"/>
        <v>Unclear</v>
      </c>
      <c r="R82" s="1" t="str">
        <f t="shared" si="69"/>
        <v>Combination/Other</v>
      </c>
      <c r="S82" s="16" t="str">
        <f t="shared" ref="S82:AN82" si="70">IFERROR(S61/SUMIFS(S$21:S$36,$O$21:$O$36,$O82),"")</f>
      </c>
      <c r="T82" s="16" t="str">
        <f t="shared" si="70"/>
      </c>
      <c r="U82" s="16" t="str">
        <f t="shared" si="70"/>
      </c>
      <c r="V82" s="16" t="str">
        <f t="shared" si="70"/>
      </c>
      <c r="W82" s="16" t="str">
        <f t="shared" si="70"/>
      </c>
      <c r="X82" s="16" t="str">
        <f t="shared" si="70"/>
      </c>
      <c r="Y82" s="16" t="str">
        <f t="shared" si="70"/>
      </c>
      <c r="Z82" s="16" t="str">
        <f t="shared" si="70"/>
      </c>
      <c r="AA82" s="16" t="str">
        <f t="shared" si="70"/>
      </c>
      <c r="AB82" s="16" t="str">
        <f t="shared" si="70"/>
      </c>
      <c r="AC82" s="16" t="n">
        <f t="shared" si="70"/>
        <v>0.36934596998381569</v>
      </c>
      <c r="AD82" s="16" t="n">
        <f t="shared" si="70"/>
        <v>0</v>
      </c>
      <c r="AE82" s="16" t="n">
        <f t="shared" si="70"/>
        <v>0</v>
      </c>
      <c r="AF82" s="16" t="n">
        <f t="shared" si="70"/>
        <v>1.3812751757798944</v>
      </c>
      <c r="AG82" s="16" t="n">
        <f t="shared" si="70"/>
        <v>0</v>
      </c>
      <c r="AH82" s="16" t="n">
        <f t="shared" si="70"/>
        <v>0</v>
      </c>
      <c r="AI82" s="16" t="n">
        <f t="shared" si="70"/>
        <v>0</v>
      </c>
      <c r="AJ82" s="16" t="n">
        <f t="shared" si="70"/>
        <v>0</v>
      </c>
      <c r="AK82" s="16" t="n">
        <f t="shared" si="70"/>
        <v>0</v>
      </c>
      <c r="AL82" s="16" t="n">
        <f t="shared" si="70"/>
        <v>0</v>
      </c>
      <c r="AM82" s="16" t="n">
        <f t="shared" si="70"/>
        <v>2.0452550826591631</v>
      </c>
      <c r="AN82" s="16" t="n">
        <f t="shared" si="70"/>
        <v>0</v>
      </c>
      <c r="AO82" s="155" t="n">
        <f t="shared" ref="AO82:AZ82" si="71">IF(AO16="","",AO16/VLOOKUP(AO$67,deflator,2,FALSE)/1000000000)</f>
        <v>4.3659498641237969E-3</v>
      </c>
      <c r="AP82" s="155" t="n">
        <f t="shared" si="71"/>
        <v>-3.7266351541609698E-2</v>
      </c>
      <c r="AQ82" s="155" t="n">
        <f t="shared" si="71"/>
        <v>-3.1086177528058399E-2</v>
      </c>
      <c r="AR82" s="155" t="n">
        <f t="shared" si="71"/>
        <v>1.9114061771050733E-4</v>
      </c>
      <c r="AS82" s="155" t="str">
        <f t="shared" si="71"/>
      </c>
      <c r="AT82" s="155" t="str">
        <f t="shared" si="71"/>
      </c>
      <c r="AU82" s="155" t="str">
        <f t="shared" si="71"/>
      </c>
      <c r="AV82" s="155" t="n">
        <f t="shared" si="71"/>
        <v>0</v>
      </c>
      <c r="AW82" s="155" t="str">
        <f t="shared" si="71"/>
      </c>
      <c r="AX82" s="155" t="str">
        <f t="shared" si="71"/>
      </c>
      <c r="AY82" s="155" t="str">
        <f t="shared" si="71"/>
      </c>
      <c r="AZ82" s="159" t="str">
        <f t="shared" si="71"/>
      </c>
    </row>
    <row r="83" ht="15.75" customHeight="1">
      <c r="A83" s="134" t="str">
        <f t="shared" si="59"/>
        <v>0</v>
      </c>
      <c r="B83" s="133" t="str">
        <f t="shared" si="60"/>
        <v>Services &amp; R&amp;D</v>
      </c>
      <c r="C83" s="133" t="str">
        <f t="shared" si="61"/>
        <v>Unclear</v>
      </c>
      <c r="D83" s="133" t="n">
        <f t="shared" si="62"/>
        <v>0</v>
      </c>
      <c r="E83" s="152" t="n">
        <f t="shared" si="10"/>
        <v>0.72621668456250432</v>
      </c>
      <c r="F83" s="152" t="n">
        <f t="shared" si="11"/>
        <v>0</v>
      </c>
      <c r="G83" s="152" t="n">
        <f t="shared" si="12"/>
        <v>0</v>
      </c>
      <c r="H83" s="152" t="n">
        <f t="shared" si="13"/>
        <v>0</v>
      </c>
      <c r="I83" s="153" t="e">
        <f t="shared" si="19"/>
        <v>#DIV/0!</v>
      </c>
      <c r="J83" s="132" t="n">
        <f t="shared" si="20"/>
        <v>-1</v>
      </c>
      <c r="K83" s="132" t="e">
        <f t="shared" si="21"/>
        <v>#DIV/0!</v>
      </c>
      <c r="L83" s="132" t="n">
        <f t="shared" si="22"/>
        <v>0</v>
      </c>
      <c r="M83" s="126" t="n">
        <f t="shared" si="14"/>
        <v>0</v>
      </c>
      <c r="O83" s="133" t="str">
        <f t="shared" si="23"/>
        <v>0</v>
      </c>
      <c r="P83" s="133" t="str">
        <f t="shared" ref="P83:R83" si="72">P17</f>
        <v>Services &amp; R&amp;D</v>
      </c>
      <c r="Q83" s="133" t="str">
        <f t="shared" si="72"/>
        <v>Unclear</v>
      </c>
      <c r="R83" s="133" t="n">
        <f t="shared" si="72"/>
        <v>0</v>
      </c>
      <c r="S83" s="132" t="str">
        <f t="shared" ref="S83:AN83" si="73">IFERROR(S62/SUMIFS(S$21:S$36,$O$21:$O$36,$O83),"")</f>
      </c>
      <c r="T83" s="132" t="str">
        <f t="shared" si="73"/>
      </c>
      <c r="U83" s="132" t="str">
        <f t="shared" si="73"/>
      </c>
      <c r="V83" s="132" t="str">
        <f t="shared" si="73"/>
      </c>
      <c r="W83" s="132" t="str">
        <f t="shared" si="73"/>
      </c>
      <c r="X83" s="132" t="str">
        <f t="shared" si="73"/>
      </c>
      <c r="Y83" s="132" t="str">
        <f t="shared" si="73"/>
      </c>
      <c r="Z83" s="132" t="str">
        <f t="shared" si="73"/>
      </c>
      <c r="AA83" s="132" t="str">
        <f t="shared" si="73"/>
      </c>
      <c r="AB83" s="132" t="str">
        <f t="shared" si="73"/>
      </c>
      <c r="AC83" s="132" t="n">
        <f t="shared" si="73"/>
        <v>0</v>
      </c>
      <c r="AD83" s="132" t="n">
        <f t="shared" si="73"/>
        <v>2.1135196276825144E-3</v>
      </c>
      <c r="AE83" s="132" t="n">
        <f t="shared" si="73"/>
        <v>0</v>
      </c>
      <c r="AF83" s="132" t="n">
        <f t="shared" si="73"/>
        <v>0</v>
      </c>
      <c r="AG83" s="132" t="n">
        <f t="shared" si="73"/>
        <v>0</v>
      </c>
      <c r="AH83" s="132" t="n">
        <f t="shared" si="73"/>
        <v>0</v>
      </c>
      <c r="AI83" s="132" t="n">
        <f t="shared" si="73"/>
        <v>0</v>
      </c>
      <c r="AJ83" s="132" t="n">
        <f t="shared" si="73"/>
        <v>0</v>
      </c>
      <c r="AK83" s="132" t="n">
        <f t="shared" si="73"/>
        <v>0</v>
      </c>
      <c r="AL83" s="132" t="n">
        <f t="shared" si="73"/>
        <v>0</v>
      </c>
      <c r="AM83" s="132" t="n">
        <f t="shared" si="73"/>
        <v>125.0766355962012</v>
      </c>
      <c r="AN83" s="132" t="n">
        <f t="shared" si="73"/>
        <v>0</v>
      </c>
      <c r="AO83" s="162" t="n">
        <f t="shared" ref="AO83:AZ83" si="74">IF(AO17="","",AO17/VLOOKUP(AO$67,deflator,2,FALSE)/1000000000)</f>
        <v>0.56157812356822312</v>
      </c>
      <c r="AP83" s="162" t="n">
        <f t="shared" si="74"/>
        <v>0.52426400704666831</v>
      </c>
      <c r="AQ83" s="162" t="n">
        <f t="shared" si="74"/>
        <v>0.53911865214282095</v>
      </c>
      <c r="AR83" s="162" t="n">
        <f t="shared" si="74"/>
        <v>0.72621668456250432</v>
      </c>
      <c r="AS83" s="162" t="n">
        <f t="shared" si="74"/>
        <v>0.40511686135120312</v>
      </c>
      <c r="AT83" s="162" t="n">
        <f t="shared" si="74"/>
        <v>1.1207218158594809</v>
      </c>
      <c r="AU83" s="162" t="n">
        <f t="shared" si="74"/>
        <v>0</v>
      </c>
      <c r="AV83" s="162" t="n">
        <f t="shared" si="74"/>
        <v>5.7010718032890969E-5</v>
      </c>
      <c r="AW83" s="162" t="n">
        <f t="shared" si="74"/>
        <v>0</v>
      </c>
      <c r="AX83" s="162" t="n">
        <f t="shared" si="74"/>
        <v>0</v>
      </c>
      <c r="AY83" s="162" t="n">
        <f t="shared" si="74"/>
        <v>0</v>
      </c>
      <c r="AZ83" s="163" t="n">
        <f t="shared" si="74"/>
        <v>0</v>
      </c>
    </row>
    <row r="84" ht="15.75" customHeight="1">
      <c r="A84" s="1" t="str">
        <f t="shared" si="59"/>
        <v>0</v>
      </c>
      <c r="B84" s="1" t="str">
        <f t="shared" si="60"/>
        <v>Unlabeled</v>
      </c>
      <c r="C84" s="1" t="str">
        <f t="shared" si="61"/>
        <v>FFP</v>
      </c>
      <c r="D84" s="1" t="str">
        <f t="shared" si="62"/>
        <v>FFP</v>
      </c>
      <c r="E84" s="31" t="str">
        <f t="shared" si="10"/>
      </c>
      <c r="F84" s="31" t="n">
        <f t="shared" si="11"/>
        <v>4.0239003057153112E-4</v>
      </c>
      <c r="G84" s="31" t="str">
        <f t="shared" si="12"/>
      </c>
      <c r="H84" s="31" t="str">
        <f t="shared" si="13"/>
      </c>
      <c r="I84" s="7" t="e">
        <f t="shared" si="19"/>
        <v>#VALUE!</v>
      </c>
      <c r="J84" s="16" t="e">
        <f t="shared" si="20"/>
        <v>#VALUE!</v>
      </c>
      <c r="K84" s="16" t="e">
        <f t="shared" si="21"/>
        <v>#VALUE!</v>
      </c>
      <c r="L84" s="16" t="str">
        <f t="shared" si="22"/>
      </c>
      <c r="M84" s="16" t="n">
        <f t="shared" si="14"/>
        <v>0</v>
      </c>
      <c r="O84" s="1" t="str">
        <f t="shared" si="23"/>
        <v>0</v>
      </c>
      <c r="P84" s="1" t="str">
        <f t="shared" ref="P84:R84" si="75">P18</f>
        <v>Unlabeled</v>
      </c>
      <c r="Q84" s="1" t="str">
        <f t="shared" si="75"/>
        <v>FFP</v>
      </c>
      <c r="R84" s="1" t="str">
        <f t="shared" si="75"/>
        <v>FFP</v>
      </c>
      <c r="AO84" s="155" t="n">
        <f t="shared" ref="AO84:AZ84" si="76">IF(AO18="","",AO18/VLOOKUP(AO$67,deflator,2,FALSE)/1000000000)</f>
        <v>-4.5948079091233105E-6</v>
      </c>
      <c r="AP84" s="155" t="n">
        <f t="shared" si="76"/>
        <v>-6.4493338663491965E-5</v>
      </c>
      <c r="AQ84" s="155" t="str">
        <f t="shared" si="76"/>
      </c>
      <c r="AR84" s="155" t="str">
        <f t="shared" si="76"/>
      </c>
      <c r="AS84" s="155" t="n">
        <f t="shared" si="76"/>
        <v>4.2584851776797366E-3</v>
      </c>
      <c r="AT84" s="155" t="n">
        <f t="shared" si="76"/>
        <v>-2.86337355131209E-7</v>
      </c>
      <c r="AU84" s="155" t="str">
        <f t="shared" si="76"/>
      </c>
      <c r="AV84" s="155" t="n">
        <f t="shared" si="76"/>
        <v>5.217795985436942E-4</v>
      </c>
      <c r="AW84" s="155" t="n">
        <f t="shared" si="76"/>
        <v>0</v>
      </c>
      <c r="AX84" s="155" t="n">
        <f t="shared" si="76"/>
        <v>4.0239003057153112E-4</v>
      </c>
      <c r="AY84" s="155" t="str">
        <f t="shared" si="76"/>
      </c>
      <c r="AZ84" s="155" t="str">
        <f t="shared" si="76"/>
      </c>
    </row>
    <row r="85" ht="15.75" customHeight="1">
      <c r="A85" s="1" t="str">
        <f t="shared" si="59"/>
        <v>0</v>
      </c>
      <c r="B85" s="1" t="str">
        <f t="shared" si="60"/>
        <v>Unlabeled</v>
      </c>
      <c r="C85" s="1" t="str">
        <f t="shared" si="61"/>
        <v>Less Common</v>
      </c>
      <c r="D85" s="1" t="str">
        <f t="shared" si="62"/>
        <v>Other FP</v>
      </c>
      <c r="E85" s="112" t="str">
        <f t="shared" si="10"/>
      </c>
      <c r="F85" s="112" t="str">
        <f t="shared" si="11"/>
      </c>
      <c r="G85" s="112" t="str">
        <f t="shared" si="12"/>
      </c>
      <c r="H85" s="112" t="str">
        <f t="shared" si="13"/>
      </c>
      <c r="I85" s="83" t="e">
        <f t="shared" si="19"/>
        <v>#VALUE!</v>
      </c>
      <c r="J85" s="73" t="e">
        <f t="shared" si="20"/>
        <v>#VALUE!</v>
      </c>
      <c r="K85" s="73" t="e">
        <f t="shared" si="21"/>
        <v>#VALUE!</v>
      </c>
      <c r="L85" s="16" t="str">
        <f t="shared" si="22"/>
      </c>
      <c r="M85" s="16" t="n">
        <f t="shared" si="14"/>
        <v>0</v>
      </c>
      <c r="O85" s="1" t="str">
        <f t="shared" si="23"/>
        <v>0</v>
      </c>
      <c r="P85" s="1" t="str">
        <f t="shared" ref="P85:R85" si="77">P19</f>
        <v>Unlabeled</v>
      </c>
      <c r="Q85" s="1" t="str">
        <f t="shared" si="77"/>
        <v>Less Common</v>
      </c>
      <c r="R85" s="1" t="str">
        <f t="shared" si="77"/>
        <v>Other FP</v>
      </c>
      <c r="AO85" s="155" t="str">
        <f t="shared" ref="AO85:AZ85" si="78">IF(AO19="","",AO19/VLOOKUP(AO$67,deflator,2,FALSE)/1000000000)</f>
      </c>
      <c r="AP85" s="155" t="str">
        <f t="shared" si="78"/>
      </c>
      <c r="AQ85" s="155" t="str">
        <f t="shared" si="78"/>
      </c>
      <c r="AR85" s="155" t="str">
        <f t="shared" si="78"/>
      </c>
      <c r="AS85" s="155" t="str">
        <f t="shared" si="78"/>
      </c>
      <c r="AT85" s="155" t="str">
        <f t="shared" si="78"/>
      </c>
      <c r="AU85" s="155" t="str">
        <f t="shared" si="78"/>
      </c>
      <c r="AV85" s="155" t="str">
        <f t="shared" si="78"/>
      </c>
      <c r="AW85" s="155" t="str">
        <f t="shared" si="78"/>
      </c>
      <c r="AX85" s="155" t="str">
        <f t="shared" si="78"/>
      </c>
      <c r="AY85" s="155" t="str">
        <f t="shared" si="78"/>
      </c>
      <c r="AZ85" s="155" t="str">
        <f t="shared" si="78"/>
      </c>
    </row>
    <row r="86" ht="15.75" customHeight="1">
      <c r="A86" s="1" t="str">
        <f t="shared" si="59"/>
        <v>0</v>
      </c>
      <c r="B86" s="1" t="str">
        <f t="shared" si="60"/>
        <v>Unlabeled</v>
      </c>
      <c r="C86" s="1" t="str">
        <f t="shared" si="61"/>
        <v>Less Common</v>
      </c>
      <c r="D86" s="1" t="str">
        <f t="shared" si="62"/>
        <v>T&amp;M/LH/FPLOE</v>
      </c>
      <c r="E86" s="112" t="str">
        <f t="shared" si="10"/>
      </c>
      <c r="F86" s="112" t="str">
        <f t="shared" si="11"/>
      </c>
      <c r="G86" s="112" t="str">
        <f t="shared" si="12"/>
      </c>
      <c r="H86" s="112" t="str">
        <f t="shared" si="13"/>
      </c>
      <c r="I86" s="83" t="e">
        <f t="shared" si="19"/>
        <v>#VALUE!</v>
      </c>
      <c r="J86" s="73" t="e">
        <f t="shared" si="20"/>
        <v>#VALUE!</v>
      </c>
      <c r="K86" s="73" t="e">
        <f t="shared" si="21"/>
        <v>#VALUE!</v>
      </c>
      <c r="L86" s="16" t="str">
        <f t="shared" si="22"/>
      </c>
      <c r="M86" s="16" t="n">
        <f t="shared" si="14"/>
        <v>0</v>
      </c>
      <c r="O86" s="1" t="str">
        <f t="shared" si="23"/>
        <v>0</v>
      </c>
      <c r="P86" s="1" t="str">
        <f t="shared" ref="P86:R86" si="79">P20</f>
        <v>Unlabeled</v>
      </c>
      <c r="Q86" s="1" t="str">
        <f t="shared" si="79"/>
        <v>Less Common</v>
      </c>
      <c r="R86" s="1" t="str">
        <f t="shared" si="79"/>
        <v>T&amp;M/LH/FPLOE</v>
      </c>
      <c r="AO86" s="155" t="n">
        <f t="shared" ref="AO86:AZ86" si="80">IF(AO20="","",AO20/VLOOKUP(AO$67,deflator,2,FALSE)/1000000000)</f>
        <v>-3.5626857552502397E-6</v>
      </c>
      <c r="AP86" s="155" t="n">
        <f t="shared" si="80"/>
        <v>-5.8831148929310751E-5</v>
      </c>
      <c r="AQ86" s="155" t="str">
        <f t="shared" si="80"/>
      </c>
      <c r="AR86" s="155" t="str">
        <f t="shared" si="80"/>
      </c>
      <c r="AS86" s="155" t="n">
        <f t="shared" si="80"/>
        <v>-1.2728613269783469E-9</v>
      </c>
      <c r="AT86" s="155" t="str">
        <f t="shared" si="80"/>
      </c>
      <c r="AU86" s="155" t="str">
        <f t="shared" si="80"/>
      </c>
      <c r="AV86" s="155" t="str">
        <f t="shared" si="80"/>
      </c>
      <c r="AW86" s="155" t="str">
        <f t="shared" si="80"/>
      </c>
      <c r="AX86" s="155" t="str">
        <f t="shared" si="80"/>
      </c>
      <c r="AY86" s="155" t="str">
        <f t="shared" si="80"/>
      </c>
      <c r="AZ86" s="155" t="str">
        <f t="shared" si="80"/>
      </c>
    </row>
    <row r="87" ht="15.75" customHeight="1">
      <c r="A87" s="1" t="str">
        <f t="shared" si="59"/>
        <v>0</v>
      </c>
      <c r="B87" s="1" t="str">
        <f t="shared" si="60"/>
        <v>Unlabeled</v>
      </c>
      <c r="C87" s="1" t="str">
        <f t="shared" si="61"/>
        <v>Other CB</v>
      </c>
      <c r="D87" s="1" t="str">
        <f t="shared" si="62"/>
        <v>Other CB</v>
      </c>
      <c r="E87" s="112" t="str">
        <f t="shared" si="10"/>
      </c>
      <c r="F87" s="112" t="n">
        <f t="shared" si="11"/>
        <v>0</v>
      </c>
      <c r="G87" s="112" t="n">
        <f t="shared" si="12"/>
        <v>0</v>
      </c>
      <c r="H87" s="112" t="str">
        <f t="shared" si="13"/>
      </c>
      <c r="I87" s="83" t="e">
        <f t="shared" si="19"/>
        <v>#DIV/0!</v>
      </c>
      <c r="J87" s="73" t="e">
        <f t="shared" si="20"/>
        <v>#VALUE!</v>
      </c>
      <c r="K87" s="73" t="e">
        <f t="shared" si="21"/>
        <v>#VALUE!</v>
      </c>
      <c r="L87" s="16" t="str">
        <f t="shared" si="22"/>
      </c>
      <c r="M87" s="16" t="n">
        <f t="shared" si="14"/>
        <v>0</v>
      </c>
      <c r="O87" s="1" t="str">
        <f t="shared" si="23"/>
        <v>0</v>
      </c>
      <c r="P87" s="1" t="str">
        <f t="shared" ref="P87:R87" si="81">P21</f>
        <v>Unlabeled</v>
      </c>
      <c r="Q87" s="1" t="str">
        <f t="shared" si="81"/>
        <v>Other CB</v>
      </c>
      <c r="R87" s="1" t="str">
        <f t="shared" si="81"/>
        <v>Other CB</v>
      </c>
      <c r="AO87" s="155" t="str">
        <f t="shared" ref="AO87:AZ87" si="82">IF(AO21="","",AO21/VLOOKUP(AO$67,deflator,2,FALSE)/1000000000)</f>
      </c>
      <c r="AP87" s="155" t="str">
        <f t="shared" si="82"/>
      </c>
      <c r="AQ87" s="155" t="str">
        <f t="shared" si="82"/>
      </c>
      <c r="AR87" s="155" t="str">
        <f t="shared" si="82"/>
      </c>
      <c r="AS87" s="155" t="n">
        <f t="shared" si="82"/>
        <v>0</v>
      </c>
      <c r="AT87" s="155" t="str">
        <f t="shared" si="82"/>
      </c>
      <c r="AU87" s="155" t="str">
        <f t="shared" si="82"/>
      </c>
      <c r="AV87" s="155" t="str">
        <f t="shared" si="82"/>
      </c>
      <c r="AW87" s="155" t="n">
        <f t="shared" si="82"/>
        <v>0</v>
      </c>
      <c r="AX87" s="155" t="n">
        <f t="shared" si="82"/>
        <v>0</v>
      </c>
      <c r="AY87" s="155" t="n">
        <f t="shared" si="82"/>
        <v>0</v>
      </c>
      <c r="AZ87" s="155" t="str">
        <f t="shared" si="82"/>
      </c>
    </row>
    <row r="88" ht="15.75" customHeight="1">
      <c r="A88" s="1" t="str">
        <f t="shared" si="59"/>
        <v>0</v>
      </c>
      <c r="B88" s="1" t="str">
        <f t="shared" si="60"/>
        <v>Unlabeled</v>
      </c>
      <c r="C88" s="1" t="str">
        <f t="shared" si="61"/>
        <v>UCA</v>
      </c>
      <c r="D88" s="1" t="str">
        <f t="shared" si="62"/>
        <v>UCA</v>
      </c>
      <c r="E88" s="112" t="str">
        <f t="shared" si="10"/>
      </c>
      <c r="F88" s="112" t="str">
        <f t="shared" si="11"/>
      </c>
      <c r="G88" s="112" t="str">
        <f t="shared" si="12"/>
      </c>
      <c r="H88" s="112" t="str">
        <f t="shared" si="13"/>
      </c>
      <c r="I88" s="83" t="e">
        <f t="shared" si="19"/>
        <v>#VALUE!</v>
      </c>
      <c r="J88" s="73" t="e">
        <f t="shared" si="20"/>
        <v>#VALUE!</v>
      </c>
      <c r="K88" s="73" t="e">
        <f t="shared" si="21"/>
        <v>#VALUE!</v>
      </c>
      <c r="L88" s="16" t="str">
        <f t="shared" si="22"/>
      </c>
      <c r="M88" s="16" t="n">
        <f t="shared" si="14"/>
        <v>0</v>
      </c>
      <c r="O88" s="1" t="str">
        <f t="shared" si="23"/>
        <v>0</v>
      </c>
      <c r="P88" s="1" t="str">
        <f t="shared" ref="P88:R88" si="83">P22</f>
        <v>Unlabeled</v>
      </c>
      <c r="Q88" s="1" t="str">
        <f t="shared" si="83"/>
        <v>UCA</v>
      </c>
      <c r="R88" s="1" t="str">
        <f t="shared" si="83"/>
        <v>UCA</v>
      </c>
      <c r="AO88" s="155" t="str">
        <f t="shared" ref="AO88:AZ88" si="84">IF(AO22="","",AO22/VLOOKUP(AO$67,deflator,2,FALSE)/1000000000)</f>
      </c>
      <c r="AP88" s="155" t="str">
        <f t="shared" si="84"/>
      </c>
      <c r="AQ88" s="155" t="str">
        <f t="shared" si="84"/>
      </c>
      <c r="AR88" s="155" t="str">
        <f t="shared" si="84"/>
      </c>
      <c r="AS88" s="155" t="str">
        <f t="shared" si="84"/>
      </c>
      <c r="AT88" s="155" t="str">
        <f t="shared" si="84"/>
      </c>
      <c r="AU88" s="155" t="str">
        <f t="shared" si="84"/>
      </c>
      <c r="AV88" s="155" t="str">
        <f t="shared" si="84"/>
      </c>
      <c r="AW88" s="155" t="str">
        <f t="shared" si="84"/>
      </c>
      <c r="AX88" s="155" t="str">
        <f t="shared" si="84"/>
      </c>
      <c r="AY88" s="155" t="str">
        <f t="shared" si="84"/>
      </c>
      <c r="AZ88" s="155" t="str">
        <f t="shared" si="84"/>
      </c>
    </row>
    <row r="89" ht="15.75" customHeight="1">
      <c r="A89" s="1" t="str">
        <f t="shared" si="59"/>
        <v>0</v>
      </c>
      <c r="B89" s="1" t="str">
        <f t="shared" si="60"/>
        <v>Unlabeled</v>
      </c>
      <c r="C89" s="1" t="str">
        <f t="shared" si="61"/>
        <v>Unclear</v>
      </c>
      <c r="D89" s="1" t="str">
        <f t="shared" si="62"/>
        <v>Combination/Other</v>
      </c>
      <c r="E89" s="112" t="str">
        <f t="shared" si="10"/>
      </c>
      <c r="F89" s="112" t="str">
        <f t="shared" si="11"/>
      </c>
      <c r="G89" s="112" t="str">
        <f t="shared" si="12"/>
      </c>
      <c r="H89" s="112" t="str">
        <f t="shared" si="13"/>
      </c>
      <c r="I89" s="83" t="e">
        <f t="shared" si="19"/>
        <v>#VALUE!</v>
      </c>
      <c r="J89" s="73" t="e">
        <f t="shared" si="20"/>
        <v>#VALUE!</v>
      </c>
      <c r="K89" s="73" t="e">
        <f t="shared" si="21"/>
        <v>#VALUE!</v>
      </c>
      <c r="L89" s="16" t="str">
        <f t="shared" si="22"/>
      </c>
      <c r="M89" s="16" t="n">
        <f t="shared" si="14"/>
        <v>0</v>
      </c>
      <c r="O89" s="1" t="str">
        <f t="shared" si="23"/>
        <v>0</v>
      </c>
      <c r="P89" s="1" t="str">
        <f t="shared" ref="P89:R89" si="85">P23</f>
        <v>Unlabeled</v>
      </c>
      <c r="Q89" s="1" t="str">
        <f t="shared" si="85"/>
        <v>Unclear</v>
      </c>
      <c r="R89" s="1" t="str">
        <f t="shared" si="85"/>
        <v>Combination/Other</v>
      </c>
      <c r="AO89" s="155" t="str">
        <f t="shared" ref="AO89:AZ89" si="86">IF(AO23="","",AO23/VLOOKUP(AO$67,deflator,2,FALSE)/1000000000)</f>
      </c>
      <c r="AP89" s="155" t="str">
        <f t="shared" si="86"/>
      </c>
      <c r="AQ89" s="155" t="str">
        <f t="shared" si="86"/>
      </c>
      <c r="AR89" s="155" t="str">
        <f t="shared" si="86"/>
      </c>
      <c r="AS89" s="155" t="str">
        <f t="shared" si="86"/>
      </c>
      <c r="AT89" s="155" t="str">
        <f t="shared" si="86"/>
      </c>
      <c r="AU89" s="155" t="str">
        <f t="shared" si="86"/>
      </c>
      <c r="AV89" s="155" t="str">
        <f t="shared" si="86"/>
      </c>
      <c r="AW89" s="155" t="str">
        <f t="shared" si="86"/>
      </c>
      <c r="AX89" s="155" t="str">
        <f t="shared" si="86"/>
      </c>
      <c r="AY89" s="155" t="str">
        <f t="shared" si="86"/>
      </c>
      <c r="AZ89" s="155" t="str">
        <f t="shared" si="86"/>
      </c>
    </row>
    <row r="90" ht="15.75" customHeight="1">
      <c r="A90" s="1" t="str">
        <f t="shared" si="59"/>
        <v>0</v>
      </c>
      <c r="B90" s="1" t="str">
        <f t="shared" si="60"/>
        <v>Unlabeled</v>
      </c>
      <c r="C90" s="1" t="str">
        <f t="shared" si="61"/>
        <v>Unclear</v>
      </c>
      <c r="D90" s="1" t="n">
        <f t="shared" si="62"/>
        <v>0</v>
      </c>
      <c r="E90" s="112" t="n">
        <f t="shared" si="10"/>
        <v>3.598342701226736E-5</v>
      </c>
      <c r="F90" s="112" t="n">
        <f t="shared" si="11"/>
        <v>1.0692875949242953E-5</v>
      </c>
      <c r="G90" s="112" t="str">
        <f t="shared" si="12"/>
      </c>
      <c r="H90" s="112" t="n">
        <f t="shared" si="13"/>
        <v>9.5379837943531944E-6</v>
      </c>
      <c r="I90" s="83" t="e">
        <f t="shared" si="19"/>
        <v>#VALUE!</v>
      </c>
      <c r="J90" s="73" t="e">
        <f t="shared" si="20"/>
        <v>#VALUE!</v>
      </c>
      <c r="K90" s="73" t="e">
        <f t="shared" si="21"/>
        <v>#VALUE!</v>
      </c>
      <c r="L90" s="16" t="str">
        <f t="shared" si="22"/>
      </c>
      <c r="M90" s="16" t="n">
        <f t="shared" si="14"/>
        <v>1</v>
      </c>
      <c r="O90" s="1" t="str">
        <f t="shared" si="23"/>
        <v>0</v>
      </c>
      <c r="P90" s="1" t="str">
        <f t="shared" ref="P90:R90" si="87">P24</f>
        <v>Unlabeled</v>
      </c>
      <c r="Q90" s="1" t="str">
        <f t="shared" si="87"/>
        <v>Unclear</v>
      </c>
      <c r="R90" s="1" t="n">
        <f t="shared" si="87"/>
        <v>0</v>
      </c>
      <c r="AO90" s="155" t="str">
        <f t="shared" ref="AO90:AZ90" si="88">IF(AO24="","",AO24/VLOOKUP(AO$67,deflator,2,FALSE)/1000000000)</f>
      </c>
      <c r="AP90" s="155" t="str">
        <f t="shared" si="88"/>
      </c>
      <c r="AQ90" s="155" t="str">
        <f t="shared" si="88"/>
      </c>
      <c r="AR90" s="155" t="n">
        <f t="shared" si="88"/>
        <v>3.598342701226736E-5</v>
      </c>
      <c r="AS90" s="155" t="n">
        <f t="shared" si="88"/>
        <v>2.0677810695267026E-6</v>
      </c>
      <c r="AT90" s="155" t="n">
        <f t="shared" si="88"/>
        <v>1.57292939623693E-3</v>
      </c>
      <c r="AU90" s="155" t="n">
        <f t="shared" si="88"/>
        <v>2.3071991688199773E-5</v>
      </c>
      <c r="AV90" s="155" t="n">
        <f t="shared" si="88"/>
        <v>0</v>
      </c>
      <c r="AW90" s="155" t="n">
        <f t="shared" si="88"/>
        <v>3.4765657256334288E-4</v>
      </c>
      <c r="AX90" s="155" t="n">
        <f t="shared" si="88"/>
        <v>1.0692875949242953E-5</v>
      </c>
      <c r="AY90" s="155" t="str">
        <f t="shared" si="88"/>
      </c>
      <c r="AZ90" s="155" t="n">
        <f t="shared" si="88"/>
        <v>9.5379837943531944E-6</v>
      </c>
    </row>
    <row r="91">
      <c r="A91" s="140" t="str">
        <f t="shared" si="59"/>
        <v>1</v>
      </c>
      <c r="B91" s="139" t="str">
        <f t="shared" si="60"/>
        <v>Products</v>
      </c>
      <c r="C91" s="139" t="str">
        <f t="shared" si="61"/>
        <v>FFP</v>
      </c>
      <c r="D91" s="139" t="str">
        <f t="shared" si="62"/>
        <v>FFP</v>
      </c>
      <c r="E91" s="151" t="n">
        <f t="shared" si="10"/>
        <v>11.170216708898575</v>
      </c>
      <c r="F91" s="151" t="n">
        <f t="shared" si="11"/>
        <v>12.895326941454375</v>
      </c>
      <c r="G91" s="151" t="n">
        <f t="shared" si="12"/>
        <v>8.414666718487501</v>
      </c>
      <c r="H91" s="151" t="n">
        <f t="shared" si="13"/>
        <v>7.4232467692957975</v>
      </c>
      <c r="I91" s="123" t="n">
        <f t="shared" si="19"/>
        <v>-0.34746387147137592</v>
      </c>
      <c r="J91" s="138" t="n">
        <f t="shared" si="20"/>
        <v>-0.24668724539747822</v>
      </c>
      <c r="K91" s="138" t="n">
        <f t="shared" si="21"/>
        <v>0.88217953457223708</v>
      </c>
      <c r="L91" s="138" t="n">
        <f t="shared" si="22"/>
        <v>0.28226057281037104</v>
      </c>
      <c r="M91" s="137" t="n">
        <f t="shared" si="14"/>
        <v>0.30640884528062468</v>
      </c>
      <c r="O91" s="139" t="str">
        <f t="shared" si="23"/>
        <v>1</v>
      </c>
      <c r="P91" s="139" t="str">
        <f t="shared" ref="P91:R91" si="89">P25</f>
        <v>Products</v>
      </c>
      <c r="Q91" s="139" t="str">
        <f t="shared" si="89"/>
        <v>FFP</v>
      </c>
      <c r="R91" s="139" t="str">
        <f t="shared" si="89"/>
        <v>FFP</v>
      </c>
      <c r="S91" s="145"/>
      <c r="T91" s="145"/>
      <c r="U91" s="145"/>
      <c r="V91" s="145"/>
      <c r="W91" s="145"/>
      <c r="X91" s="145"/>
      <c r="Y91" s="145"/>
      <c r="Z91" s="145"/>
      <c r="AA91" s="145"/>
      <c r="AB91" s="145"/>
      <c r="AC91" s="145"/>
      <c r="AD91" s="145"/>
      <c r="AE91" s="145"/>
      <c r="AF91" s="145"/>
      <c r="AG91" s="145"/>
      <c r="AH91" s="145"/>
      <c r="AI91" s="145"/>
      <c r="AJ91" s="145"/>
      <c r="AK91" s="145"/>
      <c r="AL91" s="145"/>
      <c r="AM91" s="145"/>
      <c r="AN91" s="145"/>
      <c r="AO91" s="157" t="n">
        <f t="shared" ref="AO91:AZ91" si="90">IF(AO25="","",AO25/VLOOKUP(AO$67,deflator,2,FALSE)/1000000000)</f>
        <v>12.751912675601639</v>
      </c>
      <c r="AP91" s="157" t="n">
        <f t="shared" si="90"/>
        <v>13.587300894919821</v>
      </c>
      <c r="AQ91" s="157" t="n">
        <f t="shared" si="90"/>
        <v>8.4184295971337946</v>
      </c>
      <c r="AR91" s="157" t="n">
        <f t="shared" si="90"/>
        <v>11.170216708898575</v>
      </c>
      <c r="AS91" s="157" t="n">
        <f t="shared" si="90"/>
        <v>15.081635228214708</v>
      </c>
      <c r="AT91" s="157" t="n">
        <f t="shared" si="90"/>
        <v>14.034084534709548</v>
      </c>
      <c r="AU91" s="157" t="n">
        <f t="shared" si="90"/>
        <v>11.208338138951625</v>
      </c>
      <c r="AV91" s="157" t="n">
        <f t="shared" si="90"/>
        <v>17.844613804293839</v>
      </c>
      <c r="AW91" s="157" t="n">
        <f t="shared" si="90"/>
        <v>24.572265377358505</v>
      </c>
      <c r="AX91" s="157" t="n">
        <f t="shared" si="90"/>
        <v>12.895326941454375</v>
      </c>
      <c r="AY91" s="157" t="n">
        <f t="shared" si="90"/>
        <v>8.414666718487501</v>
      </c>
      <c r="AZ91" s="158" t="n">
        <f t="shared" si="90"/>
        <v>7.4232467692957975</v>
      </c>
    </row>
    <row r="92">
      <c r="A92" s="136" t="str">
        <f t="shared" si="59"/>
        <v>1</v>
      </c>
      <c r="B92" s="1" t="str">
        <f t="shared" si="60"/>
        <v>Products</v>
      </c>
      <c r="C92" s="1" t="str">
        <f t="shared" si="61"/>
        <v>Less Common</v>
      </c>
      <c r="D92" s="1" t="str">
        <f t="shared" si="62"/>
        <v>Other FP</v>
      </c>
      <c r="E92" s="31" t="n">
        <f t="shared" si="10"/>
        <v>0.26522360845274878</v>
      </c>
      <c r="F92" s="31" t="n">
        <f t="shared" si="11"/>
        <v>7.36172219316754E-2</v>
      </c>
      <c r="G92" s="31" t="n">
        <f t="shared" si="12"/>
        <v>0.7602888027004</v>
      </c>
      <c r="H92" s="31" t="n">
        <f t="shared" si="13"/>
        <v>4.0707642335077017E-2</v>
      </c>
      <c r="I92" s="7" t="n">
        <f t="shared" si="19"/>
        <v>9.3275943149013258</v>
      </c>
      <c r="J92" s="16" t="n">
        <f t="shared" si="20"/>
        <v>1.8665955008143635</v>
      </c>
      <c r="K92" s="16" t="n">
        <f t="shared" si="21"/>
        <v>5.3542341003170478E-2</v>
      </c>
      <c r="L92" s="16" t="n">
        <f t="shared" si="22"/>
        <v>2.5503036558778815E-2</v>
      </c>
      <c r="M92" s="135" t="n">
        <f t="shared" si="14"/>
        <v>1.6802865470644838E-3</v>
      </c>
      <c r="O92" s="1" t="str">
        <f t="shared" si="23"/>
        <v>1</v>
      </c>
      <c r="P92" s="1" t="str">
        <f t="shared" ref="P92:R92" si="91">P26</f>
        <v>Products</v>
      </c>
      <c r="Q92" s="1" t="str">
        <f t="shared" si="91"/>
        <v>Less Common</v>
      </c>
      <c r="R92" s="1" t="str">
        <f t="shared" si="91"/>
        <v>Other FP</v>
      </c>
      <c r="AO92" s="155" t="n">
        <f t="shared" ref="AO92:AZ92" si="92">IF(AO26="","",AO26/VLOOKUP(AO$67,deflator,2,FALSE)/1000000000)</f>
        <v>0.62253626898217818</v>
      </c>
      <c r="AP92" s="155" t="n">
        <f t="shared" si="92"/>
        <v>0.53059073307867199</v>
      </c>
      <c r="AQ92" s="155" t="n">
        <f t="shared" si="92"/>
        <v>0.48983533201499097</v>
      </c>
      <c r="AR92" s="155" t="n">
        <f t="shared" si="92"/>
        <v>0.26522360845274878</v>
      </c>
      <c r="AS92" s="155" t="n">
        <f t="shared" si="92"/>
        <v>0.24197164470280605</v>
      </c>
      <c r="AT92" s="155" t="n">
        <f t="shared" si="92"/>
        <v>0.31429568168592426</v>
      </c>
      <c r="AU92" s="155" t="n">
        <f t="shared" si="92"/>
        <v>0.38879984295199815</v>
      </c>
      <c r="AV92" s="155" t="n">
        <f t="shared" si="92"/>
        <v>4.7135317237062435E-2</v>
      </c>
      <c r="AW92" s="155" t="n">
        <f t="shared" si="92"/>
        <v>4.0559889912886969E-2</v>
      </c>
      <c r="AX92" s="155" t="n">
        <f t="shared" si="92"/>
        <v>7.36172219316754E-2</v>
      </c>
      <c r="AY92" s="155" t="n">
        <f t="shared" si="92"/>
        <v>0.7602888027004</v>
      </c>
      <c r="AZ92" s="159" t="n">
        <f t="shared" si="92"/>
        <v>4.0707642335077017E-2</v>
      </c>
    </row>
    <row r="93">
      <c r="A93" s="136" t="str">
        <f t="shared" si="59"/>
        <v>1</v>
      </c>
      <c r="B93" s="1" t="str">
        <f t="shared" si="60"/>
        <v>Products</v>
      </c>
      <c r="C93" s="1" t="str">
        <f t="shared" si="61"/>
        <v>Less Common</v>
      </c>
      <c r="D93" s="1" t="str">
        <f t="shared" si="62"/>
        <v>T&amp;M/LH/FPLOE</v>
      </c>
      <c r="E93" s="31" t="n">
        <f t="shared" si="10"/>
        <v>1.488628046276568E-2</v>
      </c>
      <c r="F93" s="31" t="n">
        <f t="shared" si="11"/>
        <v>4.6227163832190561E-3</v>
      </c>
      <c r="G93" s="31" t="n">
        <f t="shared" si="12"/>
        <v>3.1237812900000001E-3</v>
      </c>
      <c r="H93" s="31" t="n">
        <f t="shared" si="13"/>
        <v>7.3480627151696997E-5</v>
      </c>
      <c r="I93" s="7" t="n">
        <f t="shared" si="19"/>
        <v>-0.32425417632376219</v>
      </c>
      <c r="J93" s="16" t="n">
        <f t="shared" si="20"/>
        <v>-0.79015703097806333</v>
      </c>
      <c r="K93" s="16" t="n">
        <f t="shared" si="21"/>
        <v>2.3522974347444471E-2</v>
      </c>
      <c r="L93" s="16" t="n">
        <f t="shared" si="22"/>
        <v>1.047837455418799E-4</v>
      </c>
      <c r="M93" s="135" t="n">
        <f t="shared" si="14"/>
        <v>3.0330547826020176E-6</v>
      </c>
      <c r="O93" s="1" t="str">
        <f t="shared" si="23"/>
        <v>1</v>
      </c>
      <c r="P93" s="1" t="str">
        <f t="shared" ref="P93:R93" si="93">P27</f>
        <v>Products</v>
      </c>
      <c r="Q93" s="1" t="str">
        <f t="shared" si="93"/>
        <v>Less Common</v>
      </c>
      <c r="R93" s="1" t="str">
        <f t="shared" si="93"/>
        <v>T&amp;M/LH/FPLOE</v>
      </c>
      <c r="AO93" s="155" t="n">
        <f t="shared" ref="AO93:AZ93" si="94">IF(AO27="","",AO27/VLOOKUP(AO$67,deflator,2,FALSE)/1000000000)</f>
        <v>2.0447300051103904E-2</v>
      </c>
      <c r="AP93" s="155" t="n">
        <f t="shared" si="94"/>
        <v>3.2544928235785038E-2</v>
      </c>
      <c r="AQ93" s="155" t="n">
        <f t="shared" si="94"/>
        <v>1.8989993356403917E-2</v>
      </c>
      <c r="AR93" s="155" t="n">
        <f t="shared" si="94"/>
        <v>1.488628046276568E-2</v>
      </c>
      <c r="AS93" s="155" t="n">
        <f t="shared" si="94"/>
        <v>-4.8185680820643533E-4</v>
      </c>
      <c r="AT93" s="155" t="n">
        <f t="shared" si="94"/>
        <v>-1.316458703195977E-4</v>
      </c>
      <c r="AU93" s="155" t="n">
        <f t="shared" si="94"/>
        <v>-4.2767968396786255E-3</v>
      </c>
      <c r="AV93" s="155" t="n">
        <f t="shared" si="94"/>
        <v>-1.8825529590444877E-3</v>
      </c>
      <c r="AW93" s="155" t="n">
        <f t="shared" si="94"/>
        <v>-3.3019172171635348E-4</v>
      </c>
      <c r="AX93" s="155" t="n">
        <f t="shared" si="94"/>
        <v>4.6227163832190561E-3</v>
      </c>
      <c r="AY93" s="155" t="n">
        <f t="shared" si="94"/>
        <v>3.1237812900000001E-3</v>
      </c>
      <c r="AZ93" s="159" t="n">
        <f t="shared" si="94"/>
        <v>7.3480627151696997E-5</v>
      </c>
    </row>
    <row r="94">
      <c r="A94" s="136" t="str">
        <f t="shared" si="59"/>
        <v>1</v>
      </c>
      <c r="B94" s="1" t="str">
        <f t="shared" si="60"/>
        <v>Products</v>
      </c>
      <c r="C94" s="1" t="str">
        <f t="shared" si="61"/>
        <v>Incentive</v>
      </c>
      <c r="D94" s="1" t="str">
        <f t="shared" si="62"/>
        <v>Incentive</v>
      </c>
      <c r="E94" s="31" t="n">
        <f t="shared" si="10"/>
        <v>4.935157255003384</v>
      </c>
      <c r="F94" s="31" t="n">
        <f t="shared" si="11"/>
        <v>-0.48862809541372115</v>
      </c>
      <c r="G94" s="31" t="n">
        <f t="shared" si="12"/>
        <v>5.5433931090483002</v>
      </c>
      <c r="H94" s="31" t="n">
        <f t="shared" si="13"/>
        <v>12.226351749674214</v>
      </c>
      <c r="I94" s="7" t="n">
        <f t="shared" si="19"/>
        <v>-12.344810421420226</v>
      </c>
      <c r="J94" s="16" t="n">
        <f t="shared" si="20"/>
        <v>0.12324548593224094</v>
      </c>
      <c r="K94" s="16" t="n">
        <f t="shared" si="21"/>
        <v>2.2055718418593728</v>
      </c>
      <c r="L94" s="16" t="n">
        <f t="shared" si="22"/>
        <v>0.18594691466928134</v>
      </c>
      <c r="M94" s="135" t="n">
        <f t="shared" si="14"/>
        <v>0.50466627852219548</v>
      </c>
      <c r="O94" s="1" t="str">
        <f t="shared" si="23"/>
        <v>1</v>
      </c>
      <c r="P94" s="1" t="str">
        <f t="shared" ref="P94:R94" si="95">P28</f>
        <v>Products</v>
      </c>
      <c r="Q94" s="1" t="str">
        <f t="shared" si="95"/>
        <v>Incentive</v>
      </c>
      <c r="R94" s="1" t="str">
        <f t="shared" si="95"/>
        <v>Incentive</v>
      </c>
      <c r="AO94" s="155" t="n">
        <f t="shared" ref="AO94:AZ94" si="96">IF(AO28="","",AO28/VLOOKUP(AO$67,deflator,2,FALSE)/1000000000)</f>
        <v>6.1771120347679224E-2</v>
      </c>
      <c r="AP94" s="155" t="n">
        <f t="shared" si="96"/>
        <v>0.25913956708441788</v>
      </c>
      <c r="AQ94" s="155" t="n">
        <f t="shared" si="96"/>
        <v>0.72385580311341902</v>
      </c>
      <c r="AR94" s="155" t="n">
        <f t="shared" si="96"/>
        <v>4.935157255003384</v>
      </c>
      <c r="AS94" s="155" t="n">
        <f t="shared" si="96"/>
        <v>7.8810520717021957</v>
      </c>
      <c r="AT94" s="155" t="n">
        <f t="shared" si="96"/>
        <v>2.2225988683749041</v>
      </c>
      <c r="AU94" s="155" t="n">
        <f t="shared" si="96"/>
        <v>7.2170762748669084</v>
      </c>
      <c r="AV94" s="155" t="n">
        <f t="shared" si="96"/>
        <v>10.876963450512577</v>
      </c>
      <c r="AW94" s="155" t="n">
        <f t="shared" si="96"/>
        <v>9.4668735023873118</v>
      </c>
      <c r="AX94" s="155" t="n">
        <f t="shared" si="96"/>
        <v>-0.48862809541372115</v>
      </c>
      <c r="AY94" s="155" t="n">
        <f t="shared" si="96"/>
        <v>5.5433931090483002</v>
      </c>
      <c r="AZ94" s="159" t="n">
        <f t="shared" si="96"/>
        <v>12.226351749674214</v>
      </c>
    </row>
    <row r="95">
      <c r="A95" s="136" t="str">
        <f t="shared" si="59"/>
        <v>1</v>
      </c>
      <c r="B95" s="1" t="str">
        <f t="shared" si="60"/>
        <v>Products</v>
      </c>
      <c r="C95" s="1" t="str">
        <f t="shared" si="61"/>
        <v>Other CB</v>
      </c>
      <c r="D95" s="1" t="str">
        <f t="shared" si="62"/>
        <v>Other CB</v>
      </c>
      <c r="E95" s="31" t="n">
        <f t="shared" si="10"/>
        <v>1.1421043658292578</v>
      </c>
      <c r="F95" s="31" t="n">
        <f t="shared" si="11"/>
        <v>0.88735869191101546</v>
      </c>
      <c r="G95" s="31" t="n">
        <f t="shared" si="12"/>
        <v>0.80219816748469996</v>
      </c>
      <c r="H95" s="31" t="n">
        <f t="shared" si="13"/>
        <v>0.42718432089367964</v>
      </c>
      <c r="I95" s="7" t="n">
        <f t="shared" si="19"/>
        <v>-9.5970800987945304E-2</v>
      </c>
      <c r="J95" s="16" t="n">
        <f t="shared" si="20"/>
        <v>-0.29761395588200834</v>
      </c>
      <c r="K95" s="16" t="n">
        <f t="shared" si="21"/>
        <v>0.5325171986282643</v>
      </c>
      <c r="L95" s="16" t="n">
        <f t="shared" si="22"/>
        <v>2.6908839272764568E-2</v>
      </c>
      <c r="M95" s="135" t="n">
        <f t="shared" si="14"/>
        <v>1.7632857771672502E-2</v>
      </c>
      <c r="O95" s="1" t="str">
        <f t="shared" si="23"/>
        <v>1</v>
      </c>
      <c r="P95" s="1" t="str">
        <f t="shared" ref="P95:R95" si="97">P29</f>
        <v>Products</v>
      </c>
      <c r="Q95" s="1" t="str">
        <f t="shared" si="97"/>
        <v>Other CB</v>
      </c>
      <c r="R95" s="1" t="str">
        <f t="shared" si="97"/>
        <v>Other CB</v>
      </c>
      <c r="AO95" s="155" t="n">
        <f t="shared" ref="AO95:AZ95" si="98">IF(AO29="","",AO29/VLOOKUP(AO$67,deflator,2,FALSE)/1000000000)</f>
        <v>0.51679838056123062</v>
      </c>
      <c r="AP95" s="155" t="n">
        <f t="shared" si="98"/>
        <v>0.80915255693778776</v>
      </c>
      <c r="AQ95" s="155" t="n">
        <f t="shared" si="98"/>
        <v>0.69089303850309758</v>
      </c>
      <c r="AR95" s="155" t="n">
        <f t="shared" si="98"/>
        <v>1.1421043658292578</v>
      </c>
      <c r="AS95" s="155" t="n">
        <f t="shared" si="98"/>
        <v>1.7655665595505483</v>
      </c>
      <c r="AT95" s="155" t="n">
        <f t="shared" si="98"/>
        <v>1.7105488735818029</v>
      </c>
      <c r="AU95" s="155" t="n">
        <f t="shared" si="98"/>
        <v>1.0380695577924541</v>
      </c>
      <c r="AV95" s="155" t="n">
        <f t="shared" si="98"/>
        <v>1.2714220731784003</v>
      </c>
      <c r="AW95" s="155" t="n">
        <f t="shared" si="98"/>
        <v>1.0296125641078364</v>
      </c>
      <c r="AX95" s="155" t="n">
        <f t="shared" si="98"/>
        <v>0.88735869191101546</v>
      </c>
      <c r="AY95" s="155" t="n">
        <f t="shared" si="98"/>
        <v>0.80219816748469996</v>
      </c>
      <c r="AZ95" s="159" t="n">
        <f t="shared" si="98"/>
        <v>0.42718432089367964</v>
      </c>
    </row>
    <row r="96">
      <c r="A96" s="136" t="str">
        <f t="shared" si="59"/>
        <v>1</v>
      </c>
      <c r="B96" s="1" t="str">
        <f t="shared" si="60"/>
        <v>Products</v>
      </c>
      <c r="C96" s="1" t="str">
        <f t="shared" si="61"/>
        <v>UCA</v>
      </c>
      <c r="D96" s="1" t="str">
        <f t="shared" si="62"/>
        <v>UCA</v>
      </c>
      <c r="E96" s="31" t="n">
        <f t="shared" si="10"/>
        <v>3.5187608564074346</v>
      </c>
      <c r="F96" s="31" t="n">
        <f t="shared" si="11"/>
        <v>5.3775541865868535</v>
      </c>
      <c r="G96" s="31" t="n">
        <f t="shared" si="12"/>
        <v>14.2880265868581</v>
      </c>
      <c r="H96" s="31" t="n">
        <f t="shared" si="13"/>
        <v>4.1090433418594738</v>
      </c>
      <c r="I96" s="7" t="n">
        <f t="shared" si="19"/>
        <v>1.6569749166817314</v>
      </c>
      <c r="J96" s="16" t="n">
        <f t="shared" si="20"/>
        <v>3.0605278874921362</v>
      </c>
      <c r="K96" s="16" t="n">
        <f t="shared" si="21"/>
        <v>0.28758648487110927</v>
      </c>
      <c r="L96" s="16" t="n">
        <f t="shared" si="22"/>
        <v>0.47927585294326225</v>
      </c>
      <c r="M96" s="135" t="n">
        <f t="shared" si="14"/>
        <v>0.16960869882366031</v>
      </c>
      <c r="O96" s="1" t="str">
        <f t="shared" si="23"/>
        <v>1</v>
      </c>
      <c r="P96" s="1" t="str">
        <f t="shared" ref="P96:R96" si="99">P30</f>
        <v>Products</v>
      </c>
      <c r="Q96" s="1" t="str">
        <f t="shared" si="99"/>
        <v>UCA</v>
      </c>
      <c r="R96" s="1" t="str">
        <f t="shared" si="99"/>
        <v>UCA</v>
      </c>
      <c r="AO96" s="155" t="n">
        <f t="shared" ref="AO96:AZ96" si="100">IF(AO30="","",AO30/VLOOKUP(AO$67,deflator,2,FALSE)/1000000000)</f>
        <v>8.4930592907238811</v>
      </c>
      <c r="AP96" s="155" t="n">
        <f t="shared" si="100"/>
        <v>4.2224993247096192</v>
      </c>
      <c r="AQ96" s="155" t="n">
        <f t="shared" si="100"/>
        <v>2.9346141095009877</v>
      </c>
      <c r="AR96" s="155" t="n">
        <f t="shared" si="100"/>
        <v>3.5187608564074346</v>
      </c>
      <c r="AS96" s="155" t="n">
        <f t="shared" si="100"/>
        <v>6.723373609821186</v>
      </c>
      <c r="AT96" s="155" t="n">
        <f t="shared" si="100"/>
        <v>10.411512946625237</v>
      </c>
      <c r="AU96" s="155" t="n">
        <f t="shared" si="100"/>
        <v>10.955876743765115</v>
      </c>
      <c r="AV96" s="155" t="n">
        <f t="shared" si="100"/>
        <v>4.1982787488988897</v>
      </c>
      <c r="AW96" s="155" t="n">
        <f t="shared" si="100"/>
        <v>11.023086835941264</v>
      </c>
      <c r="AX96" s="155" t="n">
        <f t="shared" si="100"/>
        <v>5.3775541865868535</v>
      </c>
      <c r="AY96" s="155" t="n">
        <f t="shared" si="100"/>
        <v>14.2880265868581</v>
      </c>
      <c r="AZ96" s="159" t="n">
        <f t="shared" si="100"/>
        <v>4.1090433418594738</v>
      </c>
    </row>
    <row r="97">
      <c r="A97" s="136" t="str">
        <f t="shared" si="59"/>
        <v>1</v>
      </c>
      <c r="B97" s="1" t="str">
        <f t="shared" si="60"/>
        <v>Products</v>
      </c>
      <c r="C97" s="1" t="str">
        <f t="shared" si="61"/>
        <v>Unclear</v>
      </c>
      <c r="D97" s="1" t="str">
        <f t="shared" si="62"/>
        <v>Combination/Other</v>
      </c>
      <c r="E97" s="31" t="str">
        <f t="shared" si="10"/>
      </c>
      <c r="F97" s="31" t="str">
        <f t="shared" si="11"/>
      </c>
      <c r="G97" s="31" t="str">
        <f t="shared" si="12"/>
      </c>
      <c r="H97" s="31" t="str">
        <f t="shared" si="13"/>
      </c>
      <c r="I97" s="7" t="e">
        <f t="shared" si="19"/>
        <v>#VALUE!</v>
      </c>
      <c r="J97" s="16" t="e">
        <f t="shared" si="20"/>
        <v>#VALUE!</v>
      </c>
      <c r="K97" s="16" t="e">
        <f t="shared" si="21"/>
        <v>#VALUE!</v>
      </c>
      <c r="L97" s="16" t="n">
        <f t="shared" si="22"/>
        <v>0</v>
      </c>
      <c r="M97" s="135" t="n">
        <f t="shared" si="14"/>
        <v>0</v>
      </c>
      <c r="O97" s="1" t="str">
        <f t="shared" si="23"/>
        <v>1</v>
      </c>
      <c r="P97" s="1" t="str">
        <f t="shared" ref="P97:R97" si="101">P31</f>
        <v>Products</v>
      </c>
      <c r="Q97" s="1" t="str">
        <f t="shared" si="101"/>
        <v>Unclear</v>
      </c>
      <c r="R97" s="1" t="str">
        <f t="shared" si="101"/>
        <v>Combination/Other</v>
      </c>
      <c r="AO97" s="155" t="n">
        <f t="shared" ref="AO97:AZ97" si="102">IF(AO31="","",AO31/VLOOKUP(AO$67,deflator,2,FALSE)/1000000000)</f>
        <v>-6.3261310759329742E-6</v>
      </c>
      <c r="AP97" s="155" t="n">
        <f t="shared" si="102"/>
        <v>2.4824072741689229E-4</v>
      </c>
      <c r="AQ97" s="155" t="n">
        <f t="shared" si="102"/>
        <v>0</v>
      </c>
      <c r="AR97" s="155" t="str">
        <f t="shared" si="102"/>
      </c>
      <c r="AS97" s="155" t="str">
        <f t="shared" si="102"/>
      </c>
      <c r="AT97" s="155" t="n">
        <f t="shared" si="102"/>
        <v>0</v>
      </c>
      <c r="AU97" s="155" t="str">
        <f t="shared" si="102"/>
      </c>
      <c r="AV97" s="155" t="str">
        <f t="shared" si="102"/>
      </c>
      <c r="AW97" s="155" t="str">
        <f t="shared" si="102"/>
      </c>
      <c r="AX97" s="155" t="str">
        <f t="shared" si="102"/>
      </c>
      <c r="AY97" s="155" t="str">
        <f t="shared" si="102"/>
      </c>
      <c r="AZ97" s="159" t="str">
        <f t="shared" si="102"/>
      </c>
    </row>
    <row r="98">
      <c r="A98" s="154" t="str">
        <f t="shared" si="59"/>
        <v>1</v>
      </c>
      <c r="B98" s="81" t="str">
        <f t="shared" si="60"/>
        <v>Products</v>
      </c>
      <c r="C98" s="81" t="str">
        <f t="shared" si="61"/>
        <v>Unclear</v>
      </c>
      <c r="D98" s="81" t="n">
        <f t="shared" si="62"/>
        <v>0</v>
      </c>
      <c r="E98" s="101" t="n">
        <f t="shared" si="10"/>
        <v>0.23741103811330524</v>
      </c>
      <c r="F98" s="101" t="n">
        <f t="shared" si="11"/>
        <v>0</v>
      </c>
      <c r="G98" s="101" t="n">
        <f t="shared" si="12"/>
        <v>0</v>
      </c>
      <c r="H98" s="101" t="n">
        <f t="shared" si="13"/>
        <v>0</v>
      </c>
      <c r="I98" s="84" t="e">
        <f t="shared" si="19"/>
        <v>#DIV/0!</v>
      </c>
      <c r="J98" s="108" t="n">
        <f t="shared" si="20"/>
        <v>-1</v>
      </c>
      <c r="K98" s="108" t="e">
        <f t="shared" si="21"/>
        <v>#DIV/0!</v>
      </c>
      <c r="L98" s="108" t="n">
        <f t="shared" si="22"/>
        <v>0</v>
      </c>
      <c r="M98" s="150" t="n">
        <f t="shared" si="14"/>
        <v>0</v>
      </c>
      <c r="O98" s="81" t="str">
        <f t="shared" si="23"/>
        <v>1</v>
      </c>
      <c r="P98" s="81" t="str">
        <f t="shared" ref="P98:R98" si="103">P32</f>
        <v>Products</v>
      </c>
      <c r="Q98" s="81" t="str">
        <f t="shared" si="103"/>
        <v>Unclear</v>
      </c>
      <c r="R98" s="81" t="n">
        <f t="shared" si="103"/>
        <v>0</v>
      </c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160" t="n">
        <f t="shared" ref="AO98:AZ98" si="104">IF(AO32="","",AO32/VLOOKUP(AO$67,deflator,2,FALSE)/1000000000)</f>
        <v>2.5601349101566773</v>
      </c>
      <c r="AP98" s="160" t="n">
        <f t="shared" si="104"/>
        <v>0.18112556438606306</v>
      </c>
      <c r="AQ98" s="160" t="n">
        <f t="shared" si="104"/>
        <v>0.16994555384857182</v>
      </c>
      <c r="AR98" s="160" t="n">
        <f t="shared" si="104"/>
        <v>0.23741103811330524</v>
      </c>
      <c r="AS98" s="160" t="n">
        <f t="shared" si="104"/>
        <v>0.50495823540136542</v>
      </c>
      <c r="AT98" s="160" t="n">
        <f t="shared" si="104"/>
        <v>-0.34248180827490693</v>
      </c>
      <c r="AU98" s="160" t="n">
        <f t="shared" si="104"/>
        <v>0</v>
      </c>
      <c r="AV98" s="160" t="n">
        <f t="shared" si="104"/>
        <v>0</v>
      </c>
      <c r="AW98" s="160" t="n">
        <f t="shared" si="104"/>
        <v>0</v>
      </c>
      <c r="AX98" s="160" t="n">
        <f t="shared" si="104"/>
        <v>0</v>
      </c>
      <c r="AY98" s="160" t="n">
        <f t="shared" si="104"/>
        <v>0</v>
      </c>
      <c r="AZ98" s="161" t="n">
        <f t="shared" si="104"/>
        <v>0</v>
      </c>
    </row>
    <row r="99">
      <c r="A99" s="136" t="str">
        <f t="shared" si="59"/>
        <v>1</v>
      </c>
      <c r="B99" s="1" t="str">
        <f t="shared" si="60"/>
        <v>Services &amp; R&amp;D</v>
      </c>
      <c r="C99" s="1" t="str">
        <f t="shared" si="61"/>
        <v>FFP</v>
      </c>
      <c r="D99" s="1" t="str">
        <f t="shared" si="62"/>
        <v>FFP</v>
      </c>
      <c r="E99" s="31" t="n">
        <f t="shared" si="10"/>
        <v>4.3045384036816694</v>
      </c>
      <c r="F99" s="31" t="n">
        <f t="shared" si="11"/>
        <v>2.9283350141161359</v>
      </c>
      <c r="G99" s="31" t="n">
        <f t="shared" si="12"/>
        <v>3.4186070740514998</v>
      </c>
      <c r="H99" s="31" t="n">
        <f t="shared" si="13"/>
        <v>1.6952337361723042</v>
      </c>
      <c r="I99" s="7" t="n">
        <f t="shared" si="19"/>
        <v>0.16742348726221246</v>
      </c>
      <c r="J99" s="16" t="n">
        <f t="shared" si="20"/>
        <v>-0.20581331760739618</v>
      </c>
      <c r="K99" s="16" t="n">
        <f t="shared" si="21"/>
        <v>0.49588434688495187</v>
      </c>
      <c r="L99" s="16" t="n">
        <f t="shared" si="22"/>
        <v>0.38342286058325947</v>
      </c>
      <c r="M99" s="135" t="n">
        <f t="shared" si="14"/>
        <v>0.36541100945952082</v>
      </c>
      <c r="O99" s="1" t="str">
        <f t="shared" si="23"/>
        <v>1</v>
      </c>
      <c r="P99" s="1" t="str">
        <f t="shared" ref="P99:R99" si="105">P33</f>
        <v>Services &amp; R&amp;D</v>
      </c>
      <c r="Q99" s="1" t="str">
        <f t="shared" si="105"/>
        <v>FFP</v>
      </c>
      <c r="R99" s="1" t="str">
        <f t="shared" si="105"/>
        <v>FFP</v>
      </c>
      <c r="AO99" s="155" t="n">
        <f t="shared" ref="AO99:AZ99" si="106">IF(AO33="","",AO33/VLOOKUP(AO$67,deflator,2,FALSE)/1000000000)</f>
        <v>4.7562020930975155</v>
      </c>
      <c r="AP99" s="155" t="n">
        <f t="shared" si="106"/>
        <v>2.6591355315656231</v>
      </c>
      <c r="AQ99" s="155" t="n">
        <f t="shared" si="106"/>
        <v>3.2744319592384725</v>
      </c>
      <c r="AR99" s="155" t="n">
        <f t="shared" si="106"/>
        <v>4.3045384036816694</v>
      </c>
      <c r="AS99" s="155" t="n">
        <f t="shared" si="106"/>
        <v>4.4166327053372996</v>
      </c>
      <c r="AT99" s="155" t="n">
        <f t="shared" si="106"/>
        <v>3.3871161013989393</v>
      </c>
      <c r="AU99" s="155" t="n">
        <f t="shared" si="106"/>
        <v>4.1647082064796699</v>
      </c>
      <c r="AV99" s="155" t="n">
        <f t="shared" si="106"/>
        <v>3.2559394876727672</v>
      </c>
      <c r="AW99" s="155" t="n">
        <f t="shared" si="106"/>
        <v>3.0248131507958571</v>
      </c>
      <c r="AX99" s="155" t="n">
        <f t="shared" si="106"/>
        <v>2.9283350141161359</v>
      </c>
      <c r="AY99" s="155" t="n">
        <f t="shared" si="106"/>
        <v>3.4186070740514998</v>
      </c>
      <c r="AZ99" s="159" t="n">
        <f t="shared" si="106"/>
        <v>1.6952337361723042</v>
      </c>
    </row>
    <row r="100">
      <c r="A100" s="136" t="str">
        <f t="shared" si="59"/>
        <v>1</v>
      </c>
      <c r="B100" s="1" t="str">
        <f t="shared" si="60"/>
        <v>Services &amp; R&amp;D</v>
      </c>
      <c r="C100" s="1" t="str">
        <f t="shared" si="61"/>
        <v>Less Common</v>
      </c>
      <c r="D100" s="1" t="str">
        <f t="shared" si="62"/>
        <v>Other FP</v>
      </c>
      <c r="E100" s="31" t="n">
        <f t="shared" si="10"/>
        <v>6.5171147542097329E-3</v>
      </c>
      <c r="F100" s="31" t="n">
        <f t="shared" si="11"/>
        <v>2.7750151663475314E-5</v>
      </c>
      <c r="G100" s="31" t="n">
        <f t="shared" si="12"/>
        <v>-1.6365081010000001E-2</v>
      </c>
      <c r="H100" s="31" t="n">
        <f t="shared" si="13"/>
        <v>0</v>
      </c>
      <c r="I100" s="7" t="n">
        <f t="shared" si="19"/>
        <v>-590.72942593101868</v>
      </c>
      <c r="J100" s="16" t="n">
        <f t="shared" si="20"/>
        <v>-3.5110929647861377</v>
      </c>
      <c r="K100" s="16" t="n">
        <f t="shared" si="21"/>
        <v>0</v>
      </c>
      <c r="L100" s="16" t="n">
        <f t="shared" si="22"/>
        <v>-1.8354686685576227E-3</v>
      </c>
      <c r="M100" s="135" t="n">
        <f t="shared" si="14"/>
        <v>0</v>
      </c>
      <c r="O100" s="1" t="str">
        <f t="shared" si="23"/>
        <v>1</v>
      </c>
      <c r="P100" s="1" t="str">
        <f t="shared" ref="P100:R100" si="107">P34</f>
        <v>Services &amp; R&amp;D</v>
      </c>
      <c r="Q100" s="1" t="str">
        <f t="shared" si="107"/>
        <v>Less Common</v>
      </c>
      <c r="R100" s="1" t="str">
        <f t="shared" si="107"/>
        <v>Other FP</v>
      </c>
      <c r="AO100" s="155" t="n">
        <f t="shared" ref="AO100:AZ100" si="108">IF(AO34="","",AO34/VLOOKUP(AO$67,deflator,2,FALSE)/1000000000)</f>
        <v>7.9012591534172397E-3</v>
      </c>
      <c r="AP100" s="155" t="n">
        <f t="shared" si="108"/>
        <v>1.6106471231551213E-3</v>
      </c>
      <c r="AQ100" s="155" t="n">
        <f t="shared" si="108"/>
        <v>4.3875925708336538E-3</v>
      </c>
      <c r="AR100" s="155" t="n">
        <f t="shared" si="108"/>
        <v>6.5171147542097329E-3</v>
      </c>
      <c r="AS100" s="155" t="n">
        <f t="shared" si="108"/>
        <v>2.0763691251287682E-2</v>
      </c>
      <c r="AT100" s="155" t="n">
        <f t="shared" si="108"/>
        <v>0.13058374993529068</v>
      </c>
      <c r="AU100" s="155" t="n">
        <f t="shared" si="108"/>
        <v>1.3401967786884472E-2</v>
      </c>
      <c r="AV100" s="155" t="n">
        <f t="shared" si="108"/>
        <v>1.473493669763549E-2</v>
      </c>
      <c r="AW100" s="155" t="n">
        <f t="shared" si="108"/>
        <v>2.2408585502779681E-2</v>
      </c>
      <c r="AX100" s="155" t="n">
        <f t="shared" si="108"/>
        <v>2.7750151663475314E-5</v>
      </c>
      <c r="AY100" s="155" t="n">
        <f t="shared" si="108"/>
        <v>-1.6365081010000001E-2</v>
      </c>
      <c r="AZ100" s="159" t="n">
        <f t="shared" si="108"/>
        <v>0</v>
      </c>
    </row>
    <row r="101">
      <c r="A101" s="136" t="str">
        <f t="shared" si="59"/>
        <v>1</v>
      </c>
      <c r="B101" s="1" t="str">
        <f t="shared" si="60"/>
        <v>Services &amp; R&amp;D</v>
      </c>
      <c r="C101" s="1" t="str">
        <f t="shared" si="61"/>
        <v>Less Common</v>
      </c>
      <c r="D101" s="1" t="str">
        <f t="shared" si="62"/>
        <v>T&amp;M/LH/FPLOE</v>
      </c>
      <c r="E101" s="31" t="n">
        <f t="shared" si="10"/>
        <v>0.21822253429011892</v>
      </c>
      <c r="F101" s="31" t="n">
        <f t="shared" si="11"/>
        <v>0.24770108098303492</v>
      </c>
      <c r="G101" s="31" t="n">
        <f t="shared" si="12"/>
        <v>0.2092238650173</v>
      </c>
      <c r="H101" s="31" t="n">
        <f t="shared" si="13"/>
        <v>0.1416517297558528</v>
      </c>
      <c r="I101" s="7" t="n">
        <f t="shared" si="19"/>
        <v>-0.15533729531188534</v>
      </c>
      <c r="J101" s="16" t="n">
        <f t="shared" si="20"/>
        <v>-4.1236205518791702E-2</v>
      </c>
      <c r="K101" s="16" t="n">
        <f t="shared" si="21"/>
        <v>0.67703428451692216</v>
      </c>
      <c r="L101" s="16" t="n">
        <f t="shared" si="22"/>
        <v>2.3466052427062411E-2</v>
      </c>
      <c r="M101" s="135" t="n">
        <f t="shared" si="14"/>
        <v>3.0533312579447389E-2</v>
      </c>
      <c r="O101" s="1" t="str">
        <f t="shared" si="23"/>
        <v>1</v>
      </c>
      <c r="P101" s="1" t="str">
        <f t="shared" ref="P101:R101" si="109">P35</f>
        <v>Services &amp; R&amp;D</v>
      </c>
      <c r="Q101" s="1" t="str">
        <f t="shared" si="109"/>
        <v>Less Common</v>
      </c>
      <c r="R101" s="1" t="str">
        <f t="shared" si="109"/>
        <v>T&amp;M/LH/FPLOE</v>
      </c>
      <c r="AO101" s="155" t="n">
        <f t="shared" ref="AO101:AZ101" si="110">IF(AO35="","",AO35/VLOOKUP(AO$67,deflator,2,FALSE)/1000000000)</f>
        <v>0.24429329074264039</v>
      </c>
      <c r="AP101" s="155" t="n">
        <f t="shared" si="110"/>
        <v>0.17528660101412125</v>
      </c>
      <c r="AQ101" s="155" t="n">
        <f t="shared" si="110"/>
        <v>9.4996491144834119E-2</v>
      </c>
      <c r="AR101" s="155" t="n">
        <f t="shared" si="110"/>
        <v>0.21822253429011892</v>
      </c>
      <c r="AS101" s="155" t="n">
        <f t="shared" si="110"/>
        <v>0.15179792211431489</v>
      </c>
      <c r="AT101" s="155" t="n">
        <f t="shared" si="110"/>
        <v>0.1647845424953514</v>
      </c>
      <c r="AU101" s="155" t="n">
        <f t="shared" si="110"/>
        <v>0.18372928624322807</v>
      </c>
      <c r="AV101" s="155" t="n">
        <f t="shared" si="110"/>
        <v>0.25377373843583012</v>
      </c>
      <c r="AW101" s="155" t="n">
        <f t="shared" si="110"/>
        <v>0.26100288331699983</v>
      </c>
      <c r="AX101" s="155" t="n">
        <f t="shared" si="110"/>
        <v>0.24770108098303492</v>
      </c>
      <c r="AY101" s="155" t="n">
        <f t="shared" si="110"/>
        <v>0.2092238650173</v>
      </c>
      <c r="AZ101" s="159" t="n">
        <f t="shared" si="110"/>
        <v>0.1416517297558528</v>
      </c>
    </row>
    <row r="102">
      <c r="A102" s="136" t="str">
        <f t="shared" si="59"/>
        <v>1</v>
      </c>
      <c r="B102" s="1" t="str">
        <f t="shared" si="60"/>
        <v>Services &amp; R&amp;D</v>
      </c>
      <c r="C102" s="1" t="str">
        <f t="shared" si="61"/>
        <v>Incentive</v>
      </c>
      <c r="D102" s="1" t="str">
        <f t="shared" si="62"/>
        <v>Incentive</v>
      </c>
      <c r="E102" s="31" t="n">
        <f t="shared" si="10"/>
        <v>0.43740616218610473</v>
      </c>
      <c r="F102" s="31" t="n">
        <f t="shared" si="11"/>
        <v>1.1593491486346068</v>
      </c>
      <c r="G102" s="31" t="n">
        <f t="shared" si="12"/>
        <v>0.99681352899340003</v>
      </c>
      <c r="H102" s="31" t="n">
        <f t="shared" si="13"/>
        <v>0.44084775539312915</v>
      </c>
      <c r="I102" s="7" t="n">
        <f t="shared" si="19"/>
        <v>-0.14019557424321127</v>
      </c>
      <c r="J102" s="16" t="n">
        <f t="shared" si="20"/>
        <v>1.278919720772663</v>
      </c>
      <c r="K102" s="16" t="n">
        <f t="shared" si="21"/>
        <v>0.44225699448351691</v>
      </c>
      <c r="L102" s="16" t="n">
        <f t="shared" si="22"/>
        <v>0.11180024099750797</v>
      </c>
      <c r="M102" s="135" t="n">
        <f t="shared" si="14"/>
        <v>9.5025612031469101E-2</v>
      </c>
      <c r="O102" s="1" t="str">
        <f t="shared" si="23"/>
        <v>1</v>
      </c>
      <c r="P102" s="1" t="str">
        <f t="shared" ref="P102:R102" si="111">P36</f>
        <v>Services &amp; R&amp;D</v>
      </c>
      <c r="Q102" s="1" t="str">
        <f t="shared" si="111"/>
        <v>Incentive</v>
      </c>
      <c r="R102" s="1" t="str">
        <f t="shared" si="111"/>
        <v>Incentive</v>
      </c>
      <c r="AO102" s="155" t="n">
        <f t="shared" ref="AO102:AZ102" si="112">IF(AO36="","",AO36/VLOOKUP(AO$67,deflator,2,FALSE)/1000000000)</f>
        <v>0.10582260510192096</v>
      </c>
      <c r="AP102" s="155" t="n">
        <f t="shared" si="112"/>
        <v>8.5246506997921925E-2</v>
      </c>
      <c r="AQ102" s="155" t="n">
        <f t="shared" si="112"/>
        <v>0.10136020480063844</v>
      </c>
      <c r="AR102" s="155" t="n">
        <f t="shared" si="112"/>
        <v>0.43740616218610473</v>
      </c>
      <c r="AS102" s="155" t="n">
        <f t="shared" si="112"/>
        <v>0.34378810069181037</v>
      </c>
      <c r="AT102" s="155" t="n">
        <f t="shared" si="112"/>
        <v>0.7100763336624546</v>
      </c>
      <c r="AU102" s="155" t="n">
        <f t="shared" si="112"/>
        <v>0.94573159383671035</v>
      </c>
      <c r="AV102" s="155" t="n">
        <f t="shared" si="112"/>
        <v>1.6216596486967392</v>
      </c>
      <c r="AW102" s="155" t="n">
        <f t="shared" si="112"/>
        <v>1.4208641096137693</v>
      </c>
      <c r="AX102" s="155" t="n">
        <f t="shared" si="112"/>
        <v>1.1593491486346068</v>
      </c>
      <c r="AY102" s="155" t="n">
        <f t="shared" si="112"/>
        <v>0.99681352899340003</v>
      </c>
      <c r="AZ102" s="159" t="n">
        <f t="shared" si="112"/>
        <v>0.44084775539312915</v>
      </c>
    </row>
    <row r="103">
      <c r="A103" s="136" t="str">
        <f t="shared" si="59"/>
        <v>1</v>
      </c>
      <c r="B103" s="1" t="str">
        <f t="shared" si="60"/>
        <v>Services &amp; R&amp;D</v>
      </c>
      <c r="C103" s="1" t="str">
        <f t="shared" si="61"/>
        <v>Other CB</v>
      </c>
      <c r="D103" s="1" t="str">
        <f t="shared" si="62"/>
        <v>Other CB</v>
      </c>
      <c r="E103" s="31" t="n">
        <f t="shared" si="10"/>
        <v>2.7013232215338729</v>
      </c>
      <c r="F103" s="31" t="n">
        <f t="shared" si="11"/>
        <v>2.6347836084920409</v>
      </c>
      <c r="G103" s="31" t="n">
        <f t="shared" si="12"/>
        <v>2.8951692195762</v>
      </c>
      <c r="H103" s="31" t="n">
        <f t="shared" si="13"/>
        <v>1.9723027174333889</v>
      </c>
      <c r="I103" s="7" t="n">
        <f t="shared" si="19"/>
        <v>9.8826184527990524E-2</v>
      </c>
      <c r="J103" s="16" t="n">
        <f t="shared" si="20"/>
        <v>7.1759645975373765E-2</v>
      </c>
      <c r="K103" s="16" t="n">
        <f t="shared" si="21"/>
        <v>0.68123918425814778</v>
      </c>
      <c r="L103" s="16" t="n">
        <f t="shared" si="22"/>
        <v>0.32471531240556567</v>
      </c>
      <c r="M103" s="135" t="n">
        <f t="shared" si="14"/>
        <v>0.42513378040975836</v>
      </c>
      <c r="O103" s="1" t="str">
        <f t="shared" si="23"/>
        <v>1</v>
      </c>
      <c r="P103" s="1" t="str">
        <f t="shared" ref="P103:R103" si="113">P37</f>
        <v>Services &amp; R&amp;D</v>
      </c>
      <c r="Q103" s="1" t="str">
        <f t="shared" si="113"/>
        <v>Other CB</v>
      </c>
      <c r="R103" s="1" t="str">
        <f t="shared" si="113"/>
        <v>Other CB</v>
      </c>
      <c r="AO103" s="155" t="n">
        <f t="shared" ref="AO103:AZ103" si="114">IF(AO37="","",AO37/VLOOKUP(AO$67,deflator,2,FALSE)/1000000000)</f>
        <v>2.1157202220695961</v>
      </c>
      <c r="AP103" s="155" t="n">
        <f t="shared" si="114"/>
        <v>1.94217261337184</v>
      </c>
      <c r="AQ103" s="155" t="n">
        <f t="shared" si="114"/>
        <v>1.7115746388680033</v>
      </c>
      <c r="AR103" s="155" t="n">
        <f t="shared" si="114"/>
        <v>2.7013232215338729</v>
      </c>
      <c r="AS103" s="155" t="n">
        <f t="shared" si="114"/>
        <v>2.1173218473074744</v>
      </c>
      <c r="AT103" s="155" t="n">
        <f t="shared" si="114"/>
        <v>2.2850503315056119</v>
      </c>
      <c r="AU103" s="155" t="n">
        <f t="shared" si="114"/>
        <v>2.9538459422739596</v>
      </c>
      <c r="AV103" s="155" t="n">
        <f t="shared" si="114"/>
        <v>2.0268608309525327</v>
      </c>
      <c r="AW103" s="155" t="n">
        <f t="shared" si="114"/>
        <v>2.9726055358392571</v>
      </c>
      <c r="AX103" s="155" t="n">
        <f t="shared" si="114"/>
        <v>2.6347836084920409</v>
      </c>
      <c r="AY103" s="155" t="n">
        <f t="shared" si="114"/>
        <v>2.8951692195762</v>
      </c>
      <c r="AZ103" s="159" t="n">
        <f t="shared" si="114"/>
        <v>1.9723027174333889</v>
      </c>
    </row>
    <row r="104">
      <c r="A104" s="136" t="str">
        <f t="shared" si="59"/>
        <v>1</v>
      </c>
      <c r="B104" s="1" t="str">
        <f t="shared" si="60"/>
        <v>Services &amp; R&amp;D</v>
      </c>
      <c r="C104" s="1" t="str">
        <f t="shared" si="61"/>
        <v>UCA</v>
      </c>
      <c r="D104" s="1" t="str">
        <f t="shared" si="62"/>
        <v>UCA</v>
      </c>
      <c r="E104" s="31" t="n">
        <f t="shared" si="10"/>
        <v>5.9723162587382271E-2</v>
      </c>
      <c r="F104" s="31" t="n">
        <f t="shared" si="11"/>
        <v>0.78133038316565107</v>
      </c>
      <c r="G104" s="31" t="n">
        <f t="shared" si="12"/>
        <v>1.4121070105671001</v>
      </c>
      <c r="H104" s="31" t="n">
        <f t="shared" si="13"/>
        <v>0.38921600573304926</v>
      </c>
      <c r="I104" s="7" t="n">
        <f t="shared" si="19"/>
        <v>0.80731101847823195</v>
      </c>
      <c r="J104" s="16" t="n">
        <f t="shared" si="20"/>
        <v>22.644210209079521</v>
      </c>
      <c r="K104" s="16" t="n">
        <f t="shared" si="21"/>
        <v>0.275627840397691</v>
      </c>
      <c r="L104" s="16" t="n">
        <f t="shared" si="22"/>
        <v>0.15837857282604922</v>
      </c>
      <c r="M104" s="135" t="n">
        <f t="shared" si="14"/>
        <v>8.389628551980427E-2</v>
      </c>
      <c r="O104" s="1" t="str">
        <f t="shared" si="23"/>
        <v>1</v>
      </c>
      <c r="P104" s="1" t="str">
        <f t="shared" ref="P104:R104" si="115">P38</f>
        <v>Services &amp; R&amp;D</v>
      </c>
      <c r="Q104" s="1" t="str">
        <f t="shared" si="115"/>
        <v>UCA</v>
      </c>
      <c r="R104" s="1" t="str">
        <f t="shared" si="115"/>
        <v>UCA</v>
      </c>
      <c r="AO104" s="155" t="n">
        <f t="shared" ref="AO104:AZ104" si="116">IF(AO38="","",AO38/VLOOKUP(AO$67,deflator,2,FALSE)/1000000000)</f>
        <v>2.6844952774135642</v>
      </c>
      <c r="AP104" s="155" t="n">
        <f t="shared" si="116"/>
        <v>0.39068560577027456</v>
      </c>
      <c r="AQ104" s="155" t="n">
        <f t="shared" si="116"/>
        <v>0.51078580982422628</v>
      </c>
      <c r="AR104" s="155" t="n">
        <f t="shared" si="116"/>
        <v>5.9723162587382271E-2</v>
      </c>
      <c r="AS104" s="155" t="n">
        <f t="shared" si="116"/>
        <v>0.8240280344320503</v>
      </c>
      <c r="AT104" s="155" t="n">
        <f t="shared" si="116"/>
        <v>1.22900217370841</v>
      </c>
      <c r="AU104" s="155" t="n">
        <f t="shared" si="116"/>
        <v>0.68824072254694402</v>
      </c>
      <c r="AV104" s="155" t="n">
        <f t="shared" si="116"/>
        <v>1.5671805030121759</v>
      </c>
      <c r="AW104" s="155" t="n">
        <f t="shared" si="116"/>
        <v>1.540080849025697</v>
      </c>
      <c r="AX104" s="155" t="n">
        <f t="shared" si="116"/>
        <v>0.78133038316565107</v>
      </c>
      <c r="AY104" s="155" t="n">
        <f t="shared" si="116"/>
        <v>1.4121070105671001</v>
      </c>
      <c r="AZ104" s="159" t="n">
        <f t="shared" si="116"/>
        <v>0.38921600573304926</v>
      </c>
    </row>
    <row r="105">
      <c r="A105" s="136" t="str">
        <f t="shared" si="59"/>
        <v>1</v>
      </c>
      <c r="B105" s="1" t="str">
        <f t="shared" si="60"/>
        <v>Services &amp; R&amp;D</v>
      </c>
      <c r="C105" s="1" t="str">
        <f t="shared" si="61"/>
        <v>Unclear</v>
      </c>
      <c r="D105" s="1" t="str">
        <f t="shared" si="62"/>
        <v>Combination/Other</v>
      </c>
      <c r="E105" s="31" t="str">
        <f t="shared" si="10"/>
      </c>
      <c r="F105" s="31" t="str">
        <f t="shared" si="11"/>
      </c>
      <c r="G105" s="31" t="n">
        <f t="shared" si="12"/>
        <v>4.6746199999999998E-4</v>
      </c>
      <c r="H105" s="31" t="str">
        <f t="shared" si="13"/>
      </c>
      <c r="I105" s="7" t="e">
        <f t="shared" si="19"/>
        <v>#VALUE!</v>
      </c>
      <c r="J105" s="16" t="e">
        <f t="shared" si="20"/>
        <v>#VALUE!</v>
      </c>
      <c r="K105" s="16" t="e">
        <f t="shared" si="21"/>
        <v>#VALUE!</v>
      </c>
      <c r="L105" s="16" t="n">
        <f t="shared" si="22"/>
        <v>5.2429429112938043E-5</v>
      </c>
      <c r="M105" s="135" t="n">
        <f t="shared" si="14"/>
        <v>0</v>
      </c>
      <c r="O105" s="1" t="str">
        <f t="shared" si="23"/>
        <v>1</v>
      </c>
      <c r="P105" s="1" t="str">
        <f t="shared" ref="P105:R105" si="117">P39</f>
        <v>Services &amp; R&amp;D</v>
      </c>
      <c r="Q105" s="1" t="str">
        <f t="shared" si="117"/>
        <v>Unclear</v>
      </c>
      <c r="R105" s="1" t="str">
        <f t="shared" si="117"/>
        <v>Combination/Other</v>
      </c>
      <c r="AO105" s="155" t="n">
        <f t="shared" ref="AO105:AZ105" si="118">IF(AO39="","",AO39/VLOOKUP(AO$67,deflator,2,FALSE)/1000000000)</f>
        <v>-1.7483990206796653E-3</v>
      </c>
      <c r="AP105" s="155" t="n">
        <f t="shared" si="118"/>
        <v>-4.78066939577328E-3</v>
      </c>
      <c r="AQ105" s="155" t="n">
        <f t="shared" si="118"/>
        <v>-8.4544270188031801E-5</v>
      </c>
      <c r="AR105" s="155" t="str">
        <f t="shared" si="118"/>
      </c>
      <c r="AS105" s="155" t="str">
        <f t="shared" si="118"/>
      </c>
      <c r="AT105" s="155" t="str">
        <f t="shared" si="118"/>
      </c>
      <c r="AU105" s="155" t="str">
        <f t="shared" si="118"/>
      </c>
      <c r="AV105" s="155" t="str">
        <f t="shared" si="118"/>
      </c>
      <c r="AW105" s="155" t="str">
        <f t="shared" si="118"/>
      </c>
      <c r="AX105" s="155" t="str">
        <f t="shared" si="118"/>
      </c>
      <c r="AY105" s="155" t="n">
        <f t="shared" si="118"/>
        <v>4.6746199999999998E-4</v>
      </c>
      <c r="AZ105" s="159" t="str">
        <f t="shared" si="118"/>
      </c>
    </row>
    <row r="106" ht="15.75" customHeight="1">
      <c r="A106" s="134" t="str">
        <f t="shared" si="59"/>
        <v>1</v>
      </c>
      <c r="B106" s="133" t="str">
        <f t="shared" si="60"/>
        <v>Services &amp; R&amp;D</v>
      </c>
      <c r="C106" s="133" t="str">
        <f t="shared" si="61"/>
        <v>Unclear</v>
      </c>
      <c r="D106" s="133" t="n">
        <f t="shared" si="62"/>
        <v>0</v>
      </c>
      <c r="E106" s="152" t="n">
        <f t="shared" si="10"/>
        <v>2.149904845881399E-2</v>
      </c>
      <c r="F106" s="152" t="n">
        <f t="shared" si="11"/>
        <v>0</v>
      </c>
      <c r="G106" s="152" t="n">
        <f t="shared" si="12"/>
        <v>0</v>
      </c>
      <c r="H106" s="152" t="n">
        <f t="shared" si="13"/>
        <v>0</v>
      </c>
      <c r="I106" s="153" t="e">
        <f t="shared" si="19"/>
        <v>#DIV/0!</v>
      </c>
      <c r="J106" s="132" t="n">
        <f t="shared" si="20"/>
        <v>-1</v>
      </c>
      <c r="K106" s="132" t="e">
        <f t="shared" si="21"/>
        <v>#DIV/0!</v>
      </c>
      <c r="L106" s="132" t="n">
        <f t="shared" si="22"/>
        <v>0</v>
      </c>
      <c r="M106" s="126" t="n">
        <f t="shared" si="14"/>
        <v>0</v>
      </c>
      <c r="O106" s="133" t="str">
        <f t="shared" si="23"/>
        <v>1</v>
      </c>
      <c r="P106" s="133" t="str">
        <f t="shared" ref="P106:R106" si="119">P40</f>
        <v>Services &amp; R&amp;D</v>
      </c>
      <c r="Q106" s="133" t="str">
        <f t="shared" si="119"/>
        <v>Unclear</v>
      </c>
      <c r="R106" s="133" t="n">
        <f t="shared" si="119"/>
        <v>0</v>
      </c>
      <c r="S106" s="148"/>
      <c r="T106" s="148"/>
      <c r="U106" s="148"/>
      <c r="V106" s="148"/>
      <c r="W106" s="148"/>
      <c r="X106" s="148"/>
      <c r="Y106" s="148"/>
      <c r="Z106" s="148"/>
      <c r="AA106" s="148"/>
      <c r="AB106" s="148"/>
      <c r="AC106" s="148"/>
      <c r="AD106" s="148"/>
      <c r="AE106" s="148"/>
      <c r="AF106" s="148"/>
      <c r="AG106" s="148"/>
      <c r="AH106" s="148"/>
      <c r="AI106" s="148"/>
      <c r="AJ106" s="148"/>
      <c r="AK106" s="148"/>
      <c r="AL106" s="148"/>
      <c r="AM106" s="148"/>
      <c r="AN106" s="148"/>
      <c r="AO106" s="162" t="n">
        <f t="shared" ref="AO106:AZ106" si="120">IF(AO40="","",AO40/VLOOKUP(AO$67,deflator,2,FALSE)/1000000000)</f>
        <v>2.6899186167300752E-2</v>
      </c>
      <c r="AP106" s="162" t="n">
        <f t="shared" si="120"/>
        <v>6.8397047610415547E-3</v>
      </c>
      <c r="AQ106" s="162" t="n">
        <f t="shared" si="120"/>
        <v>4.2043854298383372E-2</v>
      </c>
      <c r="AR106" s="162" t="n">
        <f t="shared" si="120"/>
        <v>2.149904845881399E-2</v>
      </c>
      <c r="AS106" s="162" t="n">
        <f t="shared" si="120"/>
        <v>1.0631724651297379E-3</v>
      </c>
      <c r="AT106" s="162" t="n">
        <f t="shared" si="120"/>
        <v>1.485623105321791E-2</v>
      </c>
      <c r="AU106" s="162" t="n">
        <f t="shared" si="120"/>
        <v>0</v>
      </c>
      <c r="AV106" s="162" t="n">
        <f t="shared" si="120"/>
        <v>0</v>
      </c>
      <c r="AW106" s="162" t="n">
        <f t="shared" si="120"/>
        <v>0</v>
      </c>
      <c r="AX106" s="162" t="n">
        <f t="shared" si="120"/>
        <v>0</v>
      </c>
      <c r="AY106" s="162" t="n">
        <f t="shared" si="120"/>
        <v>0</v>
      </c>
      <c r="AZ106" s="163" t="n">
        <f t="shared" si="120"/>
        <v>0</v>
      </c>
    </row>
    <row r="107" ht="15.75" customHeight="1">
      <c r="A107" s="115" t="str">
        <f t="shared" si="59"/>
        <v>1</v>
      </c>
      <c r="B107" s="96" t="str">
        <f t="shared" si="60"/>
        <v>Unlabeled</v>
      </c>
      <c r="C107" s="115" t="str">
        <f t="shared" si="61"/>
        <v>FFP</v>
      </c>
      <c r="D107" s="96" t="str">
        <f t="shared" si="62"/>
        <v>FFP</v>
      </c>
      <c r="E107" s="112" t="str">
        <f t="shared" si="10"/>
      </c>
      <c r="F107" s="112" t="str">
        <f t="shared" si="11"/>
      </c>
      <c r="G107" s="112" t="str">
        <f t="shared" si="12"/>
      </c>
      <c r="H107" s="112" t="str">
        <f t="shared" si="13"/>
      </c>
      <c r="I107" s="83" t="e">
        <f t="shared" si="19"/>
        <v>#VALUE!</v>
      </c>
      <c r="J107" s="73" t="e">
        <f t="shared" si="20"/>
        <v>#VALUE!</v>
      </c>
      <c r="K107" s="73" t="e">
        <f t="shared" si="21"/>
        <v>#VALUE!</v>
      </c>
      <c r="L107" s="16"/>
      <c r="M107" s="16"/>
      <c r="O107" s="1" t="str">
        <f t="shared" si="23"/>
        <v>1</v>
      </c>
      <c r="P107" s="140" t="str">
        <f t="shared" ref="P107:R107" si="121">P41</f>
        <v>Unlabeled</v>
      </c>
      <c r="Q107" s="140" t="str">
        <f t="shared" si="121"/>
        <v>FFP</v>
      </c>
      <c r="R107" s="140" t="str">
        <f t="shared" si="121"/>
        <v>FFP</v>
      </c>
      <c r="AO107" s="138" t="str">
        <f t="shared" ref="AO107:AZ107" si="122">IFERROR(AO41/SUMIFS(AO$2:AO$64,$O$2:$O$64,$O107,$P$2:$P$64,$P107),"")</f>
      </c>
      <c r="AP107" s="138" t="str">
        <f t="shared" si="122"/>
      </c>
      <c r="AQ107" s="138" t="str">
        <f t="shared" si="122"/>
      </c>
      <c r="AR107" s="138" t="str">
        <f t="shared" si="122"/>
      </c>
      <c r="AS107" s="138" t="str">
        <f t="shared" si="122"/>
      </c>
      <c r="AT107" s="138" t="str">
        <f t="shared" si="122"/>
      </c>
      <c r="AU107" s="138" t="n">
        <f t="shared" si="122"/>
        <v>1</v>
      </c>
      <c r="AV107" s="138" t="str">
        <f t="shared" si="122"/>
      </c>
      <c r="AW107" s="138" t="str">
        <f t="shared" si="122"/>
      </c>
      <c r="AX107" s="138" t="str">
        <f t="shared" si="122"/>
      </c>
      <c r="AY107" s="138" t="str">
        <f t="shared" si="122"/>
      </c>
      <c r="AZ107" s="138" t="str">
        <f t="shared" si="122"/>
      </c>
    </row>
    <row r="108" ht="15.75" customHeight="1">
      <c r="A108" s="115" t="n">
        <f t="shared" si="59"/>
        <v>0</v>
      </c>
      <c r="B108" s="96" t="str">
        <f t="shared" si="60"/>
        <v>Products</v>
      </c>
      <c r="C108" s="115" t="str">
        <f t="shared" si="61"/>
        <v>FFP</v>
      </c>
      <c r="D108" s="96" t="str">
        <f t="shared" si="62"/>
        <v>FFP</v>
      </c>
      <c r="E108" s="112" t="n">
        <f t="shared" si="10"/>
        <v>1.5641520408531892E-5</v>
      </c>
      <c r="F108" s="112" t="n">
        <f t="shared" si="11"/>
        <v>0</v>
      </c>
      <c r="G108" s="112" t="n">
        <f t="shared" si="12"/>
        <v>0</v>
      </c>
      <c r="H108" s="112" t="n">
        <f t="shared" si="13"/>
        <v>0</v>
      </c>
      <c r="I108" s="83" t="e">
        <f t="shared" si="19"/>
        <v>#DIV/0!</v>
      </c>
      <c r="J108" s="73" t="n">
        <f t="shared" si="20"/>
        <v>-1</v>
      </c>
      <c r="K108" s="73" t="e">
        <f t="shared" si="21"/>
        <v>#DIV/0!</v>
      </c>
      <c r="L108" s="138"/>
      <c r="M108" s="138"/>
      <c r="O108" s="139" t="n">
        <f t="shared" ref="O108:R108" si="123">O42</f>
        <v>0</v>
      </c>
      <c r="P108" s="140" t="str">
        <f t="shared" si="123"/>
        <v>Products</v>
      </c>
      <c r="Q108" s="140" t="str">
        <f t="shared" si="123"/>
        <v>FFP</v>
      </c>
      <c r="R108" s="140" t="str">
        <f t="shared" si="123"/>
        <v>FFP</v>
      </c>
      <c r="AO108" s="138" t="n">
        <f t="shared" ref="AO108:AZ108" si="124">IFERROR(AO42/SUMIFS(AO$2:AO$64,$O$2:$O$64,$O108,$P$2:$P$64,$P108),"")</f>
        <v>0</v>
      </c>
      <c r="AP108" s="138" t="n">
        <f t="shared" si="124"/>
        <v>0</v>
      </c>
      <c r="AQ108" s="138" t="n">
        <f t="shared" si="124"/>
        <v>0</v>
      </c>
      <c r="AR108" s="138" t="n">
        <f t="shared" si="124"/>
        <v>1.5641520408531892E-5</v>
      </c>
      <c r="AS108" s="138" t="n">
        <f t="shared" si="124"/>
        <v>0</v>
      </c>
      <c r="AT108" s="138" t="n">
        <f t="shared" si="124"/>
        <v>0</v>
      </c>
      <c r="AU108" s="138" t="n">
        <f t="shared" si="124"/>
        <v>0</v>
      </c>
      <c r="AV108" s="138" t="n">
        <f t="shared" si="124"/>
        <v>0</v>
      </c>
      <c r="AW108" s="138" t="n">
        <f t="shared" si="124"/>
        <v>0</v>
      </c>
      <c r="AX108" s="138" t="n">
        <f t="shared" si="124"/>
        <v>0</v>
      </c>
      <c r="AY108" s="138" t="n">
        <f t="shared" si="124"/>
        <v>0</v>
      </c>
      <c r="AZ108" s="138" t="n">
        <f t="shared" si="124"/>
        <v>0</v>
      </c>
    </row>
    <row r="109" ht="15.75" customHeight="1">
      <c r="A109" s="115" t="n">
        <f t="shared" si="59"/>
        <v>0</v>
      </c>
      <c r="B109" s="96" t="str">
        <f t="shared" si="60"/>
        <v>Products</v>
      </c>
      <c r="C109" s="115" t="str">
        <f t="shared" si="61"/>
        <v>Less Common</v>
      </c>
      <c r="D109" s="96" t="str">
        <f t="shared" si="62"/>
        <v>Other FP</v>
      </c>
      <c r="E109" s="112" t="n">
        <f t="shared" si="10"/>
        <v>6.4573452279596511E-7</v>
      </c>
      <c r="F109" s="112" t="n">
        <f t="shared" si="11"/>
        <v>0</v>
      </c>
      <c r="G109" s="112" t="n">
        <f t="shared" si="12"/>
        <v>0</v>
      </c>
      <c r="H109" s="112" t="n">
        <f t="shared" si="13"/>
        <v>0</v>
      </c>
      <c r="I109" s="83" t="e">
        <f t="shared" si="19"/>
        <v>#DIV/0!</v>
      </c>
      <c r="J109" s="73" t="n">
        <f t="shared" si="20"/>
        <v>-1</v>
      </c>
      <c r="K109" s="73" t="e">
        <f t="shared" si="21"/>
        <v>#DIV/0!</v>
      </c>
      <c r="L109" s="138"/>
      <c r="M109" s="138"/>
      <c r="O109" s="139" t="n">
        <f t="shared" ref="O109:R109" si="125">O43</f>
        <v>0</v>
      </c>
      <c r="P109" s="140" t="str">
        <f t="shared" si="125"/>
        <v>Products</v>
      </c>
      <c r="Q109" s="140" t="str">
        <f t="shared" si="125"/>
        <v>Less Common</v>
      </c>
      <c r="R109" s="140" t="str">
        <f t="shared" si="125"/>
        <v>Other FP</v>
      </c>
      <c r="AO109" s="138" t="n">
        <f t="shared" ref="AO109:AZ109" si="126">IFERROR(AO43/SUMIFS(AO$2:AO$64,$O$2:$O$64,$O109,$P$2:$P$64,$P109),"")</f>
        <v>0</v>
      </c>
      <c r="AP109" s="138" t="n">
        <f t="shared" si="126"/>
        <v>0</v>
      </c>
      <c r="AQ109" s="138" t="n">
        <f t="shared" si="126"/>
        <v>0</v>
      </c>
      <c r="AR109" s="138" t="n">
        <f t="shared" si="126"/>
        <v>6.4573452279596511E-7</v>
      </c>
      <c r="AS109" s="138" t="n">
        <f t="shared" si="126"/>
        <v>0</v>
      </c>
      <c r="AT109" s="138" t="n">
        <f t="shared" si="126"/>
        <v>0</v>
      </c>
      <c r="AU109" s="138" t="n">
        <f t="shared" si="126"/>
        <v>0</v>
      </c>
      <c r="AV109" s="138" t="n">
        <f t="shared" si="126"/>
        <v>0</v>
      </c>
      <c r="AW109" s="138" t="n">
        <f t="shared" si="126"/>
        <v>0</v>
      </c>
      <c r="AX109" s="138" t="n">
        <f t="shared" si="126"/>
        <v>0</v>
      </c>
      <c r="AY109" s="138" t="n">
        <f t="shared" si="126"/>
        <v>0</v>
      </c>
      <c r="AZ109" s="138" t="n">
        <f t="shared" si="126"/>
        <v>0</v>
      </c>
    </row>
    <row r="110" ht="15.75" customHeight="1">
      <c r="A110" s="115" t="n">
        <f t="shared" si="59"/>
        <v>0</v>
      </c>
      <c r="B110" s="96" t="str">
        <f t="shared" si="60"/>
        <v>Products</v>
      </c>
      <c r="C110" s="115" t="str">
        <f t="shared" si="61"/>
        <v>Less Common</v>
      </c>
      <c r="D110" s="96" t="str">
        <f t="shared" si="62"/>
        <v>T&amp;M/LH/FPLOE</v>
      </c>
      <c r="E110" s="112" t="n">
        <f t="shared" si="10"/>
        <v>4.962480240077721E-6</v>
      </c>
      <c r="F110" s="112" t="n">
        <f t="shared" si="11"/>
        <v>0</v>
      </c>
      <c r="G110" s="112" t="n">
        <f t="shared" si="12"/>
        <v>0</v>
      </c>
      <c r="H110" s="112" t="n">
        <f t="shared" si="13"/>
        <v>0</v>
      </c>
      <c r="I110" s="83" t="e">
        <f t="shared" si="19"/>
        <v>#DIV/0!</v>
      </c>
      <c r="J110" s="73" t="n">
        <f t="shared" si="20"/>
        <v>-1</v>
      </c>
      <c r="K110" s="73" t="e">
        <f t="shared" si="21"/>
        <v>#DIV/0!</v>
      </c>
      <c r="L110" s="138"/>
      <c r="M110" s="138"/>
      <c r="O110" s="139" t="n">
        <f t="shared" ref="O110:R110" si="127">O44</f>
        <v>0</v>
      </c>
      <c r="P110" s="140" t="str">
        <f t="shared" si="127"/>
        <v>Products</v>
      </c>
      <c r="Q110" s="140" t="str">
        <f t="shared" si="127"/>
        <v>Less Common</v>
      </c>
      <c r="R110" s="140" t="str">
        <f t="shared" si="127"/>
        <v>T&amp;M/LH/FPLOE</v>
      </c>
      <c r="AO110" s="138" t="n">
        <f t="shared" ref="AO110:AZ110" si="128">IFERROR(AO44/SUMIFS(AO$2:AO$64,$O$2:$O$64,$O110,$P$2:$P$64,$P110),"")</f>
        <v>0</v>
      </c>
      <c r="AP110" s="138" t="n">
        <f t="shared" si="128"/>
        <v>0</v>
      </c>
      <c r="AQ110" s="138" t="n">
        <f t="shared" si="128"/>
        <v>0</v>
      </c>
      <c r="AR110" s="138" t="n">
        <f t="shared" si="128"/>
        <v>4.962480240077721E-6</v>
      </c>
      <c r="AS110" s="138" t="n">
        <f t="shared" si="128"/>
        <v>0</v>
      </c>
      <c r="AT110" s="138" t="n">
        <f t="shared" si="128"/>
        <v>0</v>
      </c>
      <c r="AU110" s="138" t="n">
        <f t="shared" si="128"/>
        <v>0</v>
      </c>
      <c r="AV110" s="138" t="n">
        <f t="shared" si="128"/>
        <v>0</v>
      </c>
      <c r="AW110" s="138" t="n">
        <f t="shared" si="128"/>
        <v>0</v>
      </c>
      <c r="AX110" s="138" t="n">
        <f t="shared" si="128"/>
        <v>0</v>
      </c>
      <c r="AY110" s="138" t="n">
        <f t="shared" si="128"/>
        <v>0</v>
      </c>
      <c r="AZ110" s="138" t="n">
        <f t="shared" si="128"/>
        <v>0</v>
      </c>
    </row>
    <row r="111" ht="15.75" customHeight="1">
      <c r="A111" s="115" t="n">
        <f t="shared" si="59"/>
        <v>0</v>
      </c>
      <c r="B111" s="96" t="str">
        <f t="shared" si="60"/>
        <v>Products</v>
      </c>
      <c r="C111" s="115" t="str">
        <f t="shared" si="61"/>
        <v>Incentive</v>
      </c>
      <c r="D111" s="96" t="str">
        <f t="shared" si="62"/>
        <v>Incentive</v>
      </c>
      <c r="E111" s="112" t="n">
        <f t="shared" si="10"/>
        <v>0</v>
      </c>
      <c r="F111" s="112" t="n">
        <f t="shared" si="11"/>
        <v>0</v>
      </c>
      <c r="G111" s="112" t="n">
        <f t="shared" si="12"/>
        <v>0</v>
      </c>
      <c r="H111" s="112" t="n">
        <f t="shared" si="13"/>
        <v>0</v>
      </c>
      <c r="I111" s="83" t="e">
        <f t="shared" si="19"/>
        <v>#DIV/0!</v>
      </c>
      <c r="J111" s="73" t="e">
        <f t="shared" si="20"/>
        <v>#DIV/0!</v>
      </c>
      <c r="K111" s="73" t="e">
        <f t="shared" si="21"/>
        <v>#DIV/0!</v>
      </c>
      <c r="L111" s="138"/>
      <c r="M111" s="138"/>
      <c r="O111" s="139" t="n">
        <f t="shared" ref="O111:R111" si="129">O45</f>
        <v>0</v>
      </c>
      <c r="P111" s="140" t="str">
        <f t="shared" si="129"/>
        <v>Products</v>
      </c>
      <c r="Q111" s="140" t="str">
        <f t="shared" si="129"/>
        <v>Incentive</v>
      </c>
      <c r="R111" s="140" t="str">
        <f t="shared" si="129"/>
        <v>Incentive</v>
      </c>
      <c r="AO111" s="138" t="n">
        <f t="shared" ref="AO111:AZ111" si="130">IFERROR(AO45/SUMIFS(AO$2:AO$64,$O$2:$O$64,$O111,$P$2:$P$64,$P111),"")</f>
        <v>0</v>
      </c>
      <c r="AP111" s="138" t="n">
        <f t="shared" si="130"/>
        <v>0</v>
      </c>
      <c r="AQ111" s="138" t="n">
        <f t="shared" si="130"/>
        <v>0</v>
      </c>
      <c r="AR111" s="138" t="n">
        <f t="shared" si="130"/>
        <v>0</v>
      </c>
      <c r="AS111" s="138" t="n">
        <f t="shared" si="130"/>
        <v>0</v>
      </c>
      <c r="AT111" s="138" t="n">
        <f t="shared" si="130"/>
        <v>0</v>
      </c>
      <c r="AU111" s="138" t="n">
        <f t="shared" si="130"/>
        <v>0</v>
      </c>
      <c r="AV111" s="138" t="n">
        <f t="shared" si="130"/>
        <v>0</v>
      </c>
      <c r="AW111" s="138" t="n">
        <f t="shared" si="130"/>
        <v>0</v>
      </c>
      <c r="AX111" s="138" t="n">
        <f t="shared" si="130"/>
        <v>0</v>
      </c>
      <c r="AY111" s="138" t="n">
        <f t="shared" si="130"/>
        <v>0</v>
      </c>
      <c r="AZ111" s="138" t="n">
        <f t="shared" si="130"/>
        <v>0</v>
      </c>
    </row>
    <row r="112" ht="15.75" customHeight="1">
      <c r="A112" s="115" t="n">
        <f t="shared" si="59"/>
        <v>0</v>
      </c>
      <c r="B112" s="96" t="str">
        <f t="shared" si="60"/>
        <v>Products</v>
      </c>
      <c r="C112" s="115" t="str">
        <f t="shared" si="61"/>
        <v>Other CB</v>
      </c>
      <c r="D112" s="96" t="str">
        <f t="shared" si="62"/>
        <v>Other CB</v>
      </c>
      <c r="E112" s="112" t="n">
        <f t="shared" si="10"/>
        <v>0</v>
      </c>
      <c r="F112" s="112" t="n">
        <f t="shared" si="11"/>
        <v>0</v>
      </c>
      <c r="G112" s="112" t="n">
        <f t="shared" si="12"/>
        <v>0</v>
      </c>
      <c r="H112" s="112" t="n">
        <f t="shared" si="13"/>
        <v>0</v>
      </c>
      <c r="I112" s="83" t="e">
        <f t="shared" si="19"/>
        <v>#DIV/0!</v>
      </c>
      <c r="J112" s="73" t="e">
        <f t="shared" si="20"/>
        <v>#DIV/0!</v>
      </c>
      <c r="K112" s="73" t="e">
        <f t="shared" si="21"/>
        <v>#DIV/0!</v>
      </c>
      <c r="L112" s="138"/>
      <c r="M112" s="138"/>
      <c r="O112" s="139" t="n">
        <f t="shared" ref="O112:R112" si="131">O46</f>
        <v>0</v>
      </c>
      <c r="P112" s="140" t="str">
        <f t="shared" si="131"/>
        <v>Products</v>
      </c>
      <c r="Q112" s="140" t="str">
        <f t="shared" si="131"/>
        <v>Other CB</v>
      </c>
      <c r="R112" s="140" t="str">
        <f t="shared" si="131"/>
        <v>Other CB</v>
      </c>
      <c r="AO112" s="138" t="n">
        <f t="shared" ref="AO112:AZ112" si="132">IFERROR(AO46/SUMIFS(AO$2:AO$64,$O$2:$O$64,$O112,$P$2:$P$64,$P112),"")</f>
        <v>0</v>
      </c>
      <c r="AP112" s="138" t="n">
        <f t="shared" si="132"/>
        <v>0</v>
      </c>
      <c r="AQ112" s="138" t="n">
        <f t="shared" si="132"/>
        <v>0</v>
      </c>
      <c r="AR112" s="138" t="n">
        <f t="shared" si="132"/>
        <v>0</v>
      </c>
      <c r="AS112" s="138" t="n">
        <f t="shared" si="132"/>
        <v>0</v>
      </c>
      <c r="AT112" s="138" t="n">
        <f t="shared" si="132"/>
        <v>0</v>
      </c>
      <c r="AU112" s="138" t="n">
        <f t="shared" si="132"/>
        <v>0</v>
      </c>
      <c r="AV112" s="138" t="n">
        <f t="shared" si="132"/>
        <v>0</v>
      </c>
      <c r="AW112" s="138" t="n">
        <f t="shared" si="132"/>
        <v>0</v>
      </c>
      <c r="AX112" s="138" t="n">
        <f t="shared" si="132"/>
        <v>0</v>
      </c>
      <c r="AY112" s="138" t="n">
        <f t="shared" si="132"/>
        <v>0</v>
      </c>
      <c r="AZ112" s="138" t="n">
        <f t="shared" si="132"/>
        <v>0</v>
      </c>
    </row>
    <row r="113" ht="15.75" customHeight="1">
      <c r="A113" s="115" t="n">
        <f t="shared" si="59"/>
        <v>0</v>
      </c>
      <c r="B113" s="96" t="str">
        <f t="shared" si="60"/>
        <v>Products</v>
      </c>
      <c r="C113" s="115" t="str">
        <f t="shared" si="61"/>
        <v>UCA</v>
      </c>
      <c r="D113" s="96" t="str">
        <f t="shared" si="62"/>
        <v>UCA</v>
      </c>
      <c r="E113" s="112" t="n">
        <f t="shared" si="10"/>
        <v>2.6103756253331173E-6</v>
      </c>
      <c r="F113" s="112" t="n">
        <f t="shared" si="11"/>
        <v>0</v>
      </c>
      <c r="G113" s="112" t="n">
        <f t="shared" si="12"/>
        <v>0</v>
      </c>
      <c r="H113" s="112" t="n">
        <f t="shared" si="13"/>
        <v>0</v>
      </c>
      <c r="I113" s="83" t="e">
        <f t="shared" si="19"/>
        <v>#DIV/0!</v>
      </c>
      <c r="J113" s="73" t="n">
        <f t="shared" si="20"/>
        <v>-1</v>
      </c>
      <c r="K113" s="73" t="e">
        <f t="shared" si="21"/>
        <v>#DIV/0!</v>
      </c>
      <c r="L113" s="138"/>
      <c r="M113" s="138"/>
      <c r="O113" s="139" t="n">
        <f t="shared" ref="O113:R113" si="133">O47</f>
        <v>0</v>
      </c>
      <c r="P113" s="140" t="str">
        <f t="shared" si="133"/>
        <v>Products</v>
      </c>
      <c r="Q113" s="140" t="str">
        <f t="shared" si="133"/>
        <v>UCA</v>
      </c>
      <c r="R113" s="140" t="str">
        <f t="shared" si="133"/>
        <v>UCA</v>
      </c>
      <c r="AO113" s="138" t="n">
        <f t="shared" ref="AO113:AZ113" si="134">IFERROR(AO47/SUMIFS(AO$2:AO$64,$O$2:$O$64,$O113,$P$2:$P$64,$P113),"")</f>
        <v>0</v>
      </c>
      <c r="AP113" s="138" t="n">
        <f t="shared" si="134"/>
        <v>0</v>
      </c>
      <c r="AQ113" s="138" t="n">
        <f t="shared" si="134"/>
        <v>0</v>
      </c>
      <c r="AR113" s="138" t="n">
        <f t="shared" si="134"/>
        <v>2.6103756253331173E-6</v>
      </c>
      <c r="AS113" s="138" t="n">
        <f t="shared" si="134"/>
        <v>0</v>
      </c>
      <c r="AT113" s="138" t="n">
        <f t="shared" si="134"/>
        <v>0</v>
      </c>
      <c r="AU113" s="138" t="n">
        <f t="shared" si="134"/>
        <v>0</v>
      </c>
      <c r="AV113" s="138" t="n">
        <f t="shared" si="134"/>
        <v>0</v>
      </c>
      <c r="AW113" s="138" t="n">
        <f t="shared" si="134"/>
        <v>0</v>
      </c>
      <c r="AX113" s="138" t="n">
        <f t="shared" si="134"/>
        <v>0</v>
      </c>
      <c r="AY113" s="138" t="n">
        <f t="shared" si="134"/>
        <v>0</v>
      </c>
      <c r="AZ113" s="138" t="n">
        <f t="shared" si="134"/>
        <v>0</v>
      </c>
    </row>
    <row r="114" ht="15.75" customHeight="1">
      <c r="A114" s="115" t="n">
        <f t="shared" si="59"/>
        <v>0</v>
      </c>
      <c r="B114" s="96" t="str">
        <f t="shared" si="60"/>
        <v>Products</v>
      </c>
      <c r="C114" s="115" t="str">
        <f t="shared" si="61"/>
        <v>Unclear</v>
      </c>
      <c r="D114" s="96" t="str">
        <f t="shared" si="62"/>
        <v>Combination/Other</v>
      </c>
      <c r="E114" s="112" t="n">
        <f t="shared" si="10"/>
        <v>0</v>
      </c>
      <c r="F114" s="112" t="n">
        <f t="shared" si="11"/>
        <v>0</v>
      </c>
      <c r="G114" s="112" t="n">
        <f t="shared" si="12"/>
        <v>0</v>
      </c>
      <c r="H114" s="112" t="n">
        <f t="shared" si="13"/>
        <v>0</v>
      </c>
      <c r="I114" s="83" t="e">
        <f t="shared" si="19"/>
        <v>#DIV/0!</v>
      </c>
      <c r="J114" s="73" t="e">
        <f t="shared" si="20"/>
        <v>#DIV/0!</v>
      </c>
      <c r="K114" s="73" t="e">
        <f t="shared" si="21"/>
        <v>#DIV/0!</v>
      </c>
      <c r="L114" s="138"/>
      <c r="M114" s="138"/>
      <c r="O114" s="139" t="n">
        <f t="shared" ref="O114:R114" si="135">O48</f>
        <v>0</v>
      </c>
      <c r="P114" s="140" t="str">
        <f t="shared" si="135"/>
        <v>Products</v>
      </c>
      <c r="Q114" s="140" t="str">
        <f t="shared" si="135"/>
        <v>Unclear</v>
      </c>
      <c r="R114" s="140" t="str">
        <f t="shared" si="135"/>
        <v>Combination/Other</v>
      </c>
      <c r="AO114" s="138" t="n">
        <f t="shared" ref="AO114:AZ114" si="136">IFERROR(AO48/SUMIFS(AO$2:AO$64,$O$2:$O$64,$O114,$P$2:$P$64,$P114),"")</f>
        <v>0</v>
      </c>
      <c r="AP114" s="138" t="n">
        <f t="shared" si="136"/>
        <v>0</v>
      </c>
      <c r="AQ114" s="138" t="n">
        <f t="shared" si="136"/>
        <v>0</v>
      </c>
      <c r="AR114" s="138" t="n">
        <f t="shared" si="136"/>
        <v>0</v>
      </c>
      <c r="AS114" s="138" t="n">
        <f t="shared" si="136"/>
        <v>0</v>
      </c>
      <c r="AT114" s="138" t="n">
        <f t="shared" si="136"/>
        <v>0</v>
      </c>
      <c r="AU114" s="138" t="n">
        <f t="shared" si="136"/>
        <v>0</v>
      </c>
      <c r="AV114" s="138" t="n">
        <f t="shared" si="136"/>
        <v>0</v>
      </c>
      <c r="AW114" s="138" t="n">
        <f t="shared" si="136"/>
        <v>0</v>
      </c>
      <c r="AX114" s="138" t="n">
        <f t="shared" si="136"/>
        <v>0</v>
      </c>
      <c r="AY114" s="138" t="n">
        <f t="shared" si="136"/>
        <v>0</v>
      </c>
      <c r="AZ114" s="138" t="n">
        <f t="shared" si="136"/>
        <v>0</v>
      </c>
    </row>
    <row r="115" ht="15.75" customHeight="1">
      <c r="A115" s="115" t="n">
        <f t="shared" si="59"/>
        <v>0</v>
      </c>
      <c r="B115" s="96" t="str">
        <f t="shared" si="60"/>
        <v>Products</v>
      </c>
      <c r="C115" s="115" t="str">
        <f t="shared" si="61"/>
        <v>Unclear</v>
      </c>
      <c r="D115" s="96" t="n">
        <f t="shared" si="62"/>
        <v>0</v>
      </c>
      <c r="E115" s="112" t="n">
        <f t="shared" si="10"/>
        <v>0</v>
      </c>
      <c r="F115" s="112" t="n">
        <f t="shared" si="11"/>
        <v>0</v>
      </c>
      <c r="G115" s="112" t="n">
        <f t="shared" si="12"/>
        <v>0</v>
      </c>
      <c r="H115" s="112" t="n">
        <f t="shared" si="13"/>
        <v>0</v>
      </c>
      <c r="I115" s="83" t="e">
        <f t="shared" si="19"/>
        <v>#DIV/0!</v>
      </c>
      <c r="J115" s="73" t="e">
        <f t="shared" si="20"/>
        <v>#DIV/0!</v>
      </c>
      <c r="K115" s="73" t="e">
        <f t="shared" si="21"/>
        <v>#DIV/0!</v>
      </c>
      <c r="L115" s="138"/>
      <c r="M115" s="138"/>
      <c r="O115" s="139" t="n">
        <f t="shared" ref="O115:R115" si="137">O49</f>
        <v>0</v>
      </c>
      <c r="P115" s="140" t="str">
        <f t="shared" si="137"/>
        <v>Products</v>
      </c>
      <c r="Q115" s="140" t="str">
        <f t="shared" si="137"/>
        <v>Unclear</v>
      </c>
      <c r="R115" s="140" t="n">
        <f t="shared" si="137"/>
        <v>0</v>
      </c>
      <c r="AO115" s="138" t="n">
        <f t="shared" ref="AO115:AZ115" si="138">IFERROR(AO49/SUMIFS(AO$2:AO$64,$O$2:$O$64,$O115,$P$2:$P$64,$P115),"")</f>
        <v>0</v>
      </c>
      <c r="AP115" s="138" t="n">
        <f t="shared" si="138"/>
        <v>0</v>
      </c>
      <c r="AQ115" s="138" t="n">
        <f t="shared" si="138"/>
        <v>0</v>
      </c>
      <c r="AR115" s="138" t="n">
        <f t="shared" si="138"/>
        <v>0</v>
      </c>
      <c r="AS115" s="138" t="n">
        <f t="shared" si="138"/>
        <v>0</v>
      </c>
      <c r="AT115" s="138" t="n">
        <f t="shared" si="138"/>
        <v>0</v>
      </c>
      <c r="AU115" s="138" t="n">
        <f t="shared" si="138"/>
        <v>0</v>
      </c>
      <c r="AV115" s="138" t="n">
        <f t="shared" si="138"/>
        <v>0</v>
      </c>
      <c r="AW115" s="138" t="n">
        <f t="shared" si="138"/>
        <v>0</v>
      </c>
      <c r="AX115" s="138" t="n">
        <f t="shared" si="138"/>
        <v>0</v>
      </c>
      <c r="AY115" s="138" t="n">
        <f t="shared" si="138"/>
        <v>0</v>
      </c>
      <c r="AZ115" s="138" t="n">
        <f t="shared" si="138"/>
        <v>0</v>
      </c>
    </row>
    <row r="116" ht="15.75" customHeight="1">
      <c r="A116" s="115" t="n">
        <f t="shared" si="59"/>
        <v>0</v>
      </c>
      <c r="B116" s="96" t="str">
        <f t="shared" si="60"/>
        <v>Services &amp; R&amp;D</v>
      </c>
      <c r="C116" s="115" t="str">
        <f t="shared" si="61"/>
        <v>FFP</v>
      </c>
      <c r="D116" s="96" t="str">
        <f t="shared" si="62"/>
        <v>FFP</v>
      </c>
      <c r="E116" s="112" t="n">
        <f t="shared" si="10"/>
        <v>1.1273083200465189E-5</v>
      </c>
      <c r="F116" s="112" t="n">
        <f t="shared" si="11"/>
        <v>0</v>
      </c>
      <c r="G116" s="112" t="n">
        <f t="shared" si="12"/>
        <v>0</v>
      </c>
      <c r="H116" s="112" t="n">
        <f t="shared" si="13"/>
        <v>0</v>
      </c>
      <c r="I116" s="83" t="e">
        <f t="shared" si="19"/>
        <v>#DIV/0!</v>
      </c>
      <c r="J116" s="73" t="n">
        <f t="shared" si="20"/>
        <v>-1</v>
      </c>
      <c r="K116" s="73" t="e">
        <f t="shared" si="21"/>
        <v>#DIV/0!</v>
      </c>
      <c r="L116" s="138"/>
      <c r="M116" s="138"/>
      <c r="O116" s="139" t="n">
        <f t="shared" ref="O116:R116" si="139">O50</f>
        <v>0</v>
      </c>
      <c r="P116" s="140" t="str">
        <f t="shared" si="139"/>
        <v>Services &amp; R&amp;D</v>
      </c>
      <c r="Q116" s="140" t="str">
        <f t="shared" si="139"/>
        <v>FFP</v>
      </c>
      <c r="R116" s="140" t="str">
        <f t="shared" si="139"/>
        <v>FFP</v>
      </c>
      <c r="AO116" s="138" t="n">
        <f t="shared" ref="AO116:AZ116" si="140">IFERROR(AO50/SUMIFS(AO$2:AO$64,$O$2:$O$64,$O116,$P$2:$P$64,$P116),"")</f>
        <v>0</v>
      </c>
      <c r="AP116" s="138" t="n">
        <f t="shared" si="140"/>
        <v>0</v>
      </c>
      <c r="AQ116" s="138" t="n">
        <f t="shared" si="140"/>
        <v>0</v>
      </c>
      <c r="AR116" s="138" t="n">
        <f t="shared" si="140"/>
        <v>1.1273083200465189E-5</v>
      </c>
      <c r="AS116" s="138" t="n">
        <f t="shared" si="140"/>
        <v>0</v>
      </c>
      <c r="AT116" s="138" t="n">
        <f t="shared" si="140"/>
        <v>0</v>
      </c>
      <c r="AU116" s="138" t="n">
        <f t="shared" si="140"/>
        <v>0</v>
      </c>
      <c r="AV116" s="138" t="n">
        <f t="shared" si="140"/>
        <v>0</v>
      </c>
      <c r="AW116" s="138" t="n">
        <f t="shared" si="140"/>
        <v>0</v>
      </c>
      <c r="AX116" s="138" t="n">
        <f t="shared" si="140"/>
        <v>0</v>
      </c>
      <c r="AY116" s="138" t="n">
        <f t="shared" si="140"/>
        <v>0</v>
      </c>
      <c r="AZ116" s="138" t="n">
        <f t="shared" si="140"/>
        <v>0</v>
      </c>
    </row>
    <row r="117" ht="15.75" customHeight="1">
      <c r="A117" s="115" t="n">
        <f t="shared" si="59"/>
        <v>0</v>
      </c>
      <c r="B117" s="96" t="str">
        <f t="shared" si="60"/>
        <v>Services &amp; R&amp;D</v>
      </c>
      <c r="C117" s="115" t="str">
        <f t="shared" si="61"/>
        <v>Less Common</v>
      </c>
      <c r="D117" s="96" t="str">
        <f t="shared" si="62"/>
        <v>Other FP</v>
      </c>
      <c r="E117" s="112" t="n">
        <f t="shared" si="10"/>
        <v>1.2191542759478445E-5</v>
      </c>
      <c r="F117" s="112" t="n">
        <f t="shared" si="11"/>
        <v>0</v>
      </c>
      <c r="G117" s="112" t="n">
        <f t="shared" si="12"/>
        <v>0</v>
      </c>
      <c r="H117" s="112" t="n">
        <f t="shared" si="13"/>
        <v>0</v>
      </c>
      <c r="I117" s="83" t="e">
        <f t="shared" si="19"/>
        <v>#DIV/0!</v>
      </c>
      <c r="J117" s="73" t="n">
        <f t="shared" si="20"/>
        <v>-1</v>
      </c>
      <c r="K117" s="73" t="e">
        <f t="shared" si="21"/>
        <v>#DIV/0!</v>
      </c>
      <c r="L117" s="138"/>
      <c r="M117" s="138"/>
      <c r="O117" s="139" t="n">
        <f t="shared" ref="O117:R117" si="141">O51</f>
        <v>0</v>
      </c>
      <c r="P117" s="140" t="str">
        <f t="shared" si="141"/>
        <v>Services &amp; R&amp;D</v>
      </c>
      <c r="Q117" s="140" t="str">
        <f t="shared" si="141"/>
        <v>Less Common</v>
      </c>
      <c r="R117" s="140" t="str">
        <f t="shared" si="141"/>
        <v>Other FP</v>
      </c>
      <c r="AO117" s="138" t="n">
        <f t="shared" ref="AO117:AZ117" si="142">IFERROR(AO51/SUMIFS(AO$2:AO$64,$O$2:$O$64,$O117,$P$2:$P$64,$P117),"")</f>
        <v>0</v>
      </c>
      <c r="AP117" s="138" t="n">
        <f t="shared" si="142"/>
        <v>0</v>
      </c>
      <c r="AQ117" s="138" t="n">
        <f t="shared" si="142"/>
        <v>0</v>
      </c>
      <c r="AR117" s="138" t="n">
        <f t="shared" si="142"/>
        <v>1.2191542759478445E-5</v>
      </c>
      <c r="AS117" s="138" t="n">
        <f t="shared" si="142"/>
        <v>0</v>
      </c>
      <c r="AT117" s="138" t="n">
        <f t="shared" si="142"/>
        <v>0</v>
      </c>
      <c r="AU117" s="138" t="n">
        <f t="shared" si="142"/>
        <v>0</v>
      </c>
      <c r="AV117" s="138" t="n">
        <f t="shared" si="142"/>
        <v>0</v>
      </c>
      <c r="AW117" s="138" t="n">
        <f t="shared" si="142"/>
        <v>0</v>
      </c>
      <c r="AX117" s="138" t="n">
        <f t="shared" si="142"/>
        <v>0</v>
      </c>
      <c r="AY117" s="138" t="n">
        <f t="shared" si="142"/>
        <v>0</v>
      </c>
      <c r="AZ117" s="138" t="n">
        <f t="shared" si="142"/>
        <v>0</v>
      </c>
    </row>
    <row r="118" ht="15.75" customHeight="1">
      <c r="A118" s="115" t="n">
        <f t="shared" si="59"/>
        <v>0</v>
      </c>
      <c r="B118" s="96" t="str">
        <f t="shared" si="60"/>
        <v>Services &amp; R&amp;D</v>
      </c>
      <c r="C118" s="115" t="str">
        <f t="shared" si="61"/>
        <v>Less Common</v>
      </c>
      <c r="D118" s="96" t="str">
        <f t="shared" si="62"/>
        <v>T&amp;M/LH/FPLOE</v>
      </c>
      <c r="E118" s="112" t="n">
        <f t="shared" si="10"/>
        <v>1.3776519958640812E-6</v>
      </c>
      <c r="F118" s="112" t="n">
        <f t="shared" si="11"/>
        <v>0</v>
      </c>
      <c r="G118" s="112" t="n">
        <f t="shared" si="12"/>
        <v>0</v>
      </c>
      <c r="H118" s="112" t="n">
        <f t="shared" si="13"/>
        <v>0</v>
      </c>
      <c r="I118" s="83" t="e">
        <f t="shared" si="19"/>
        <v>#DIV/0!</v>
      </c>
      <c r="J118" s="73" t="n">
        <f t="shared" si="20"/>
        <v>-1</v>
      </c>
      <c r="K118" s="73" t="e">
        <f t="shared" si="21"/>
        <v>#DIV/0!</v>
      </c>
      <c r="L118" s="138"/>
      <c r="M118" s="138"/>
      <c r="O118" s="139" t="n">
        <f t="shared" ref="O118:R118" si="143">O52</f>
        <v>0</v>
      </c>
      <c r="P118" s="140" t="str">
        <f t="shared" si="143"/>
        <v>Services &amp; R&amp;D</v>
      </c>
      <c r="Q118" s="140" t="str">
        <f t="shared" si="143"/>
        <v>Less Common</v>
      </c>
      <c r="R118" s="140" t="str">
        <f t="shared" si="143"/>
        <v>T&amp;M/LH/FPLOE</v>
      </c>
      <c r="AO118" s="138" t="n">
        <f t="shared" ref="AO118:AZ118" si="144">IFERROR(AO52/SUMIFS(AO$2:AO$64,$O$2:$O$64,$O118,$P$2:$P$64,$P118),"")</f>
        <v>0</v>
      </c>
      <c r="AP118" s="138" t="n">
        <f t="shared" si="144"/>
        <v>0</v>
      </c>
      <c r="AQ118" s="138" t="n">
        <f t="shared" si="144"/>
        <v>0</v>
      </c>
      <c r="AR118" s="138" t="n">
        <f t="shared" si="144"/>
        <v>1.3776519958640812E-6</v>
      </c>
      <c r="AS118" s="138" t="n">
        <f t="shared" si="144"/>
        <v>0</v>
      </c>
      <c r="AT118" s="138" t="n">
        <f t="shared" si="144"/>
        <v>0</v>
      </c>
      <c r="AU118" s="138" t="n">
        <f t="shared" si="144"/>
        <v>0</v>
      </c>
      <c r="AV118" s="138" t="n">
        <f t="shared" si="144"/>
        <v>0</v>
      </c>
      <c r="AW118" s="138" t="n">
        <f t="shared" si="144"/>
        <v>0</v>
      </c>
      <c r="AX118" s="138" t="n">
        <f t="shared" si="144"/>
        <v>0</v>
      </c>
      <c r="AY118" s="138" t="n">
        <f t="shared" si="144"/>
        <v>0</v>
      </c>
      <c r="AZ118" s="138" t="n">
        <f t="shared" si="144"/>
        <v>0</v>
      </c>
    </row>
    <row r="119" ht="15.75" customHeight="1">
      <c r="A119" s="115" t="n">
        <f t="shared" si="59"/>
        <v>0</v>
      </c>
      <c r="B119" s="96" t="str">
        <f t="shared" si="60"/>
        <v>Services &amp; R&amp;D</v>
      </c>
      <c r="C119" s="115" t="str">
        <f t="shared" si="61"/>
        <v>Incentive</v>
      </c>
      <c r="D119" s="96" t="str">
        <f t="shared" si="62"/>
        <v>Incentive</v>
      </c>
      <c r="E119" s="112" t="n">
        <f t="shared" si="10"/>
        <v>-1.7871226535224661E-9</v>
      </c>
      <c r="F119" s="112" t="n">
        <f t="shared" si="11"/>
        <v>0</v>
      </c>
      <c r="G119" s="112" t="n">
        <f t="shared" si="12"/>
        <v>0</v>
      </c>
      <c r="H119" s="112" t="n">
        <f t="shared" si="13"/>
        <v>0</v>
      </c>
      <c r="I119" s="83" t="e">
        <f t="shared" si="19"/>
        <v>#DIV/0!</v>
      </c>
      <c r="J119" s="73" t="n">
        <f t="shared" si="20"/>
        <v>-1</v>
      </c>
      <c r="K119" s="73" t="e">
        <f t="shared" si="21"/>
        <v>#DIV/0!</v>
      </c>
      <c r="L119" s="138"/>
      <c r="M119" s="138"/>
      <c r="O119" s="139" t="n">
        <f t="shared" ref="O119:R119" si="145">O53</f>
        <v>0</v>
      </c>
      <c r="P119" s="140" t="str">
        <f t="shared" si="145"/>
        <v>Services &amp; R&amp;D</v>
      </c>
      <c r="Q119" s="140" t="str">
        <f t="shared" si="145"/>
        <v>Incentive</v>
      </c>
      <c r="R119" s="140" t="str">
        <f t="shared" si="145"/>
        <v>Incentive</v>
      </c>
      <c r="AO119" s="138" t="n">
        <f t="shared" ref="AO119:AZ119" si="146">IFERROR(AO53/SUMIFS(AO$2:AO$64,$O$2:$O$64,$O119,$P$2:$P$64,$P119),"")</f>
        <v>0</v>
      </c>
      <c r="AP119" s="138" t="n">
        <f t="shared" si="146"/>
        <v>0</v>
      </c>
      <c r="AQ119" s="138" t="n">
        <f t="shared" si="146"/>
        <v>0</v>
      </c>
      <c r="AR119" s="138" t="n">
        <f t="shared" si="146"/>
        <v>-1.7871226535224661E-9</v>
      </c>
      <c r="AS119" s="138" t="n">
        <f t="shared" si="146"/>
        <v>0</v>
      </c>
      <c r="AT119" s="138" t="n">
        <f t="shared" si="146"/>
        <v>0</v>
      </c>
      <c r="AU119" s="138" t="n">
        <f t="shared" si="146"/>
        <v>0</v>
      </c>
      <c r="AV119" s="138" t="n">
        <f t="shared" si="146"/>
        <v>0</v>
      </c>
      <c r="AW119" s="138" t="n">
        <f t="shared" si="146"/>
        <v>0</v>
      </c>
      <c r="AX119" s="138" t="n">
        <f t="shared" si="146"/>
        <v>0</v>
      </c>
      <c r="AY119" s="138" t="n">
        <f t="shared" si="146"/>
        <v>0</v>
      </c>
      <c r="AZ119" s="138" t="n">
        <f t="shared" si="146"/>
        <v>0</v>
      </c>
    </row>
    <row r="120" ht="15.75" customHeight="1">
      <c r="A120" s="115" t="n">
        <f t="shared" si="59"/>
        <v>0</v>
      </c>
      <c r="B120" s="96" t="str">
        <f t="shared" si="60"/>
        <v>Services &amp; R&amp;D</v>
      </c>
      <c r="C120" s="115" t="str">
        <f t="shared" si="61"/>
        <v>Other CB</v>
      </c>
      <c r="D120" s="96" t="str">
        <f t="shared" si="62"/>
        <v>Other CB</v>
      </c>
      <c r="E120" s="112" t="n">
        <f t="shared" si="10"/>
        <v>0</v>
      </c>
      <c r="F120" s="112" t="n">
        <f t="shared" si="11"/>
        <v>0</v>
      </c>
      <c r="G120" s="112" t="n">
        <f t="shared" si="12"/>
        <v>0</v>
      </c>
      <c r="H120" s="112" t="n">
        <f t="shared" si="13"/>
        <v>0</v>
      </c>
      <c r="I120" s="83" t="e">
        <f t="shared" si="19"/>
        <v>#DIV/0!</v>
      </c>
      <c r="J120" s="73" t="e">
        <f t="shared" si="20"/>
        <v>#DIV/0!</v>
      </c>
      <c r="K120" s="73" t="e">
        <f t="shared" si="21"/>
        <v>#DIV/0!</v>
      </c>
      <c r="L120" s="138"/>
      <c r="M120" s="138"/>
      <c r="O120" s="139" t="n">
        <f t="shared" ref="O120:R120" si="147">O54</f>
        <v>0</v>
      </c>
      <c r="P120" s="140" t="str">
        <f t="shared" si="147"/>
        <v>Services &amp; R&amp;D</v>
      </c>
      <c r="Q120" s="140" t="str">
        <f t="shared" si="147"/>
        <v>Other CB</v>
      </c>
      <c r="R120" s="140" t="str">
        <f t="shared" si="147"/>
        <v>Other CB</v>
      </c>
      <c r="AO120" s="138" t="n">
        <f t="shared" ref="AO120:AZ120" si="148">IFERROR(AO54/SUMIFS(AO$2:AO$64,$O$2:$O$64,$O120,$P$2:$P$64,$P120),"")</f>
        <v>0</v>
      </c>
      <c r="AP120" s="138" t="n">
        <f t="shared" si="148"/>
        <v>0</v>
      </c>
      <c r="AQ120" s="138" t="n">
        <f t="shared" si="148"/>
        <v>0</v>
      </c>
      <c r="AR120" s="138" t="n">
        <f t="shared" si="148"/>
        <v>0</v>
      </c>
      <c r="AS120" s="138" t="n">
        <f t="shared" si="148"/>
        <v>0</v>
      </c>
      <c r="AT120" s="138" t="n">
        <f t="shared" si="148"/>
        <v>0</v>
      </c>
      <c r="AU120" s="138" t="n">
        <f t="shared" si="148"/>
        <v>0</v>
      </c>
      <c r="AV120" s="138" t="n">
        <f t="shared" si="148"/>
        <v>0</v>
      </c>
      <c r="AW120" s="138" t="n">
        <f t="shared" si="148"/>
        <v>0</v>
      </c>
      <c r="AX120" s="138" t="n">
        <f t="shared" si="148"/>
        <v>0</v>
      </c>
      <c r="AY120" s="138" t="n">
        <f t="shared" si="148"/>
        <v>0</v>
      </c>
      <c r="AZ120" s="138" t="n">
        <f t="shared" si="148"/>
        <v>0</v>
      </c>
    </row>
    <row r="121" ht="15.75" customHeight="1">
      <c r="A121" s="115" t="n">
        <f t="shared" si="59"/>
        <v>0</v>
      </c>
      <c r="B121" s="96" t="str">
        <f t="shared" si="60"/>
        <v>Services &amp; R&amp;D</v>
      </c>
      <c r="C121" s="115" t="str">
        <f t="shared" si="61"/>
        <v>UCA</v>
      </c>
      <c r="D121" s="96" t="str">
        <f t="shared" si="62"/>
        <v>UCA</v>
      </c>
      <c r="E121" s="112" t="n">
        <f t="shared" si="10"/>
        <v>0</v>
      </c>
      <c r="F121" s="112" t="n">
        <f t="shared" si="11"/>
        <v>0</v>
      </c>
      <c r="G121" s="112" t="n">
        <f t="shared" si="12"/>
        <v>0</v>
      </c>
      <c r="H121" s="112" t="n">
        <f t="shared" si="13"/>
        <v>0</v>
      </c>
      <c r="I121" s="83" t="e">
        <f t="shared" si="19"/>
        <v>#DIV/0!</v>
      </c>
      <c r="J121" s="73" t="e">
        <f t="shared" si="20"/>
        <v>#DIV/0!</v>
      </c>
      <c r="K121" s="73" t="e">
        <f t="shared" si="21"/>
        <v>#DIV/0!</v>
      </c>
      <c r="L121" s="138"/>
      <c r="M121" s="138"/>
      <c r="O121" s="139" t="n">
        <f t="shared" ref="O121:R121" si="149">O55</f>
        <v>0</v>
      </c>
      <c r="P121" s="140" t="str">
        <f t="shared" si="149"/>
        <v>Services &amp; R&amp;D</v>
      </c>
      <c r="Q121" s="140" t="str">
        <f t="shared" si="149"/>
        <v>UCA</v>
      </c>
      <c r="R121" s="140" t="str">
        <f t="shared" si="149"/>
        <v>UCA</v>
      </c>
      <c r="AO121" s="138" t="n">
        <f t="shared" ref="AO121:AZ121" si="150">IFERROR(AO55/SUMIFS(AO$2:AO$64,$O$2:$O$64,$O121,$P$2:$P$64,$P121),"")</f>
        <v>0</v>
      </c>
      <c r="AP121" s="138" t="n">
        <f t="shared" si="150"/>
        <v>0</v>
      </c>
      <c r="AQ121" s="138" t="n">
        <f t="shared" si="150"/>
        <v>0</v>
      </c>
      <c r="AR121" s="138" t="n">
        <f t="shared" si="150"/>
        <v>0</v>
      </c>
      <c r="AS121" s="138" t="n">
        <f t="shared" si="150"/>
        <v>0</v>
      </c>
      <c r="AT121" s="138" t="n">
        <f t="shared" si="150"/>
        <v>0</v>
      </c>
      <c r="AU121" s="138" t="n">
        <f t="shared" si="150"/>
        <v>0</v>
      </c>
      <c r="AV121" s="138" t="n">
        <f t="shared" si="150"/>
        <v>0</v>
      </c>
      <c r="AW121" s="138" t="n">
        <f t="shared" si="150"/>
        <v>0</v>
      </c>
      <c r="AX121" s="138" t="n">
        <f t="shared" si="150"/>
        <v>0</v>
      </c>
      <c r="AY121" s="138" t="n">
        <f t="shared" si="150"/>
        <v>0</v>
      </c>
      <c r="AZ121" s="138" t="n">
        <f t="shared" si="150"/>
        <v>0</v>
      </c>
    </row>
    <row r="122" ht="15.75" customHeight="1">
      <c r="A122" s="115" t="n">
        <f t="shared" si="59"/>
        <v>0</v>
      </c>
      <c r="B122" s="96" t="str">
        <f t="shared" si="60"/>
        <v>Services &amp; R&amp;D</v>
      </c>
      <c r="C122" s="115" t="str">
        <f t="shared" si="61"/>
        <v>Unclear</v>
      </c>
      <c r="D122" s="96" t="str">
        <f t="shared" si="62"/>
        <v>Combination/Other</v>
      </c>
      <c r="E122" s="112" t="n">
        <f t="shared" si="10"/>
        <v>1.0682379656525988E-6</v>
      </c>
      <c r="F122" s="112" t="n">
        <f t="shared" si="11"/>
        <v>0</v>
      </c>
      <c r="G122" s="112" t="n">
        <f t="shared" si="12"/>
        <v>0</v>
      </c>
      <c r="H122" s="112" t="n">
        <f t="shared" si="13"/>
        <v>0</v>
      </c>
      <c r="I122" s="83" t="e">
        <f t="shared" si="19"/>
        <v>#DIV/0!</v>
      </c>
      <c r="J122" s="73" t="n">
        <f t="shared" si="20"/>
        <v>-1</v>
      </c>
      <c r="K122" s="73" t="e">
        <f t="shared" si="21"/>
        <v>#DIV/0!</v>
      </c>
      <c r="L122" s="138"/>
      <c r="M122" s="138"/>
      <c r="O122" s="139" t="n">
        <f t="shared" ref="O122:R122" si="151">O56</f>
        <v>0</v>
      </c>
      <c r="P122" s="140" t="str">
        <f t="shared" si="151"/>
        <v>Services &amp; R&amp;D</v>
      </c>
      <c r="Q122" s="140" t="str">
        <f t="shared" si="151"/>
        <v>Unclear</v>
      </c>
      <c r="R122" s="140" t="str">
        <f t="shared" si="151"/>
        <v>Combination/Other</v>
      </c>
      <c r="AO122" s="138" t="n">
        <f t="shared" ref="AO122:AZ122" si="152">IFERROR(AO56/SUMIFS(AO$2:AO$64,$O$2:$O$64,$O122,$P$2:$P$64,$P122),"")</f>
        <v>0</v>
      </c>
      <c r="AP122" s="138" t="n">
        <f t="shared" si="152"/>
        <v>0</v>
      </c>
      <c r="AQ122" s="138" t="n">
        <f t="shared" si="152"/>
        <v>0</v>
      </c>
      <c r="AR122" s="138" t="n">
        <f t="shared" si="152"/>
        <v>1.0682379656525988E-6</v>
      </c>
      <c r="AS122" s="138" t="n">
        <f t="shared" si="152"/>
        <v>0</v>
      </c>
      <c r="AT122" s="138" t="n">
        <f t="shared" si="152"/>
        <v>0</v>
      </c>
      <c r="AU122" s="138" t="n">
        <f t="shared" si="152"/>
        <v>0</v>
      </c>
      <c r="AV122" s="138" t="n">
        <f t="shared" si="152"/>
        <v>0</v>
      </c>
      <c r="AW122" s="138" t="n">
        <f t="shared" si="152"/>
        <v>0</v>
      </c>
      <c r="AX122" s="138" t="n">
        <f t="shared" si="152"/>
        <v>0</v>
      </c>
      <c r="AY122" s="138" t="n">
        <f t="shared" si="152"/>
        <v>0</v>
      </c>
      <c r="AZ122" s="138" t="n">
        <f t="shared" si="152"/>
        <v>0</v>
      </c>
    </row>
    <row r="123" ht="15.75" customHeight="1">
      <c r="A123" s="115" t="n">
        <f t="shared" si="59"/>
        <v>0</v>
      </c>
      <c r="B123" s="96" t="str">
        <f t="shared" si="60"/>
        <v>Services &amp; R&amp;D</v>
      </c>
      <c r="C123" s="115" t="str">
        <f t="shared" si="61"/>
        <v>Unclear</v>
      </c>
      <c r="D123" s="96" t="n">
        <f t="shared" si="62"/>
        <v>0</v>
      </c>
      <c r="E123" s="112" t="n">
        <f t="shared" si="10"/>
        <v>0</v>
      </c>
      <c r="F123" s="112" t="n">
        <f t="shared" si="11"/>
        <v>0</v>
      </c>
      <c r="G123" s="112" t="n">
        <f t="shared" si="12"/>
        <v>0</v>
      </c>
      <c r="H123" s="112" t="n">
        <f t="shared" si="13"/>
        <v>0</v>
      </c>
      <c r="I123" s="83" t="e">
        <f t="shared" si="19"/>
        <v>#DIV/0!</v>
      </c>
      <c r="J123" s="73" t="e">
        <f t="shared" si="20"/>
        <v>#DIV/0!</v>
      </c>
      <c r="K123" s="73" t="e">
        <f t="shared" si="21"/>
        <v>#DIV/0!</v>
      </c>
      <c r="L123" s="138"/>
      <c r="M123" s="138"/>
      <c r="O123" s="139" t="n">
        <f t="shared" ref="O123:R123" si="153">O57</f>
        <v>0</v>
      </c>
      <c r="P123" s="140" t="str">
        <f t="shared" si="153"/>
        <v>Services &amp; R&amp;D</v>
      </c>
      <c r="Q123" s="140" t="str">
        <f t="shared" si="153"/>
        <v>Unclear</v>
      </c>
      <c r="R123" s="140" t="n">
        <f t="shared" si="153"/>
        <v>0</v>
      </c>
      <c r="AO123" s="138" t="n">
        <f t="shared" ref="AO123:AZ123" si="154">IFERROR(AO57/SUMIFS(AO$2:AO$64,$O$2:$O$64,$O123,$P$2:$P$64,$P123),"")</f>
        <v>0</v>
      </c>
      <c r="AP123" s="138" t="n">
        <f t="shared" si="154"/>
        <v>0</v>
      </c>
      <c r="AQ123" s="138" t="n">
        <f t="shared" si="154"/>
        <v>0</v>
      </c>
      <c r="AR123" s="138" t="n">
        <f t="shared" si="154"/>
        <v>0</v>
      </c>
      <c r="AS123" s="138" t="n">
        <f t="shared" si="154"/>
        <v>0</v>
      </c>
      <c r="AT123" s="138" t="n">
        <f t="shared" si="154"/>
        <v>0</v>
      </c>
      <c r="AU123" s="138" t="n">
        <f t="shared" si="154"/>
        <v>0</v>
      </c>
      <c r="AV123" s="138" t="n">
        <f t="shared" si="154"/>
        <v>0</v>
      </c>
      <c r="AW123" s="138" t="n">
        <f t="shared" si="154"/>
        <v>0</v>
      </c>
      <c r="AX123" s="138" t="n">
        <f t="shared" si="154"/>
        <v>0</v>
      </c>
      <c r="AY123" s="138" t="n">
        <f t="shared" si="154"/>
        <v>0</v>
      </c>
      <c r="AZ123" s="138" t="n">
        <f t="shared" si="154"/>
        <v>0</v>
      </c>
    </row>
    <row r="124" ht="15.75" customHeight="1">
      <c r="A124" s="115" t="n">
        <f t="shared" si="59"/>
        <v>0</v>
      </c>
      <c r="B124" s="96" t="str">
        <f t="shared" si="60"/>
        <v>Unlabeled</v>
      </c>
      <c r="C124" s="115" t="str">
        <f t="shared" si="61"/>
        <v>FFP</v>
      </c>
      <c r="D124" s="96" t="str">
        <f t="shared" si="62"/>
        <v>FFP</v>
      </c>
      <c r="E124" s="112" t="n">
        <f t="shared" si="10"/>
        <v>0</v>
      </c>
      <c r="F124" s="112" t="n">
        <f t="shared" si="11"/>
        <v>0</v>
      </c>
      <c r="G124" s="112" t="str">
        <f t="shared" si="12"/>
      </c>
      <c r="H124" s="112" t="n">
        <f t="shared" si="13"/>
        <v>0</v>
      </c>
      <c r="I124" s="83" t="e">
        <f t="shared" si="19"/>
        <v>#VALUE!</v>
      </c>
      <c r="J124" s="73" t="e">
        <f t="shared" si="20"/>
        <v>#VALUE!</v>
      </c>
      <c r="K124" s="73" t="e">
        <f t="shared" si="21"/>
        <v>#VALUE!</v>
      </c>
      <c r="L124" s="138"/>
      <c r="M124" s="138"/>
      <c r="O124" s="139" t="n">
        <f t="shared" ref="O124:R124" si="155">O58</f>
        <v>0</v>
      </c>
      <c r="P124" s="140" t="str">
        <f t="shared" si="155"/>
        <v>Unlabeled</v>
      </c>
      <c r="Q124" s="140" t="str">
        <f t="shared" si="155"/>
        <v>FFP</v>
      </c>
      <c r="R124" s="140" t="str">
        <f t="shared" si="155"/>
        <v>FFP</v>
      </c>
      <c r="AO124" s="138" t="n">
        <f t="shared" ref="AO124:AZ124" si="156">IFERROR(AO58/SUMIFS(AO$2:AO$64,$O$2:$O$64,$O124,$P$2:$P$64,$P124),"")</f>
        <v>0</v>
      </c>
      <c r="AP124" s="138" t="n">
        <f t="shared" si="156"/>
        <v>0</v>
      </c>
      <c r="AQ124" s="138" t="str">
        <f t="shared" si="156"/>
      </c>
      <c r="AR124" s="138" t="n">
        <f t="shared" si="156"/>
        <v>0</v>
      </c>
      <c r="AS124" s="138" t="n">
        <f t="shared" si="156"/>
        <v>0</v>
      </c>
      <c r="AT124" s="138" t="n">
        <f t="shared" si="156"/>
        <v>0</v>
      </c>
      <c r="AU124" s="138" t="n">
        <f t="shared" si="156"/>
        <v>0</v>
      </c>
      <c r="AV124" s="138" t="n">
        <f t="shared" si="156"/>
        <v>0</v>
      </c>
      <c r="AW124" s="138" t="n">
        <f t="shared" si="156"/>
        <v>0</v>
      </c>
      <c r="AX124" s="138" t="n">
        <f t="shared" si="156"/>
        <v>0</v>
      </c>
      <c r="AY124" s="138" t="str">
        <f t="shared" si="156"/>
      </c>
      <c r="AZ124" s="138" t="n">
        <f t="shared" si="156"/>
        <v>0</v>
      </c>
    </row>
    <row r="125" ht="15.75" customHeight="1">
      <c r="A125" s="115" t="n">
        <f t="shared" ref="A125:A130" si="157">O125</f>
        <v>0</v>
      </c>
      <c r="B125" s="96" t="str">
        <f t="shared" ref="B125:B130" si="158">P125</f>
        <v>Unlabeled</v>
      </c>
      <c r="C125" s="115" t="str">
        <f t="shared" ref="C125:C130" si="159">Q125</f>
        <v>Less Common</v>
      </c>
      <c r="D125" s="96" t="str">
        <f t="shared" ref="D125:D130" si="160">R125</f>
        <v>T&amp;M/LH/FPLOE</v>
      </c>
      <c r="L125" s="138"/>
      <c r="M125" s="138"/>
      <c r="O125" s="139" t="n">
        <f t="shared" ref="O125:R125" si="161">O59</f>
        <v>0</v>
      </c>
      <c r="P125" s="140" t="str">
        <f t="shared" si="161"/>
        <v>Unlabeled</v>
      </c>
      <c r="Q125" s="140" t="str">
        <f t="shared" si="161"/>
        <v>Less Common</v>
      </c>
      <c r="R125" s="140" t="str">
        <f t="shared" si="161"/>
        <v>T&amp;M/LH/FPLOE</v>
      </c>
      <c r="AO125" s="138" t="n">
        <f t="shared" ref="AO125:AZ125" si="162">IFERROR(AO59/SUMIFS(AO$2:AO$64,$O$2:$O$64,$O125,$P$2:$P$64,$P125),"")</f>
        <v>0</v>
      </c>
      <c r="AP125" s="138" t="n">
        <f t="shared" si="162"/>
        <v>0</v>
      </c>
      <c r="AQ125" s="138" t="str">
        <f t="shared" si="162"/>
      </c>
      <c r="AR125" s="138" t="n">
        <f t="shared" si="162"/>
        <v>0</v>
      </c>
      <c r="AS125" s="138" t="n">
        <f t="shared" si="162"/>
        <v>0</v>
      </c>
      <c r="AT125" s="138" t="n">
        <f t="shared" si="162"/>
        <v>0</v>
      </c>
      <c r="AU125" s="138" t="n">
        <f t="shared" si="162"/>
        <v>0</v>
      </c>
      <c r="AV125" s="138" t="n">
        <f t="shared" si="162"/>
        <v>0</v>
      </c>
      <c r="AW125" s="138" t="n">
        <f t="shared" si="162"/>
        <v>0</v>
      </c>
      <c r="AX125" s="138" t="n">
        <f t="shared" si="162"/>
        <v>0</v>
      </c>
      <c r="AY125" s="138" t="str">
        <f t="shared" si="162"/>
      </c>
      <c r="AZ125" s="138" t="n">
        <f t="shared" si="162"/>
        <v>0</v>
      </c>
    </row>
    <row r="126" ht="15.75" customHeight="1">
      <c r="A126" s="115" t="n">
        <f t="shared" si="157"/>
        <v>0</v>
      </c>
      <c r="B126" s="96" t="str">
        <f t="shared" si="158"/>
        <v>Unlabeled</v>
      </c>
      <c r="C126" s="115" t="str">
        <f t="shared" si="159"/>
        <v>Incentive</v>
      </c>
      <c r="D126" s="96" t="str">
        <f t="shared" si="160"/>
        <v>Incentive</v>
      </c>
      <c r="L126" s="138"/>
      <c r="M126" s="138"/>
      <c r="O126" s="139" t="n">
        <f t="shared" ref="O126:R126" si="163">O60</f>
        <v>0</v>
      </c>
      <c r="P126" s="140" t="str">
        <f t="shared" si="163"/>
        <v>Unlabeled</v>
      </c>
      <c r="Q126" s="140" t="str">
        <f t="shared" si="163"/>
        <v>Incentive</v>
      </c>
      <c r="R126" s="140" t="str">
        <f t="shared" si="163"/>
        <v>Incentive</v>
      </c>
      <c r="AO126" s="138" t="n">
        <f t="shared" ref="AO126:AZ126" si="164">IFERROR(AO60/SUMIFS(AO$2:AO$64,$O$2:$O$64,$O126,$P$2:$P$64,$P126),"")</f>
        <v>0</v>
      </c>
      <c r="AP126" s="138" t="n">
        <f t="shared" si="164"/>
        <v>0</v>
      </c>
      <c r="AQ126" s="138" t="str">
        <f t="shared" si="164"/>
      </c>
      <c r="AR126" s="138" t="n">
        <f t="shared" si="164"/>
        <v>0</v>
      </c>
      <c r="AS126" s="138" t="n">
        <f t="shared" si="164"/>
        <v>0</v>
      </c>
      <c r="AT126" s="138" t="n">
        <f t="shared" si="164"/>
        <v>0</v>
      </c>
      <c r="AU126" s="138" t="n">
        <f t="shared" si="164"/>
        <v>0</v>
      </c>
      <c r="AV126" s="138" t="n">
        <f t="shared" si="164"/>
        <v>0</v>
      </c>
      <c r="AW126" s="138" t="n">
        <f t="shared" si="164"/>
        <v>0</v>
      </c>
      <c r="AX126" s="138" t="n">
        <f t="shared" si="164"/>
        <v>0</v>
      </c>
      <c r="AY126" s="138" t="str">
        <f t="shared" si="164"/>
      </c>
      <c r="AZ126" s="138" t="n">
        <f t="shared" si="164"/>
        <v>0</v>
      </c>
    </row>
    <row r="127" ht="15.75" customHeight="1">
      <c r="A127" s="115" t="n">
        <f t="shared" si="157"/>
        <v>0</v>
      </c>
      <c r="B127" s="96" t="str">
        <f t="shared" si="158"/>
        <v>Unlabeled</v>
      </c>
      <c r="C127" s="115" t="str">
        <f t="shared" si="159"/>
        <v>Other CB</v>
      </c>
      <c r="D127" s="96" t="str">
        <f t="shared" si="160"/>
        <v>Other CB</v>
      </c>
      <c r="L127" s="138"/>
      <c r="M127" s="138"/>
      <c r="O127" s="139" t="n">
        <f t="shared" ref="O127:R127" si="165">O61</f>
        <v>0</v>
      </c>
      <c r="P127" s="140" t="str">
        <f t="shared" si="165"/>
        <v>Unlabeled</v>
      </c>
      <c r="Q127" s="140" t="str">
        <f t="shared" si="165"/>
        <v>Other CB</v>
      </c>
      <c r="R127" s="140" t="str">
        <f t="shared" si="165"/>
        <v>Other CB</v>
      </c>
      <c r="AO127" s="138" t="n">
        <f t="shared" ref="AO127:AZ127" si="166">IFERROR(AO61/SUMIFS(AO$2:AO$64,$O$2:$O$64,$O127,$P$2:$P$64,$P127),"")</f>
        <v>0</v>
      </c>
      <c r="AP127" s="138" t="n">
        <f t="shared" si="166"/>
        <v>0</v>
      </c>
      <c r="AQ127" s="138" t="str">
        <f t="shared" si="166"/>
      </c>
      <c r="AR127" s="138" t="n">
        <f t="shared" si="166"/>
        <v>0</v>
      </c>
      <c r="AS127" s="138" t="n">
        <f t="shared" si="166"/>
        <v>0</v>
      </c>
      <c r="AT127" s="138" t="n">
        <f t="shared" si="166"/>
        <v>0</v>
      </c>
      <c r="AU127" s="138" t="n">
        <f t="shared" si="166"/>
        <v>0</v>
      </c>
      <c r="AV127" s="138" t="n">
        <f t="shared" si="166"/>
        <v>0</v>
      </c>
      <c r="AW127" s="138" t="n">
        <f t="shared" si="166"/>
        <v>0</v>
      </c>
      <c r="AX127" s="138" t="n">
        <f t="shared" si="166"/>
        <v>0</v>
      </c>
      <c r="AY127" s="138" t="str">
        <f t="shared" si="166"/>
      </c>
      <c r="AZ127" s="138" t="n">
        <f t="shared" si="166"/>
        <v>0</v>
      </c>
    </row>
    <row r="128" ht="15.75" customHeight="1">
      <c r="A128" s="115" t="n">
        <f t="shared" si="157"/>
        <v>0</v>
      </c>
      <c r="B128" s="96" t="str">
        <f t="shared" si="158"/>
        <v>Unlabeled</v>
      </c>
      <c r="C128" s="115" t="str">
        <f t="shared" si="159"/>
        <v>UCA</v>
      </c>
      <c r="D128" s="96" t="str">
        <f t="shared" si="160"/>
        <v>UCA</v>
      </c>
      <c r="L128" s="138"/>
      <c r="M128" s="138"/>
      <c r="O128" s="139" t="n">
        <f t="shared" ref="O128:R128" si="167">O62</f>
        <v>0</v>
      </c>
      <c r="P128" s="140" t="str">
        <f t="shared" si="167"/>
        <v>Unlabeled</v>
      </c>
      <c r="Q128" s="140" t="str">
        <f t="shared" si="167"/>
        <v>UCA</v>
      </c>
      <c r="R128" s="140" t="str">
        <f t="shared" si="167"/>
        <v>UCA</v>
      </c>
      <c r="AO128" s="138" t="n">
        <f t="shared" ref="AO128:AZ128" si="168">IFERROR(AO62/SUMIFS(AO$2:AO$64,$O$2:$O$64,$O128,$P$2:$P$64,$P128),"")</f>
        <v>0</v>
      </c>
      <c r="AP128" s="138" t="n">
        <f t="shared" si="168"/>
        <v>0</v>
      </c>
      <c r="AQ128" s="138" t="str">
        <f t="shared" si="168"/>
      </c>
      <c r="AR128" s="138" t="n">
        <f t="shared" si="168"/>
        <v>0</v>
      </c>
      <c r="AS128" s="138" t="n">
        <f t="shared" si="168"/>
        <v>0</v>
      </c>
      <c r="AT128" s="138" t="n">
        <f t="shared" si="168"/>
        <v>0</v>
      </c>
      <c r="AU128" s="138" t="n">
        <f t="shared" si="168"/>
        <v>0</v>
      </c>
      <c r="AV128" s="138" t="n">
        <f t="shared" si="168"/>
        <v>0</v>
      </c>
      <c r="AW128" s="138" t="n">
        <f t="shared" si="168"/>
        <v>0</v>
      </c>
      <c r="AX128" s="138" t="n">
        <f t="shared" si="168"/>
        <v>0</v>
      </c>
      <c r="AY128" s="138" t="str">
        <f t="shared" si="168"/>
      </c>
      <c r="AZ128" s="138" t="n">
        <f t="shared" si="168"/>
        <v>0</v>
      </c>
    </row>
    <row r="129" ht="15.75" customHeight="1">
      <c r="A129" s="115" t="n">
        <f t="shared" si="157"/>
        <v>0</v>
      </c>
      <c r="B129" s="96" t="str">
        <f t="shared" si="158"/>
        <v>Unlabeled</v>
      </c>
      <c r="C129" s="115" t="str">
        <f t="shared" si="159"/>
        <v>Unclear</v>
      </c>
      <c r="D129" s="96" t="str">
        <f t="shared" si="160"/>
        <v>Combination/Other</v>
      </c>
      <c r="L129" s="138"/>
      <c r="M129" s="138"/>
      <c r="O129" s="139" t="n">
        <f t="shared" ref="O129:R129" si="169">O63</f>
        <v>0</v>
      </c>
      <c r="P129" s="140" t="str">
        <f t="shared" si="169"/>
        <v>Unlabeled</v>
      </c>
      <c r="Q129" s="140" t="str">
        <f t="shared" si="169"/>
        <v>Unclear</v>
      </c>
      <c r="R129" s="140" t="str">
        <f t="shared" si="169"/>
        <v>Combination/Other</v>
      </c>
      <c r="AO129" s="138" t="n">
        <f t="shared" ref="AO129:AZ129" si="170">IFERROR(AO63/SUMIFS(AO$2:AO$64,$O$2:$O$64,$O129,$P$2:$P$64,$P129),"")</f>
        <v>0</v>
      </c>
      <c r="AP129" s="138" t="n">
        <f t="shared" si="170"/>
        <v>0</v>
      </c>
      <c r="AQ129" s="138" t="str">
        <f t="shared" si="170"/>
      </c>
      <c r="AR129" s="138" t="n">
        <f t="shared" si="170"/>
        <v>0</v>
      </c>
      <c r="AS129" s="138" t="n">
        <f t="shared" si="170"/>
        <v>0</v>
      </c>
      <c r="AT129" s="138" t="n">
        <f t="shared" si="170"/>
        <v>0</v>
      </c>
      <c r="AU129" s="138" t="n">
        <f t="shared" si="170"/>
        <v>0</v>
      </c>
      <c r="AV129" s="138" t="n">
        <f t="shared" si="170"/>
        <v>0</v>
      </c>
      <c r="AW129" s="138" t="n">
        <f t="shared" si="170"/>
        <v>0</v>
      </c>
      <c r="AX129" s="138" t="n">
        <f t="shared" si="170"/>
        <v>0</v>
      </c>
      <c r="AY129" s="138" t="str">
        <f t="shared" si="170"/>
      </c>
      <c r="AZ129" s="138" t="n">
        <f t="shared" si="170"/>
        <v>0</v>
      </c>
    </row>
    <row r="130" ht="15.75" customHeight="1">
      <c r="A130" s="115" t="n">
        <f t="shared" si="157"/>
        <v>0</v>
      </c>
      <c r="B130" s="96" t="str">
        <f t="shared" si="158"/>
        <v>Unlabeled</v>
      </c>
      <c r="C130" s="115" t="str">
        <f t="shared" si="159"/>
        <v>Unclear</v>
      </c>
      <c r="D130" s="96" t="n">
        <f t="shared" si="160"/>
        <v>0</v>
      </c>
      <c r="L130" s="138"/>
      <c r="M130" s="138"/>
      <c r="O130" s="139" t="n">
        <f t="shared" ref="O130:R130" si="171">O64</f>
        <v>0</v>
      </c>
      <c r="P130" s="140" t="str">
        <f t="shared" si="171"/>
        <v>Unlabeled</v>
      </c>
      <c r="Q130" s="140" t="str">
        <f t="shared" si="171"/>
        <v>Unclear</v>
      </c>
      <c r="R130" s="140" t="n">
        <f t="shared" si="171"/>
        <v>0</v>
      </c>
      <c r="AO130" s="138" t="n">
        <f t="shared" ref="AO130:AZ130" si="172">IFERROR(AO64/SUMIFS(AO$2:AO$64,$O$2:$O$64,$O130,$P$2:$P$64,$P130),"")</f>
        <v>0</v>
      </c>
      <c r="AP130" s="138" t="n">
        <f t="shared" si="172"/>
        <v>0</v>
      </c>
      <c r="AQ130" s="138" t="str">
        <f t="shared" si="172"/>
      </c>
      <c r="AR130" s="138" t="n">
        <f t="shared" si="172"/>
        <v>0</v>
      </c>
      <c r="AS130" s="138" t="n">
        <f t="shared" si="172"/>
        <v>0</v>
      </c>
      <c r="AT130" s="138" t="n">
        <f t="shared" si="172"/>
        <v>0</v>
      </c>
      <c r="AU130" s="138" t="n">
        <f t="shared" si="172"/>
        <v>0</v>
      </c>
      <c r="AV130" s="138" t="n">
        <f t="shared" si="172"/>
        <v>0</v>
      </c>
      <c r="AW130" s="138" t="n">
        <f t="shared" si="172"/>
        <v>0</v>
      </c>
      <c r="AX130" s="138" t="n">
        <f t="shared" si="172"/>
        <v>0</v>
      </c>
      <c r="AY130" s="138" t="str">
        <f t="shared" si="172"/>
      </c>
      <c r="AZ130" s="138" t="n">
        <f t="shared" si="172"/>
        <v>0</v>
      </c>
    </row>
    <row r="131">
      <c r="L131" s="138"/>
      <c r="M131" s="13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3">P133</f>
        <v>ProductOrService</v>
      </c>
      <c r="C133" t="str">
        <f t="shared" ref="C133:C196" si="174">Q133</f>
        <v>PricingUCA.sum</v>
      </c>
      <c r="D133" t="str">
        <f t="shared" ref="D133:D196" si="175">R133</f>
        <v>PricingUCA</v>
      </c>
      <c r="O133" s="1" t="str">
        <f t="shared" ref="O133:O189" si="176">IF(O67="","",O67)</f>
        <v>IsFMS</v>
      </c>
      <c r="P133" s="1" t="str">
        <f t="shared" ref="P133:R134" si="177">P67</f>
        <v>ProductOrService</v>
      </c>
      <c r="Q133" s="1" t="str">
        <f t="shared" si="177"/>
        <v>PricingUCA.sum</v>
      </c>
      <c r="R133" s="1" t="str">
        <f t="shared" si="177"/>
        <v>PricingUCA</v>
      </c>
      <c r="S133" s="1" t="n">
        <f t="shared" ref="S133:AN133" si="178">S112</f>
        <v>0</v>
      </c>
      <c r="T133" s="1" t="n">
        <f t="shared" si="178"/>
        <v>0</v>
      </c>
      <c r="U133" s="1" t="n">
        <f t="shared" si="178"/>
        <v>0</v>
      </c>
      <c r="V133" s="1" t="n">
        <f t="shared" si="178"/>
        <v>0</v>
      </c>
      <c r="W133" s="1" t="n">
        <f t="shared" si="178"/>
        <v>0</v>
      </c>
      <c r="X133" s="1" t="n">
        <f t="shared" si="178"/>
        <v>0</v>
      </c>
      <c r="Y133" s="1" t="n">
        <f t="shared" si="178"/>
        <v>0</v>
      </c>
      <c r="Z133" s="1" t="n">
        <f t="shared" si="178"/>
        <v>0</v>
      </c>
      <c r="AA133" s="1" t="n">
        <f t="shared" si="178"/>
        <v>0</v>
      </c>
      <c r="AB133" s="1" t="n">
        <f t="shared" si="178"/>
        <v>0</v>
      </c>
      <c r="AC133" s="1" t="n">
        <f t="shared" si="178"/>
        <v>0</v>
      </c>
      <c r="AD133" s="1" t="n">
        <f t="shared" si="178"/>
        <v>0</v>
      </c>
      <c r="AE133" s="1" t="n">
        <f t="shared" si="178"/>
        <v>0</v>
      </c>
      <c r="AF133" s="1" t="n">
        <f t="shared" si="178"/>
        <v>0</v>
      </c>
      <c r="AG133" s="1" t="n">
        <f t="shared" si="178"/>
        <v>0</v>
      </c>
      <c r="AH133" s="1" t="n">
        <f t="shared" si="178"/>
        <v>0</v>
      </c>
      <c r="AI133" s="1" t="n">
        <f t="shared" si="178"/>
        <v>0</v>
      </c>
      <c r="AJ133" s="1" t="n">
        <f t="shared" si="178"/>
        <v>0</v>
      </c>
      <c r="AK133" s="1" t="n">
        <f t="shared" si="178"/>
        <v>0</v>
      </c>
      <c r="AL133" s="1" t="n">
        <f t="shared" si="178"/>
        <v>0</v>
      </c>
      <c r="AM133" s="1" t="n">
        <f t="shared" si="178"/>
        <v>0</v>
      </c>
      <c r="AN133" s="1" t="n">
        <f t="shared" si="178"/>
        <v>0</v>
      </c>
      <c r="AO133" s="1" t="n">
        <f t="shared" ref="AO133:AV133" si="179">AO67+0</f>
        <v>2012</v>
      </c>
      <c r="AP133" s="1" t="n">
        <f t="shared" si="179"/>
        <v>2013</v>
      </c>
      <c r="AQ133" s="1" t="n">
        <f t="shared" si="179"/>
        <v>2014</v>
      </c>
      <c r="AR133" s="1" t="n">
        <f t="shared" si="179"/>
        <v>2015</v>
      </c>
      <c r="AS133" s="1" t="n">
        <f t="shared" si="179"/>
        <v>2016</v>
      </c>
      <c r="AT133" s="1" t="n">
        <f t="shared" si="179"/>
        <v>2017</v>
      </c>
      <c r="AU133" s="1" t="n">
        <f t="shared" si="179"/>
        <v>2018</v>
      </c>
      <c r="AV133" s="1" t="n">
        <f t="shared" si="179"/>
        <v>2019</v>
      </c>
      <c r="AW133" s="1" t="n">
        <f t="shared" ref="AW133:AZ133" si="180">AW67+0</f>
        <v>2020</v>
      </c>
      <c r="AX133" s="1" t="n">
        <f t="shared" si="180"/>
        <v>2021</v>
      </c>
      <c r="AY133" s="1" t="n">
        <f t="shared" si="180"/>
        <v>2022</v>
      </c>
      <c r="AZ133" s="1" t="n">
        <f t="shared" si="180"/>
        <v>2023</v>
      </c>
    </row>
    <row r="134">
      <c r="A134" s="144" t="str">
        <f t="shared" ref="A134:A196" si="181">O134</f>
        <v>0</v>
      </c>
      <c r="B134" s="145" t="str">
        <f t="shared" si="173"/>
        <v>Products</v>
      </c>
      <c r="C134" s="145" t="str">
        <f t="shared" si="174"/>
        <v>FFP</v>
      </c>
      <c r="D134" s="145" t="str">
        <f t="shared" si="175"/>
        <v>FFP</v>
      </c>
      <c r="E134" s="145"/>
      <c r="F134" s="145"/>
      <c r="G134" s="145"/>
      <c r="H134" s="145"/>
      <c r="I134" s="145"/>
      <c r="J134" s="145"/>
      <c r="K134" s="145"/>
      <c r="O134" s="139" t="str">
        <f t="shared" si="176"/>
        <v>0</v>
      </c>
      <c r="P134" s="139" t="str">
        <f t="shared" si="177"/>
        <v>Products</v>
      </c>
      <c r="Q134" s="139" t="str">
        <f t="shared" si="177"/>
        <v>FFP</v>
      </c>
      <c r="R134" s="139" t="str">
        <f t="shared" si="177"/>
        <v>FFP</v>
      </c>
      <c r="S134" s="138" t="str">
        <f t="shared" ref="S134:AN134" si="182">IFERROR(S113/SUMIFS(S$21:S$36,$O$21:$O$36,$O134),"")</f>
      </c>
      <c r="T134" s="138" t="str">
        <f t="shared" si="182"/>
      </c>
      <c r="U134" s="138" t="str">
        <f t="shared" si="182"/>
      </c>
      <c r="V134" s="138" t="str">
        <f t="shared" si="182"/>
      </c>
      <c r="W134" s="138" t="str">
        <f t="shared" si="182"/>
      </c>
      <c r="X134" s="138" t="str">
        <f t="shared" si="182"/>
      </c>
      <c r="Y134" s="138" t="str">
        <f t="shared" si="182"/>
      </c>
      <c r="Z134" s="138" t="str">
        <f t="shared" si="182"/>
      </c>
      <c r="AA134" s="138" t="str">
        <f t="shared" si="182"/>
      </c>
      <c r="AB134" s="138" t="str">
        <f t="shared" si="182"/>
      </c>
      <c r="AC134" s="138" t="n">
        <f t="shared" si="182"/>
        <v>0</v>
      </c>
      <c r="AD134" s="138" t="n">
        <f t="shared" si="182"/>
        <v>0</v>
      </c>
      <c r="AE134" s="138" t="n">
        <f t="shared" si="182"/>
        <v>0</v>
      </c>
      <c r="AF134" s="138" t="n">
        <f t="shared" si="182"/>
        <v>0</v>
      </c>
      <c r="AG134" s="138" t="n">
        <f t="shared" si="182"/>
        <v>0</v>
      </c>
      <c r="AH134" s="138" t="n">
        <f t="shared" si="182"/>
        <v>0</v>
      </c>
      <c r="AI134" s="138" t="n">
        <f t="shared" si="182"/>
        <v>0</v>
      </c>
      <c r="AJ134" s="138" t="n">
        <f t="shared" si="182"/>
        <v>0</v>
      </c>
      <c r="AK134" s="138" t="n">
        <f t="shared" si="182"/>
        <v>0</v>
      </c>
      <c r="AL134" s="138" t="n">
        <f t="shared" si="182"/>
        <v>0</v>
      </c>
      <c r="AM134" s="138" t="n">
        <f t="shared" si="182"/>
        <v>0</v>
      </c>
      <c r="AN134" s="138" t="n">
        <f t="shared" si="182"/>
        <v>0</v>
      </c>
      <c r="AO134" s="138" t="n">
        <f>IFERROR(AO2/SUMIFS(AO$2:AO$64,$O$2:$O$64,$O134,$P$2:$P$64,$P134),"")</f>
        <v>0.47230690355105337</v>
      </c>
      <c r="AP134" s="138" t="n">
        <f t="shared" ref="AP134:AZ134" si="183">IFERROR(AP2/SUMIFS(AP$2:AP$64,$O$2:$O$64,$O134,$P$2:$P$64,$P134),"")</f>
        <v>0.45712130224531855</v>
      </c>
      <c r="AQ134" s="138" t="n">
        <f t="shared" si="183"/>
        <v>0.51427751396051036</v>
      </c>
      <c r="AR134" s="138" t="n">
        <f t="shared" si="183"/>
        <v>0.55839803213809314</v>
      </c>
      <c r="AS134" s="138" t="n">
        <f t="shared" si="183"/>
        <v>0.53319795467575815</v>
      </c>
      <c r="AT134" s="138" t="n">
        <f t="shared" si="183"/>
        <v>0.48458106051342015</v>
      </c>
      <c r="AU134" s="138" t="n">
        <f t="shared" si="183"/>
        <v>0.52027690028281171</v>
      </c>
      <c r="AV134" s="138" t="n">
        <f t="shared" si="183"/>
        <v>0.51480864156359563</v>
      </c>
      <c r="AW134" s="138" t="n">
        <f t="shared" si="183"/>
        <v>0.4612307212699906</v>
      </c>
      <c r="AX134" s="138" t="n">
        <f t="shared" si="183"/>
        <v>0.58593997251097552</v>
      </c>
      <c r="AY134" s="138" t="n">
        <f t="shared" si="183"/>
        <v>0.59637769799487172</v>
      </c>
      <c r="AZ134" s="137" t="n">
        <f t="shared" si="183"/>
        <v>0.46095883637284601</v>
      </c>
    </row>
    <row r="135">
      <c r="A135" s="146" t="str">
        <f t="shared" si="181"/>
        <v>0</v>
      </c>
      <c r="B135" t="str">
        <f t="shared" si="173"/>
        <v>Products</v>
      </c>
      <c r="C135" t="str">
        <f t="shared" si="174"/>
        <v>Less Common</v>
      </c>
      <c r="D135" t="str">
        <f t="shared" si="175"/>
        <v>Other FP</v>
      </c>
      <c r="O135" s="1" t="str">
        <f t="shared" si="176"/>
        <v>0</v>
      </c>
      <c r="P135" s="1" t="str">
        <f t="shared" ref="P135:R135" si="184">P69</f>
        <v>Products</v>
      </c>
      <c r="Q135" s="1" t="str">
        <f t="shared" si="184"/>
        <v>Less Common</v>
      </c>
      <c r="R135" s="1" t="str">
        <f t="shared" si="184"/>
        <v>Other FP</v>
      </c>
      <c r="S135" s="16" t="str">
        <f t="shared" ref="S135:AN135" si="185">IFERROR(S114/SUMIFS(S$21:S$36,$O$21:$O$36,$O135),"")</f>
      </c>
      <c r="T135" s="16" t="str">
        <f t="shared" si="185"/>
      </c>
      <c r="U135" s="16" t="str">
        <f t="shared" si="185"/>
      </c>
      <c r="V135" s="16" t="str">
        <f t="shared" si="185"/>
      </c>
      <c r="W135" s="16" t="str">
        <f t="shared" si="185"/>
      </c>
      <c r="X135" s="16" t="str">
        <f t="shared" si="185"/>
      </c>
      <c r="Y135" s="16" t="str">
        <f t="shared" si="185"/>
      </c>
      <c r="Z135" s="16" t="str">
        <f t="shared" si="185"/>
      </c>
      <c r="AA135" s="16" t="str">
        <f t="shared" si="185"/>
      </c>
      <c r="AB135" s="16" t="str">
        <f t="shared" si="185"/>
      </c>
      <c r="AC135" s="16" t="n">
        <f t="shared" si="185"/>
        <v>0</v>
      </c>
      <c r="AD135" s="16" t="n">
        <f t="shared" si="185"/>
        <v>0</v>
      </c>
      <c r="AE135" s="16" t="n">
        <f t="shared" si="185"/>
        <v>0</v>
      </c>
      <c r="AF135" s="16" t="n">
        <f t="shared" si="185"/>
        <v>0</v>
      </c>
      <c r="AG135" s="16" t="n">
        <f t="shared" si="185"/>
        <v>0</v>
      </c>
      <c r="AH135" s="16" t="n">
        <f t="shared" si="185"/>
        <v>0</v>
      </c>
      <c r="AI135" s="16" t="n">
        <f t="shared" si="185"/>
        <v>0</v>
      </c>
      <c r="AJ135" s="16" t="n">
        <f t="shared" si="185"/>
        <v>0</v>
      </c>
      <c r="AK135" s="16" t="n">
        <f t="shared" si="185"/>
        <v>0</v>
      </c>
      <c r="AL135" s="16" t="n">
        <f t="shared" si="185"/>
        <v>0</v>
      </c>
      <c r="AM135" s="16" t="n">
        <f t="shared" si="185"/>
        <v>0</v>
      </c>
      <c r="AN135" s="16" t="n">
        <f t="shared" si="185"/>
        <v>0</v>
      </c>
      <c r="AO135" s="16" t="n">
        <f t="shared" ref="AO135:AZ135" si="186">IFERROR(AO3/SUMIFS(AO$2:AO$64,$O$2:$O$64,$O135,$P$2:$P$64,$P135),"")</f>
        <v>0.15165134978304393</v>
      </c>
      <c r="AP135" s="16" t="n">
        <f t="shared" si="186"/>
        <v>0.11632504980386109</v>
      </c>
      <c r="AQ135" s="16" t="n">
        <f t="shared" si="186"/>
        <v>7.7619701675161232E-2</v>
      </c>
      <c r="AR135" s="16" t="n">
        <f t="shared" si="186"/>
        <v>6.3217512621164748E-2</v>
      </c>
      <c r="AS135" s="16" t="n">
        <f t="shared" si="186"/>
        <v>4.8131010360541238E-2</v>
      </c>
      <c r="AT135" s="16" t="n">
        <f t="shared" si="186"/>
        <v>5.2513345284281775E-2</v>
      </c>
      <c r="AU135" s="16" t="n">
        <f t="shared" si="186"/>
        <v>5.3144367005318882E-2</v>
      </c>
      <c r="AV135" s="16" t="n">
        <f t="shared" si="186"/>
        <v>4.6486160601076291E-2</v>
      </c>
      <c r="AW135" s="16" t="n">
        <f t="shared" si="186"/>
        <v>3.8663033686024847E-2</v>
      </c>
      <c r="AX135" s="16" t="n">
        <f t="shared" si="186"/>
        <v>4.3508298356215384E-2</v>
      </c>
      <c r="AY135" s="16" t="n">
        <f t="shared" si="186"/>
        <v>7.296695990782992E-2</v>
      </c>
      <c r="AZ135" s="135" t="n">
        <f t="shared" si="186"/>
        <v>7.0223978984949073E-2</v>
      </c>
    </row>
    <row r="136">
      <c r="A136" s="146" t="str">
        <f t="shared" si="181"/>
        <v>0</v>
      </c>
      <c r="B136" t="str">
        <f t="shared" si="173"/>
        <v>Products</v>
      </c>
      <c r="C136" t="str">
        <f t="shared" si="174"/>
        <v>Less Common</v>
      </c>
      <c r="D136" t="str">
        <f t="shared" si="175"/>
        <v>T&amp;M/LH/FPLOE</v>
      </c>
      <c r="O136" s="1" t="str">
        <f t="shared" si="176"/>
        <v>0</v>
      </c>
      <c r="P136" s="1" t="str">
        <f t="shared" ref="P136:R136" si="187">P70</f>
        <v>Products</v>
      </c>
      <c r="Q136" s="1" t="str">
        <f t="shared" si="187"/>
        <v>Less Common</v>
      </c>
      <c r="R136" s="1" t="str">
        <f t="shared" si="187"/>
        <v>T&amp;M/LH/FPLOE</v>
      </c>
      <c r="S136" s="16" t="str">
        <f t="shared" ref="S136:AN136" si="188">IFERROR(S115/SUMIFS(S$21:S$36,$O$21:$O$36,$O136),"")</f>
      </c>
      <c r="T136" s="16" t="str">
        <f t="shared" si="188"/>
      </c>
      <c r="U136" s="16" t="str">
        <f t="shared" si="188"/>
      </c>
      <c r="V136" s="16" t="str">
        <f t="shared" si="188"/>
      </c>
      <c r="W136" s="16" t="str">
        <f t="shared" si="188"/>
      </c>
      <c r="X136" s="16" t="str">
        <f t="shared" si="188"/>
      </c>
      <c r="Y136" s="16" t="str">
        <f t="shared" si="188"/>
      </c>
      <c r="Z136" s="16" t="str">
        <f t="shared" si="188"/>
      </c>
      <c r="AA136" s="16" t="str">
        <f t="shared" si="188"/>
      </c>
      <c r="AB136" s="16" t="str">
        <f t="shared" si="188"/>
      </c>
      <c r="AC136" s="16" t="n">
        <f t="shared" si="188"/>
        <v>0</v>
      </c>
      <c r="AD136" s="16" t="n">
        <f t="shared" si="188"/>
        <v>0</v>
      </c>
      <c r="AE136" s="16" t="n">
        <f t="shared" si="188"/>
        <v>0</v>
      </c>
      <c r="AF136" s="16" t="n">
        <f t="shared" si="188"/>
        <v>0</v>
      </c>
      <c r="AG136" s="16" t="n">
        <f t="shared" si="188"/>
        <v>0</v>
      </c>
      <c r="AH136" s="16" t="n">
        <f t="shared" si="188"/>
        <v>0</v>
      </c>
      <c r="AI136" s="16" t="n">
        <f t="shared" si="188"/>
        <v>0</v>
      </c>
      <c r="AJ136" s="16" t="n">
        <f t="shared" si="188"/>
        <v>0</v>
      </c>
      <c r="AK136" s="16" t="n">
        <f t="shared" si="188"/>
        <v>0</v>
      </c>
      <c r="AL136" s="16" t="n">
        <f t="shared" si="188"/>
        <v>0</v>
      </c>
      <c r="AM136" s="16" t="n">
        <f t="shared" si="188"/>
        <v>0</v>
      </c>
      <c r="AN136" s="16" t="n">
        <f t="shared" si="188"/>
        <v>0</v>
      </c>
      <c r="AO136" s="16" t="n">
        <f t="shared" ref="AO136:AZ136" si="189">IFERROR(AO4/SUMIFS(AO$2:AO$64,$O$2:$O$64,$O136,$P$2:$P$64,$P136),"")</f>
        <v>7.8450404171409062E-3</v>
      </c>
      <c r="AP136" s="16" t="n">
        <f t="shared" si="189"/>
        <v>1.3347575362154635E-3</v>
      </c>
      <c r="AQ136" s="16" t="n">
        <f t="shared" si="189"/>
        <v>9.7609209116272572E-4</v>
      </c>
      <c r="AR136" s="16" t="n">
        <f t="shared" si="189"/>
        <v>1.1017127186132537E-3</v>
      </c>
      <c r="AS136" s="16" t="n">
        <f t="shared" si="189"/>
        <v>4.3642170810049896E-4</v>
      </c>
      <c r="AT136" s="16" t="n">
        <f t="shared" si="189"/>
        <v>3.2452232214723163E-4</v>
      </c>
      <c r="AU136" s="16" t="n">
        <f t="shared" si="189"/>
        <v>2.7258381879085821E-4</v>
      </c>
      <c r="AV136" s="16" t="n">
        <f t="shared" si="189"/>
        <v>4.5384538458082251E-4</v>
      </c>
      <c r="AW136" s="16" t="n">
        <f t="shared" si="189"/>
        <v>8.1468208686205764E-4</v>
      </c>
      <c r="AX136" s="16" t="n">
        <f t="shared" si="189"/>
        <v>4.8358039182794325E-4</v>
      </c>
      <c r="AY136" s="16" t="n">
        <f t="shared" si="189"/>
        <v>2.3742257551932912E-4</v>
      </c>
      <c r="AZ136" s="135" t="n">
        <f t="shared" si="189"/>
        <v>3.838881870255497E-4</v>
      </c>
    </row>
    <row r="137">
      <c r="A137" s="146" t="str">
        <f t="shared" si="181"/>
        <v>0</v>
      </c>
      <c r="B137" t="str">
        <f t="shared" si="173"/>
        <v>Products</v>
      </c>
      <c r="C137" t="str">
        <f t="shared" si="174"/>
        <v>Incentive</v>
      </c>
      <c r="D137" t="str">
        <f t="shared" si="175"/>
        <v>Incentive</v>
      </c>
      <c r="O137" s="1" t="str">
        <f t="shared" si="176"/>
        <v>0</v>
      </c>
      <c r="P137" s="1" t="str">
        <f t="shared" ref="P137:R137" si="190">P71</f>
        <v>Products</v>
      </c>
      <c r="Q137" s="1" t="str">
        <f t="shared" si="190"/>
        <v>Incentive</v>
      </c>
      <c r="R137" s="1" t="str">
        <f t="shared" si="190"/>
        <v>Incentive</v>
      </c>
      <c r="S137" s="16" t="str">
        <f t="shared" ref="S137:AN137" si="191">IFERROR(S116/SUMIFS(S$21:S$36,$O$21:$O$36,$O137),"")</f>
      </c>
      <c r="T137" s="16" t="str">
        <f t="shared" si="191"/>
      </c>
      <c r="U137" s="16" t="str">
        <f t="shared" si="191"/>
      </c>
      <c r="V137" s="16" t="str">
        <f t="shared" si="191"/>
      </c>
      <c r="W137" s="16" t="str">
        <f t="shared" si="191"/>
      </c>
      <c r="X137" s="16" t="str">
        <f t="shared" si="191"/>
      </c>
      <c r="Y137" s="16" t="str">
        <f t="shared" si="191"/>
      </c>
      <c r="Z137" s="16" t="str">
        <f t="shared" si="191"/>
      </c>
      <c r="AA137" s="16" t="str">
        <f t="shared" si="191"/>
      </c>
      <c r="AB137" s="16" t="str">
        <f t="shared" si="191"/>
      </c>
      <c r="AC137" s="16" t="n">
        <f t="shared" si="191"/>
        <v>0</v>
      </c>
      <c r="AD137" s="16" t="n">
        <f t="shared" si="191"/>
        <v>0</v>
      </c>
      <c r="AE137" s="16" t="n">
        <f t="shared" si="191"/>
        <v>0</v>
      </c>
      <c r="AF137" s="16" t="n">
        <f t="shared" si="191"/>
        <v>0</v>
      </c>
      <c r="AG137" s="16" t="n">
        <f t="shared" si="191"/>
        <v>0</v>
      </c>
      <c r="AH137" s="16" t="n">
        <f t="shared" si="191"/>
        <v>0</v>
      </c>
      <c r="AI137" s="16" t="n">
        <f t="shared" si="191"/>
        <v>0</v>
      </c>
      <c r="AJ137" s="16" t="n">
        <f t="shared" si="191"/>
        <v>0</v>
      </c>
      <c r="AK137" s="16" t="n">
        <f t="shared" si="191"/>
        <v>0</v>
      </c>
      <c r="AL137" s="16" t="n">
        <f t="shared" si="191"/>
        <v>0</v>
      </c>
      <c r="AM137" s="16" t="n">
        <f t="shared" si="191"/>
        <v>0</v>
      </c>
      <c r="AN137" s="16" t="n">
        <f t="shared" si="191"/>
        <v>0</v>
      </c>
      <c r="AO137" s="16" t="n">
        <f t="shared" ref="AO137:AZ137" si="192">IFERROR(AO5/SUMIFS(AO$2:AO$64,$O$2:$O$64,$O137,$P$2:$P$64,$P137),"")</f>
        <v>0.19206490206274912</v>
      </c>
      <c r="AP137" s="16" t="n">
        <f t="shared" si="192"/>
        <v>0.2661154180289847</v>
      </c>
      <c r="AQ137" s="16" t="n">
        <f t="shared" si="192"/>
        <v>0.23141677607880071</v>
      </c>
      <c r="AR137" s="16" t="n">
        <f t="shared" si="192"/>
        <v>0.22018790216209158</v>
      </c>
      <c r="AS137" s="16" t="n">
        <f t="shared" si="192"/>
        <v>0.17048063206574657</v>
      </c>
      <c r="AT137" s="16" t="n">
        <f t="shared" si="192"/>
        <v>0.17439182949297855</v>
      </c>
      <c r="AU137" s="16" t="n">
        <f t="shared" si="192"/>
        <v>0.20727238315296137</v>
      </c>
      <c r="AV137" s="16" t="n">
        <f t="shared" si="192"/>
        <v>0.23229215467870296</v>
      </c>
      <c r="AW137" s="16" t="n">
        <f t="shared" si="192"/>
        <v>0.2107969605040555</v>
      </c>
      <c r="AX137" s="16" t="n">
        <f t="shared" si="192"/>
        <v>0.21588454549876585</v>
      </c>
      <c r="AY137" s="16" t="n">
        <f t="shared" si="192"/>
        <v>0.20018955636145067</v>
      </c>
      <c r="AZ137" s="135" t="n">
        <f t="shared" si="192"/>
        <v>0.26294707986534088</v>
      </c>
    </row>
    <row r="138">
      <c r="A138" s="146" t="str">
        <f t="shared" si="181"/>
        <v>0</v>
      </c>
      <c r="B138" t="str">
        <f t="shared" si="173"/>
        <v>Products</v>
      </c>
      <c r="C138" t="str">
        <f t="shared" si="174"/>
        <v>Other CB</v>
      </c>
      <c r="D138" t="str">
        <f t="shared" si="175"/>
        <v>Other CB</v>
      </c>
      <c r="O138" s="1" t="str">
        <f t="shared" si="176"/>
        <v>0</v>
      </c>
      <c r="P138" s="1" t="str">
        <f t="shared" ref="P138:R138" si="193">P72</f>
        <v>Products</v>
      </c>
      <c r="Q138" s="1" t="str">
        <f t="shared" si="193"/>
        <v>Other CB</v>
      </c>
      <c r="R138" s="1" t="str">
        <f t="shared" si="193"/>
        <v>Other CB</v>
      </c>
      <c r="S138" s="16" t="str">
        <f t="shared" ref="S138:AN138" si="194">IFERROR(S117/SUMIFS(S$21:S$36,$O$21:$O$36,$O138),"")</f>
      </c>
      <c r="T138" s="16" t="str">
        <f t="shared" si="194"/>
      </c>
      <c r="U138" s="16" t="str">
        <f t="shared" si="194"/>
      </c>
      <c r="V138" s="16" t="str">
        <f t="shared" si="194"/>
      </c>
      <c r="W138" s="16" t="str">
        <f t="shared" si="194"/>
      </c>
      <c r="X138" s="16" t="str">
        <f t="shared" si="194"/>
      </c>
      <c r="Y138" s="16" t="str">
        <f t="shared" si="194"/>
      </c>
      <c r="Z138" s="16" t="str">
        <f t="shared" si="194"/>
      </c>
      <c r="AA138" s="16" t="str">
        <f t="shared" si="194"/>
      </c>
      <c r="AB138" s="16" t="str">
        <f t="shared" si="194"/>
      </c>
      <c r="AC138" s="16" t="n">
        <f t="shared" si="194"/>
        <v>0</v>
      </c>
      <c r="AD138" s="16" t="n">
        <f t="shared" si="194"/>
        <v>0</v>
      </c>
      <c r="AE138" s="16" t="n">
        <f t="shared" si="194"/>
        <v>0</v>
      </c>
      <c r="AF138" s="143" t="n">
        <f t="shared" si="194"/>
        <v>0</v>
      </c>
      <c r="AG138" s="11" t="n">
        <f t="shared" si="194"/>
        <v>0</v>
      </c>
      <c r="AH138" s="16" t="n">
        <f t="shared" si="194"/>
        <v>0</v>
      </c>
      <c r="AI138" s="16" t="n">
        <f t="shared" si="194"/>
        <v>0</v>
      </c>
      <c r="AJ138" s="16" t="n">
        <f t="shared" si="194"/>
        <v>0</v>
      </c>
      <c r="AK138" s="16" t="n">
        <f t="shared" si="194"/>
        <v>0</v>
      </c>
      <c r="AL138" s="16" t="n">
        <f t="shared" si="194"/>
        <v>0</v>
      </c>
      <c r="AM138" s="16" t="n">
        <f t="shared" si="194"/>
        <v>0</v>
      </c>
      <c r="AN138" s="16" t="n">
        <f t="shared" si="194"/>
        <v>0</v>
      </c>
      <c r="AO138" s="16" t="n">
        <f t="shared" ref="AO138:AZ138" si="195">IFERROR(AO6/SUMIFS(AO$2:AO$64,$O$2:$O$64,$O138,$P$2:$P$64,$P138),"")</f>
        <v>9.1178536028401411E-2</v>
      </c>
      <c r="AP138" s="16" t="n">
        <f t="shared" si="195"/>
        <v>8.8479893798990641E-2</v>
      </c>
      <c r="AQ138" s="16" t="n">
        <f t="shared" si="195"/>
        <v>0.14508666957869387</v>
      </c>
      <c r="AR138" s="16" t="n">
        <f t="shared" si="195"/>
        <v>0.14863781167872209</v>
      </c>
      <c r="AS138" s="16" t="n">
        <f t="shared" si="195"/>
        <v>0.13490714396291748</v>
      </c>
      <c r="AT138" s="16" t="n">
        <f t="shared" si="195"/>
        <v>0.1168464887898647</v>
      </c>
      <c r="AU138" s="16" t="n">
        <f t="shared" si="195"/>
        <v>9.8665950090337573E-2</v>
      </c>
      <c r="AV138" s="16" t="n">
        <f t="shared" si="195"/>
        <v>0.10017178076614015</v>
      </c>
      <c r="AW138" s="16" t="n">
        <f t="shared" si="195"/>
        <v>9.9096192933988331E-2</v>
      </c>
      <c r="AX138" s="16" t="n">
        <f t="shared" si="195"/>
        <v>7.9361579037006746E-2</v>
      </c>
      <c r="AY138" s="16" t="n">
        <f t="shared" si="195"/>
        <v>8.8353067675901564E-2</v>
      </c>
      <c r="AZ138" s="135" t="n">
        <f t="shared" si="195"/>
        <v>0.12303540400875802</v>
      </c>
    </row>
    <row r="139">
      <c r="A139" s="146" t="str">
        <f t="shared" si="181"/>
        <v>0</v>
      </c>
      <c r="B139" t="str">
        <f t="shared" si="173"/>
        <v>Products</v>
      </c>
      <c r="C139" t="str">
        <f t="shared" si="174"/>
        <v>UCA</v>
      </c>
      <c r="D139" t="str">
        <f t="shared" si="175"/>
        <v>UCA</v>
      </c>
      <c r="O139" s="1" t="str">
        <f t="shared" si="176"/>
        <v>0</v>
      </c>
      <c r="P139" s="1" t="str">
        <f t="shared" ref="P139:R139" si="196">P73</f>
        <v>Products</v>
      </c>
      <c r="Q139" s="1" t="str">
        <f t="shared" si="196"/>
        <v>UCA</v>
      </c>
      <c r="R139" s="1" t="str">
        <f t="shared" si="196"/>
        <v>UCA</v>
      </c>
      <c r="S139" s="16" t="str">
        <f t="shared" ref="S139:AN139" si="197">IFERROR(S118/SUMIFS(S$21:S$36,$O$21:$O$36,$O139),"")</f>
      </c>
      <c r="T139" s="16" t="str">
        <f t="shared" si="197"/>
      </c>
      <c r="U139" s="16" t="str">
        <f t="shared" si="197"/>
      </c>
      <c r="V139" s="16" t="str">
        <f t="shared" si="197"/>
      </c>
      <c r="W139" s="16" t="str">
        <f t="shared" si="197"/>
      </c>
      <c r="X139" s="16" t="str">
        <f t="shared" si="197"/>
      </c>
      <c r="Y139" s="16" t="str">
        <f t="shared" si="197"/>
      </c>
      <c r="Z139" s="16" t="str">
        <f t="shared" si="197"/>
      </c>
      <c r="AA139" s="16" t="str">
        <f t="shared" si="197"/>
      </c>
      <c r="AB139" s="16" t="str">
        <f t="shared" si="197"/>
      </c>
      <c r="AC139" s="16" t="n">
        <f t="shared" si="197"/>
        <v>0</v>
      </c>
      <c r="AD139" s="16" t="n">
        <f t="shared" si="197"/>
        <v>0</v>
      </c>
      <c r="AE139" s="16" t="n">
        <f t="shared" si="197"/>
        <v>0</v>
      </c>
      <c r="AF139" s="16" t="n">
        <f t="shared" si="197"/>
        <v>0</v>
      </c>
      <c r="AG139" s="16" t="n">
        <f t="shared" si="197"/>
        <v>0</v>
      </c>
      <c r="AH139" s="16" t="n">
        <f t="shared" si="197"/>
        <v>0</v>
      </c>
      <c r="AI139" s="16" t="n">
        <f t="shared" si="197"/>
        <v>0</v>
      </c>
      <c r="AJ139" s="16" t="n">
        <f t="shared" si="197"/>
        <v>0</v>
      </c>
      <c r="AK139" s="16" t="n">
        <f t="shared" si="197"/>
        <v>0</v>
      </c>
      <c r="AL139" s="16" t="n">
        <f t="shared" si="197"/>
        <v>0</v>
      </c>
      <c r="AM139" s="16" t="n">
        <f t="shared" si="197"/>
        <v>0</v>
      </c>
      <c r="AN139" s="16" t="n">
        <f t="shared" si="197"/>
        <v>0</v>
      </c>
      <c r="AO139" s="16" t="n">
        <f t="shared" ref="AO139:AZ139" si="198">IFERROR(AO7/SUMIFS(AO$2:AO$64,$O$2:$O$64,$O139,$P$2:$P$64,$P139),"")</f>
        <v>7.6618875017760879E-2</v>
      </c>
      <c r="AP139" s="16" t="n">
        <f t="shared" si="198"/>
        <v>6.9715286111251468E-2</v>
      </c>
      <c r="AQ139" s="16" t="n">
        <f t="shared" si="198"/>
        <v>2.8687178212493378E-2</v>
      </c>
      <c r="AR139" s="16" t="n">
        <f t="shared" si="198"/>
        <v>7.380883736783226E-3</v>
      </c>
      <c r="AS139" s="16" t="n">
        <f t="shared" si="198"/>
        <v>0.11244266691332382</v>
      </c>
      <c r="AT139" s="16" t="n">
        <f t="shared" si="198"/>
        <v>0.16945657976446149</v>
      </c>
      <c r="AU139" s="16" t="n">
        <f t="shared" si="198"/>
        <v>0.12036781564977973</v>
      </c>
      <c r="AV139" s="16" t="n">
        <f t="shared" si="198"/>
        <v>0.10578741700590417</v>
      </c>
      <c r="AW139" s="16" t="n">
        <f t="shared" si="198"/>
        <v>0.18939805357675554</v>
      </c>
      <c r="AX139" s="16" t="n">
        <f t="shared" si="198"/>
        <v>7.4822024205208545E-2</v>
      </c>
      <c r="AY139" s="16" t="n">
        <f t="shared" si="198"/>
        <v>4.1875295484426776E-2</v>
      </c>
      <c r="AZ139" s="135" t="n">
        <f t="shared" si="198"/>
        <v>8.2450812581080613E-2</v>
      </c>
    </row>
    <row r="140">
      <c r="A140" s="146" t="str">
        <f t="shared" si="181"/>
        <v>0</v>
      </c>
      <c r="B140" t="str">
        <f t="shared" si="173"/>
        <v>Products</v>
      </c>
      <c r="C140" t="str">
        <f t="shared" si="174"/>
        <v>Unclear</v>
      </c>
      <c r="D140" t="str">
        <f t="shared" si="175"/>
        <v>Combination/Other</v>
      </c>
      <c r="O140" s="1" t="str">
        <f t="shared" si="176"/>
        <v>0</v>
      </c>
      <c r="P140" s="1" t="str">
        <f t="shared" ref="P140:R140" si="199">P74</f>
        <v>Products</v>
      </c>
      <c r="Q140" s="1" t="str">
        <f t="shared" si="199"/>
        <v>Unclear</v>
      </c>
      <c r="R140" s="1" t="str">
        <f t="shared" si="199"/>
        <v>Combination/Other</v>
      </c>
      <c r="S140" s="16" t="str">
        <f t="shared" ref="S140:AN140" si="200">IFERROR(S119/SUMIFS(S$21:S$36,$O$21:$O$36,$O140),"")</f>
      </c>
      <c r="T140" s="16" t="str">
        <f t="shared" si="200"/>
      </c>
      <c r="U140" s="16" t="str">
        <f t="shared" si="200"/>
      </c>
      <c r="V140" s="16" t="str">
        <f t="shared" si="200"/>
      </c>
      <c r="W140" s="16" t="str">
        <f t="shared" si="200"/>
      </c>
      <c r="X140" s="16" t="str">
        <f t="shared" si="200"/>
      </c>
      <c r="Y140" s="16" t="str">
        <f t="shared" si="200"/>
      </c>
      <c r="Z140" s="16" t="str">
        <f t="shared" si="200"/>
      </c>
      <c r="AA140" s="16" t="str">
        <f t="shared" si="200"/>
      </c>
      <c r="AB140" s="16" t="str">
        <f t="shared" si="200"/>
      </c>
      <c r="AC140" s="16" t="n">
        <f t="shared" si="200"/>
        <v>0</v>
      </c>
      <c r="AD140" s="16" t="n">
        <f t="shared" si="200"/>
        <v>0</v>
      </c>
      <c r="AE140" s="16" t="n">
        <f t="shared" si="200"/>
        <v>0</v>
      </c>
      <c r="AF140" s="16" t="n">
        <f t="shared" si="200"/>
        <v>0</v>
      </c>
      <c r="AG140" s="18" t="n">
        <f t="shared" si="200"/>
        <v>0</v>
      </c>
      <c r="AH140" s="16" t="n">
        <f t="shared" si="200"/>
        <v>0</v>
      </c>
      <c r="AI140" s="16" t="n">
        <f t="shared" si="200"/>
        <v>0</v>
      </c>
      <c r="AJ140" s="16" t="n">
        <f t="shared" si="200"/>
        <v>0</v>
      </c>
      <c r="AK140" s="16" t="n">
        <f t="shared" si="200"/>
        <v>0</v>
      </c>
      <c r="AL140" s="16" t="n">
        <f t="shared" si="200"/>
        <v>0</v>
      </c>
      <c r="AM140" s="16" t="n">
        <f t="shared" si="200"/>
        <v>0</v>
      </c>
      <c r="AN140" s="16" t="n">
        <f t="shared" si="200"/>
        <v>0</v>
      </c>
      <c r="AO140" s="16" t="n">
        <f t="shared" ref="AO140:AZ140" si="201">IFERROR(AO8/SUMIFS(AO$2:AO$64,$O$2:$O$64,$O140,$P$2:$P$64,$P140),"")</f>
        <v>-3.3152648303326527E-5</v>
      </c>
      <c r="AP140" s="16" t="n">
        <f t="shared" si="201"/>
        <v>-2.4722557051748094E-5</v>
      </c>
      <c r="AQ140" s="16" t="n">
        <f t="shared" si="201"/>
        <v>-2.230046459908894E-5</v>
      </c>
      <c r="AR140" s="16" t="n">
        <f t="shared" si="201"/>
        <v>-2.2907942539034457E-9</v>
      </c>
      <c r="AS140" s="16" t="n">
        <f t="shared" si="201"/>
        <v>0</v>
      </c>
      <c r="AT140" s="16" t="n">
        <f t="shared" si="201"/>
        <v>0</v>
      </c>
      <c r="AU140" s="16" t="n">
        <f t="shared" si="201"/>
        <v>0</v>
      </c>
      <c r="AV140" s="16" t="n">
        <f t="shared" si="201"/>
        <v>0</v>
      </c>
      <c r="AW140" s="16" t="n">
        <f t="shared" si="201"/>
        <v>3.5594232306594809E-7</v>
      </c>
      <c r="AX140" s="16" t="n">
        <f t="shared" si="201"/>
        <v>0</v>
      </c>
      <c r="AY140" s="16" t="n">
        <f t="shared" si="201"/>
        <v>0</v>
      </c>
      <c r="AZ140" s="135" t="n">
        <f t="shared" si="201"/>
        <v>0</v>
      </c>
    </row>
    <row r="141">
      <c r="A141" s="149" t="str">
        <f t="shared" si="181"/>
        <v>0</v>
      </c>
      <c r="B141" s="68" t="str">
        <f t="shared" si="173"/>
        <v>Products</v>
      </c>
      <c r="C141" s="68" t="str">
        <f t="shared" si="174"/>
        <v>Unclear</v>
      </c>
      <c r="D141" s="68" t="n">
        <f t="shared" si="175"/>
        <v>0</v>
      </c>
      <c r="E141" s="68"/>
      <c r="F141" s="68"/>
      <c r="G141" s="68"/>
      <c r="H141" s="68"/>
      <c r="I141" s="68"/>
      <c r="J141" s="68"/>
      <c r="K141" s="68"/>
      <c r="O141" s="81" t="str">
        <f t="shared" si="176"/>
        <v>0</v>
      </c>
      <c r="P141" s="81" t="str">
        <f t="shared" ref="P141:R141" si="202">P75</f>
        <v>Products</v>
      </c>
      <c r="Q141" s="81" t="str">
        <f t="shared" si="202"/>
        <v>Unclear</v>
      </c>
      <c r="R141" s="81" t="n">
        <f t="shared" si="202"/>
        <v>0</v>
      </c>
      <c r="S141" s="108" t="str">
        <f t="shared" ref="S141:AN141" si="203">IFERROR(S120/SUMIFS(S$21:S$36,$O$21:$O$36,$O141),"")</f>
      </c>
      <c r="T141" s="108" t="str">
        <f t="shared" si="203"/>
      </c>
      <c r="U141" s="108" t="str">
        <f t="shared" si="203"/>
      </c>
      <c r="V141" s="108" t="str">
        <f t="shared" si="203"/>
      </c>
      <c r="W141" s="108" t="str">
        <f t="shared" si="203"/>
      </c>
      <c r="X141" s="108" t="str">
        <f t="shared" si="203"/>
      </c>
      <c r="Y141" s="108" t="str">
        <f t="shared" si="203"/>
      </c>
      <c r="Z141" s="108" t="str">
        <f t="shared" si="203"/>
      </c>
      <c r="AA141" s="108" t="str">
        <f t="shared" si="203"/>
      </c>
      <c r="AB141" s="108" t="str">
        <f t="shared" si="203"/>
      </c>
      <c r="AC141" s="108" t="n">
        <f t="shared" si="203"/>
        <v>0</v>
      </c>
      <c r="AD141" s="108" t="n">
        <f t="shared" si="203"/>
        <v>0</v>
      </c>
      <c r="AE141" s="108" t="n">
        <f t="shared" si="203"/>
        <v>0</v>
      </c>
      <c r="AF141" s="108" t="n">
        <f t="shared" si="203"/>
        <v>0</v>
      </c>
      <c r="AG141" s="108" t="n">
        <f t="shared" si="203"/>
        <v>0</v>
      </c>
      <c r="AH141" s="108" t="n">
        <f t="shared" si="203"/>
        <v>0</v>
      </c>
      <c r="AI141" s="108" t="n">
        <f t="shared" si="203"/>
        <v>0</v>
      </c>
      <c r="AJ141" s="108" t="n">
        <f t="shared" si="203"/>
        <v>0</v>
      </c>
      <c r="AK141" s="108" t="n">
        <f t="shared" si="203"/>
        <v>0</v>
      </c>
      <c r="AL141" s="108" t="n">
        <f t="shared" si="203"/>
        <v>0</v>
      </c>
      <c r="AM141" s="108" t="n">
        <f t="shared" si="203"/>
        <v>0</v>
      </c>
      <c r="AN141" s="108" t="n">
        <f t="shared" si="203"/>
        <v>0</v>
      </c>
      <c r="AO141" s="108" t="n">
        <f t="shared" ref="AO141:AZ141" si="204">IFERROR(AO9/SUMIFS(AO$2:AO$64,$O$2:$O$64,$O141,$P$2:$P$64,$P141),"")</f>
        <v>8.3675457881537581E-3</v>
      </c>
      <c r="AP141" s="108" t="n">
        <f t="shared" si="204"/>
        <v>9.3301503242996999E-4</v>
      </c>
      <c r="AQ141" s="108" t="n">
        <f t="shared" si="204"/>
        <v>1.9583688677769018E-3</v>
      </c>
      <c r="AR141" s="108" t="n">
        <f t="shared" si="204"/>
        <v>1.0761472353262413E-3</v>
      </c>
      <c r="AS141" s="108" t="n">
        <f t="shared" si="204"/>
        <v>4.0417031361232478E-4</v>
      </c>
      <c r="AT141" s="108" t="n">
        <f t="shared" si="204"/>
        <v>1.8861738328460609E-3</v>
      </c>
      <c r="AU141" s="108" t="n">
        <f t="shared" si="204"/>
        <v>0</v>
      </c>
      <c r="AV141" s="108" t="n">
        <f t="shared" si="204"/>
        <v>0</v>
      </c>
      <c r="AW141" s="108" t="n">
        <f t="shared" si="204"/>
        <v>0</v>
      </c>
      <c r="AX141" s="108" t="n">
        <f t="shared" si="204"/>
        <v>0</v>
      </c>
      <c r="AY141" s="108" t="n">
        <f t="shared" si="204"/>
        <v>0</v>
      </c>
      <c r="AZ141" s="150" t="n">
        <f t="shared" si="204"/>
        <v>0</v>
      </c>
    </row>
    <row r="142">
      <c r="A142" s="146" t="str">
        <f t="shared" si="181"/>
        <v>0</v>
      </c>
      <c r="B142" t="str">
        <f t="shared" si="173"/>
        <v>Services &amp; R&amp;D</v>
      </c>
      <c r="C142" t="str">
        <f t="shared" si="174"/>
        <v>FFP</v>
      </c>
      <c r="D142" t="str">
        <f t="shared" si="175"/>
        <v>FFP</v>
      </c>
      <c r="O142" s="1" t="str">
        <f t="shared" si="176"/>
        <v>0</v>
      </c>
      <c r="P142" s="1" t="str">
        <f t="shared" ref="P142:R142" si="205">P76</f>
        <v>Services &amp; R&amp;D</v>
      </c>
      <c r="Q142" s="1" t="str">
        <f t="shared" si="205"/>
        <v>FFP</v>
      </c>
      <c r="R142" s="1" t="str">
        <f t="shared" si="205"/>
        <v>FFP</v>
      </c>
      <c r="S142" s="16" t="str">
        <f t="shared" ref="S142:AN142" si="206">IFERROR(S121/SUMIFS(S$21:S$36,$O$21:$O$36,$O142),"")</f>
      </c>
      <c r="T142" s="16" t="str">
        <f t="shared" si="206"/>
      </c>
      <c r="U142" s="16" t="str">
        <f t="shared" si="206"/>
      </c>
      <c r="V142" s="16" t="str">
        <f t="shared" si="206"/>
      </c>
      <c r="W142" s="16" t="str">
        <f t="shared" si="206"/>
      </c>
      <c r="X142" s="16" t="str">
        <f t="shared" si="206"/>
      </c>
      <c r="Y142" s="16" t="str">
        <f t="shared" si="206"/>
      </c>
      <c r="Z142" s="16" t="str">
        <f t="shared" si="206"/>
      </c>
      <c r="AA142" s="16" t="str">
        <f t="shared" si="206"/>
      </c>
      <c r="AB142" s="16" t="str">
        <f t="shared" si="206"/>
      </c>
      <c r="AC142" s="16" t="n">
        <f t="shared" si="206"/>
        <v>0</v>
      </c>
      <c r="AD142" s="16" t="n">
        <f t="shared" si="206"/>
        <v>0</v>
      </c>
      <c r="AE142" s="16" t="n">
        <f t="shared" si="206"/>
        <v>0</v>
      </c>
      <c r="AF142" s="16" t="n">
        <f t="shared" si="206"/>
        <v>0</v>
      </c>
      <c r="AG142" s="16" t="n">
        <f t="shared" si="206"/>
        <v>0</v>
      </c>
      <c r="AH142" s="16" t="n">
        <f t="shared" si="206"/>
        <v>0</v>
      </c>
      <c r="AI142" s="16" t="n">
        <f t="shared" si="206"/>
        <v>0</v>
      </c>
      <c r="AJ142" s="16" t="n">
        <f t="shared" si="206"/>
        <v>0</v>
      </c>
      <c r="AK142" s="16" t="n">
        <f t="shared" si="206"/>
        <v>0</v>
      </c>
      <c r="AL142" s="16" t="n">
        <f t="shared" si="206"/>
        <v>0</v>
      </c>
      <c r="AM142" s="16" t="n">
        <f t="shared" si="206"/>
        <v>0</v>
      </c>
      <c r="AN142" s="16" t="n">
        <f t="shared" si="206"/>
        <v>0</v>
      </c>
      <c r="AO142" s="16" t="n">
        <f t="shared" ref="AO142:AZ142" si="207">IFERROR(AO10/SUMIFS(AO$2:AO$64,$O$2:$O$64,$O142,$P$2:$P$64,$P142),"")</f>
        <v>0.4869668188698778</v>
      </c>
      <c r="AP142" s="16" t="n">
        <f t="shared" si="207"/>
        <v>0.46662180526536623</v>
      </c>
      <c r="AQ142" s="16" t="n">
        <f t="shared" si="207"/>
        <v>0.50330066407989826</v>
      </c>
      <c r="AR142" s="16" t="n">
        <f t="shared" si="207"/>
        <v>0.50230942644439969</v>
      </c>
      <c r="AS142" s="16" t="n">
        <f t="shared" si="207"/>
        <v>0.48873981985620302</v>
      </c>
      <c r="AT142" s="16" t="n">
        <f t="shared" si="207"/>
        <v>0.48889605393062108</v>
      </c>
      <c r="AU142" s="16" t="n">
        <f t="shared" si="207"/>
        <v>0.50245002049788867</v>
      </c>
      <c r="AV142" s="16" t="n">
        <f t="shared" si="207"/>
        <v>0.49626750273830095</v>
      </c>
      <c r="AW142" s="16" t="n">
        <f t="shared" si="207"/>
        <v>0.55285314257095231</v>
      </c>
      <c r="AX142" s="16" t="n">
        <f t="shared" si="207"/>
        <v>0.50592030832869483</v>
      </c>
      <c r="AY142" s="16" t="n">
        <f t="shared" si="207"/>
        <v>0.52210772879191503</v>
      </c>
      <c r="AZ142" s="135" t="n">
        <f t="shared" si="207"/>
        <v>0.45766928039629357</v>
      </c>
    </row>
    <row r="143">
      <c r="A143" s="146" t="str">
        <f t="shared" si="181"/>
        <v>0</v>
      </c>
      <c r="B143" t="str">
        <f t="shared" si="173"/>
        <v>Services &amp; R&amp;D</v>
      </c>
      <c r="C143" t="str">
        <f t="shared" si="174"/>
        <v>Less Common</v>
      </c>
      <c r="D143" t="str">
        <f t="shared" si="175"/>
        <v>Other FP</v>
      </c>
      <c r="O143" s="1" t="str">
        <f t="shared" si="176"/>
        <v>0</v>
      </c>
      <c r="P143" s="1" t="str">
        <f t="shared" ref="P143:R143" si="208">P77</f>
        <v>Services &amp; R&amp;D</v>
      </c>
      <c r="Q143" s="1" t="str">
        <f t="shared" si="208"/>
        <v>Less Common</v>
      </c>
      <c r="R143" s="1" t="str">
        <f t="shared" si="208"/>
        <v>Other FP</v>
      </c>
      <c r="S143" s="16" t="str">
        <f t="shared" ref="S143:AN143" si="209">IFERROR(S122/SUMIFS(S$21:S$36,$O$21:$O$36,$O143),"")</f>
      </c>
      <c r="T143" s="16" t="str">
        <f t="shared" si="209"/>
      </c>
      <c r="U143" s="16" t="str">
        <f t="shared" si="209"/>
      </c>
      <c r="V143" s="16" t="str">
        <f t="shared" si="209"/>
      </c>
      <c r="W143" s="16" t="str">
        <f t="shared" si="209"/>
      </c>
      <c r="X143" s="16" t="str">
        <f t="shared" si="209"/>
      </c>
      <c r="Y143" s="16" t="str">
        <f t="shared" si="209"/>
      </c>
      <c r="Z143" s="16" t="str">
        <f t="shared" si="209"/>
      </c>
      <c r="AA143" s="16" t="str">
        <f t="shared" si="209"/>
      </c>
      <c r="AB143" s="16" t="str">
        <f t="shared" si="209"/>
      </c>
      <c r="AC143" s="16" t="n">
        <f t="shared" si="209"/>
        <v>0</v>
      </c>
      <c r="AD143" s="16" t="n">
        <f t="shared" si="209"/>
        <v>0</v>
      </c>
      <c r="AE143" s="16" t="n">
        <f t="shared" si="209"/>
        <v>0</v>
      </c>
      <c r="AF143" s="16" t="n">
        <f t="shared" si="209"/>
        <v>0</v>
      </c>
      <c r="AG143" s="16" t="n">
        <f t="shared" si="209"/>
        <v>0</v>
      </c>
      <c r="AH143" s="16" t="n">
        <f t="shared" si="209"/>
        <v>0</v>
      </c>
      <c r="AI143" s="16" t="n">
        <f t="shared" si="209"/>
        <v>0</v>
      </c>
      <c r="AJ143" s="16" t="n">
        <f t="shared" si="209"/>
        <v>0</v>
      </c>
      <c r="AK143" s="16" t="n">
        <f t="shared" si="209"/>
        <v>0</v>
      </c>
      <c r="AL143" s="16" t="n">
        <f t="shared" si="209"/>
        <v>0</v>
      </c>
      <c r="AM143" s="16" t="n">
        <f t="shared" si="209"/>
        <v>0</v>
      </c>
      <c r="AN143" s="16" t="n">
        <f t="shared" si="209"/>
        <v>0</v>
      </c>
      <c r="AO143" s="16" t="n">
        <f t="shared" ref="AO143:AZ143" si="210">IFERROR(AO11/SUMIFS(AO$2:AO$64,$O$2:$O$64,$O143,$P$2:$P$64,$P143),"")</f>
        <v>2.7026990656662763E-2</v>
      </c>
      <c r="AP143" s="16" t="n">
        <f t="shared" si="210"/>
        <v>2.0459538578418923E-2</v>
      </c>
      <c r="AQ143" s="16" t="n">
        <f t="shared" si="210"/>
        <v>1.8367166355596907E-2</v>
      </c>
      <c r="AR143" s="16" t="n">
        <f t="shared" si="210"/>
        <v>1.5986963915681482E-2</v>
      </c>
      <c r="AS143" s="16" t="n">
        <f t="shared" si="210"/>
        <v>1.3015292876588112E-2</v>
      </c>
      <c r="AT143" s="16" t="n">
        <f t="shared" si="210"/>
        <v>1.2627844868553425E-2</v>
      </c>
      <c r="AU143" s="16" t="n">
        <f t="shared" si="210"/>
        <v>1.35478035125693E-2</v>
      </c>
      <c r="AV143" s="16" t="n">
        <f t="shared" si="210"/>
        <v>1.593552936882732E-2</v>
      </c>
      <c r="AW143" s="16" t="n">
        <f t="shared" si="210"/>
        <v>1.5758236452483792E-2</v>
      </c>
      <c r="AX143" s="16" t="n">
        <f t="shared" si="210"/>
        <v>1.9094058986606953E-2</v>
      </c>
      <c r="AY143" s="16" t="n">
        <f t="shared" si="210"/>
        <v>2.3912302522389798E-2</v>
      </c>
      <c r="AZ143" s="135" t="n">
        <f t="shared" si="210"/>
        <v>2.3751832667891593E-2</v>
      </c>
    </row>
    <row r="144">
      <c r="A144" s="146" t="str">
        <f t="shared" si="181"/>
        <v>0</v>
      </c>
      <c r="B144" t="str">
        <f t="shared" si="173"/>
        <v>Services &amp; R&amp;D</v>
      </c>
      <c r="C144" t="str">
        <f t="shared" si="174"/>
        <v>Less Common</v>
      </c>
      <c r="D144" t="str">
        <f t="shared" si="175"/>
        <v>T&amp;M/LH/FPLOE</v>
      </c>
      <c r="O144" s="1" t="str">
        <f t="shared" si="176"/>
        <v>0</v>
      </c>
      <c r="P144" s="1" t="str">
        <f t="shared" ref="P144:R144" si="211">P78</f>
        <v>Services &amp; R&amp;D</v>
      </c>
      <c r="Q144" s="1" t="str">
        <f t="shared" si="211"/>
        <v>Less Common</v>
      </c>
      <c r="R144" s="1" t="str">
        <f t="shared" si="211"/>
        <v>T&amp;M/LH/FPLOE</v>
      </c>
      <c r="S144" s="16" t="str">
        <f t="shared" ref="S144:AN144" si="212">IFERROR(S123/SUMIFS(S$21:S$36,$O$21:$O$36,$O144),"")</f>
      </c>
      <c r="T144" s="16" t="str">
        <f t="shared" si="212"/>
      </c>
      <c r="U144" s="16" t="str">
        <f t="shared" si="212"/>
      </c>
      <c r="V144" s="16" t="str">
        <f t="shared" si="212"/>
      </c>
      <c r="W144" s="16" t="str">
        <f t="shared" si="212"/>
      </c>
      <c r="X144" s="16" t="str">
        <f t="shared" si="212"/>
      </c>
      <c r="Y144" s="16" t="str">
        <f t="shared" si="212"/>
      </c>
      <c r="Z144" s="16" t="str">
        <f t="shared" si="212"/>
      </c>
      <c r="AA144" s="16" t="str">
        <f t="shared" si="212"/>
      </c>
      <c r="AB144" s="16" t="str">
        <f t="shared" si="212"/>
      </c>
      <c r="AC144" s="16" t="n">
        <f t="shared" si="212"/>
        <v>0</v>
      </c>
      <c r="AD144" s="16" t="n">
        <f t="shared" si="212"/>
        <v>0</v>
      </c>
      <c r="AE144" s="16" t="n">
        <f t="shared" si="212"/>
        <v>0</v>
      </c>
      <c r="AF144" s="16" t="n">
        <f t="shared" si="212"/>
        <v>0</v>
      </c>
      <c r="AG144" s="16" t="n">
        <f t="shared" si="212"/>
        <v>0</v>
      </c>
      <c r="AH144" s="16" t="n">
        <f t="shared" si="212"/>
        <v>0</v>
      </c>
      <c r="AI144" s="16" t="n">
        <f t="shared" si="212"/>
        <v>0</v>
      </c>
      <c r="AJ144" s="16" t="n">
        <f t="shared" si="212"/>
        <v>0</v>
      </c>
      <c r="AK144" s="16" t="n">
        <f t="shared" si="212"/>
        <v>0</v>
      </c>
      <c r="AL144" s="16" t="n">
        <f t="shared" si="212"/>
        <v>0</v>
      </c>
      <c r="AM144" s="16" t="n">
        <f t="shared" si="212"/>
        <v>0</v>
      </c>
      <c r="AN144" s="16" t="n">
        <f t="shared" si="212"/>
        <v>0</v>
      </c>
      <c r="AO144" s="16" t="n">
        <f t="shared" ref="AO144:AZ144" si="213">IFERROR(AO12/SUMIFS(AO$2:AO$64,$O$2:$O$64,$O144,$P$2:$P$64,$P144),"")</f>
        <v>3.8968890455890692E-2</v>
      </c>
      <c r="AP144" s="16" t="n">
        <f t="shared" si="213"/>
        <v>2.9282095428815564E-2</v>
      </c>
      <c r="AQ144" s="16" t="n">
        <f t="shared" si="213"/>
        <v>1.8637995858686647E-2</v>
      </c>
      <c r="AR144" s="16" t="n">
        <f t="shared" si="213"/>
        <v>1.6534733611325843E-2</v>
      </c>
      <c r="AS144" s="16" t="n">
        <f t="shared" si="213"/>
        <v>1.8684683597178939E-2</v>
      </c>
      <c r="AT144" s="16" t="n">
        <f t="shared" si="213"/>
        <v>1.9776086065654605E-2</v>
      </c>
      <c r="AU144" s="16" t="n">
        <f t="shared" si="213"/>
        <v>2.6199182901680086E-2</v>
      </c>
      <c r="AV144" s="16" t="n">
        <f t="shared" si="213"/>
        <v>2.1742719409423159E-2</v>
      </c>
      <c r="AW144" s="16" t="n">
        <f t="shared" si="213"/>
        <v>2.0146017576676122E-2</v>
      </c>
      <c r="AX144" s="16" t="n">
        <f t="shared" si="213"/>
        <v>1.8592901139607595E-2</v>
      </c>
      <c r="AY144" s="16" t="n">
        <f t="shared" si="213"/>
        <v>1.795157163660838E-2</v>
      </c>
      <c r="AZ144" s="135" t="n">
        <f t="shared" si="213"/>
        <v>2.1896874756267583E-2</v>
      </c>
    </row>
    <row r="145">
      <c r="A145" s="146" t="str">
        <f t="shared" si="181"/>
        <v>0</v>
      </c>
      <c r="B145" t="str">
        <f t="shared" si="173"/>
        <v>Services &amp; R&amp;D</v>
      </c>
      <c r="C145" t="str">
        <f t="shared" si="174"/>
        <v>Incentive</v>
      </c>
      <c r="D145" t="str">
        <f t="shared" si="175"/>
        <v>Incentive</v>
      </c>
      <c r="O145" s="1" t="str">
        <f t="shared" si="176"/>
        <v>0</v>
      </c>
      <c r="P145" s="1" t="str">
        <f t="shared" ref="P145:R145" si="214">P79</f>
        <v>Services &amp; R&amp;D</v>
      </c>
      <c r="Q145" s="1" t="str">
        <f t="shared" si="214"/>
        <v>Incentive</v>
      </c>
      <c r="R145" s="1" t="str">
        <f t="shared" si="214"/>
        <v>Incentive</v>
      </c>
      <c r="S145" s="16" t="str">
        <f t="shared" ref="S145:AN145" si="215">IFERROR(S124/SUMIFS(S$21:S$36,$O$21:$O$36,$O145),"")</f>
      </c>
      <c r="T145" s="16" t="str">
        <f t="shared" si="215"/>
      </c>
      <c r="U145" s="16" t="str">
        <f t="shared" si="215"/>
      </c>
      <c r="V145" s="16" t="str">
        <f t="shared" si="215"/>
      </c>
      <c r="W145" s="16" t="str">
        <f t="shared" si="215"/>
      </c>
      <c r="X145" s="16" t="str">
        <f t="shared" si="215"/>
      </c>
      <c r="Y145" s="16" t="str">
        <f t="shared" si="215"/>
      </c>
      <c r="Z145" s="16" t="str">
        <f t="shared" si="215"/>
      </c>
      <c r="AA145" s="16" t="str">
        <f t="shared" si="215"/>
      </c>
      <c r="AB145" s="16" t="str">
        <f t="shared" si="215"/>
      </c>
      <c r="AC145" s="16" t="n">
        <f t="shared" si="215"/>
        <v>0</v>
      </c>
      <c r="AD145" s="16" t="n">
        <f t="shared" si="215"/>
        <v>0</v>
      </c>
      <c r="AE145" s="16" t="n">
        <f t="shared" si="215"/>
        <v>0</v>
      </c>
      <c r="AF145" s="16" t="n">
        <f t="shared" si="215"/>
        <v>0</v>
      </c>
      <c r="AG145" s="16" t="n">
        <f t="shared" si="215"/>
        <v>0</v>
      </c>
      <c r="AH145" s="16" t="n">
        <f t="shared" si="215"/>
        <v>0</v>
      </c>
      <c r="AI145" s="16" t="n">
        <f t="shared" si="215"/>
        <v>0</v>
      </c>
      <c r="AJ145" s="16" t="n">
        <f t="shared" si="215"/>
        <v>0</v>
      </c>
      <c r="AK145" s="16" t="n">
        <f t="shared" si="215"/>
        <v>0</v>
      </c>
      <c r="AL145" s="16" t="n">
        <f t="shared" si="215"/>
        <v>0</v>
      </c>
      <c r="AM145" s="16" t="n">
        <f t="shared" si="215"/>
        <v>0</v>
      </c>
      <c r="AN145" s="16" t="n">
        <f t="shared" si="215"/>
        <v>0</v>
      </c>
      <c r="AO145" s="16" t="n">
        <f t="shared" ref="AO145:AZ145" si="216">IFERROR(AO13/SUMIFS(AO$2:AO$64,$O$2:$O$64,$O145,$P$2:$P$64,$P145),"")</f>
        <v>7.2701767484413732E-2</v>
      </c>
      <c r="AP145" s="16" t="n">
        <f t="shared" si="216"/>
        <v>6.7429344805278499E-2</v>
      </c>
      <c r="AQ145" s="16" t="n">
        <f t="shared" si="216"/>
        <v>6.6318850983350316E-2</v>
      </c>
      <c r="AR145" s="16" t="n">
        <f t="shared" si="216"/>
        <v>6.6573485013230488E-2</v>
      </c>
      <c r="AS145" s="16" t="n">
        <f t="shared" si="216"/>
        <v>7.3254522394924332E-2</v>
      </c>
      <c r="AT145" s="16" t="n">
        <f t="shared" si="216"/>
        <v>6.4075930909371831E-2</v>
      </c>
      <c r="AU145" s="16" t="n">
        <f t="shared" si="216"/>
        <v>5.2918386830608455E-2</v>
      </c>
      <c r="AV145" s="16" t="n">
        <f t="shared" si="216"/>
        <v>6.1378498170109881E-2</v>
      </c>
      <c r="AW145" s="16" t="n">
        <f t="shared" si="216"/>
        <v>5.8398509059351102E-2</v>
      </c>
      <c r="AX145" s="16" t="n">
        <f t="shared" si="216"/>
        <v>7.5186283467169893E-2</v>
      </c>
      <c r="AY145" s="16" t="n">
        <f t="shared" si="216"/>
        <v>6.2085950447366471E-2</v>
      </c>
      <c r="AZ145" s="135" t="n">
        <f t="shared" si="216"/>
        <v>0.10960212756332299</v>
      </c>
    </row>
    <row r="146">
      <c r="A146" s="146" t="str">
        <f t="shared" si="181"/>
        <v>0</v>
      </c>
      <c r="B146" t="str">
        <f t="shared" si="173"/>
        <v>Services &amp; R&amp;D</v>
      </c>
      <c r="C146" t="str">
        <f t="shared" si="174"/>
        <v>Other CB</v>
      </c>
      <c r="D146" t="str">
        <f t="shared" si="175"/>
        <v>Other CB</v>
      </c>
      <c r="O146" s="1" t="str">
        <f t="shared" si="176"/>
        <v>0</v>
      </c>
      <c r="P146" s="1" t="str">
        <f t="shared" ref="P146:R146" si="217">P80</f>
        <v>Services &amp; R&amp;D</v>
      </c>
      <c r="Q146" s="1" t="str">
        <f t="shared" si="217"/>
        <v>Other CB</v>
      </c>
      <c r="R146" s="1" t="str">
        <f t="shared" si="217"/>
        <v>Other CB</v>
      </c>
      <c r="S146" s="16" t="str">
        <f t="shared" ref="S146:AN146" si="218">IFERROR(S125/SUMIFS(S$21:S$36,$O$21:$O$36,$O146),"")</f>
      </c>
      <c r="T146" s="16" t="str">
        <f t="shared" si="218"/>
      </c>
      <c r="U146" s="16" t="str">
        <f t="shared" si="218"/>
      </c>
      <c r="V146" s="16" t="str">
        <f t="shared" si="218"/>
      </c>
      <c r="W146" s="16" t="str">
        <f t="shared" si="218"/>
      </c>
      <c r="X146" s="16" t="str">
        <f t="shared" si="218"/>
      </c>
      <c r="Y146" s="16" t="str">
        <f t="shared" si="218"/>
      </c>
      <c r="Z146" s="16" t="str">
        <f t="shared" si="218"/>
      </c>
      <c r="AA146" s="16" t="str">
        <f t="shared" si="218"/>
      </c>
      <c r="AB146" s="16" t="str">
        <f t="shared" si="218"/>
      </c>
      <c r="AC146" s="16" t="n">
        <f t="shared" si="218"/>
        <v>0</v>
      </c>
      <c r="AD146" s="16" t="n">
        <f t="shared" si="218"/>
        <v>0</v>
      </c>
      <c r="AE146" s="16" t="n">
        <f t="shared" si="218"/>
        <v>0</v>
      </c>
      <c r="AF146" s="16" t="n">
        <f t="shared" si="218"/>
        <v>0</v>
      </c>
      <c r="AG146" s="16" t="n">
        <f t="shared" si="218"/>
        <v>0</v>
      </c>
      <c r="AH146" s="16" t="n">
        <f t="shared" si="218"/>
        <v>0</v>
      </c>
      <c r="AI146" s="16" t="n">
        <f t="shared" si="218"/>
        <v>0</v>
      </c>
      <c r="AJ146" s="16" t="n">
        <f t="shared" si="218"/>
        <v>0</v>
      </c>
      <c r="AK146" s="16" t="n">
        <f t="shared" si="218"/>
        <v>0</v>
      </c>
      <c r="AL146" s="16" t="n">
        <f t="shared" si="218"/>
        <v>0</v>
      </c>
      <c r="AM146" s="16" t="n">
        <f t="shared" si="218"/>
        <v>0</v>
      </c>
      <c r="AN146" s="16" t="n">
        <f t="shared" si="218"/>
        <v>0</v>
      </c>
      <c r="AO146" s="16" t="n">
        <f t="shared" ref="AO146:AZ146" si="219">IFERROR(AO14/SUMIFS(AO$2:AO$64,$O$2:$O$64,$O146,$P$2:$P$64,$P146),"")</f>
        <v>0.35587346936843156</v>
      </c>
      <c r="AP146" s="16" t="n">
        <f t="shared" si="219"/>
        <v>0.39141090297444853</v>
      </c>
      <c r="AQ146" s="16" t="n">
        <f t="shared" si="219"/>
        <v>0.37705904712804278</v>
      </c>
      <c r="AR146" s="16" t="n">
        <f t="shared" si="219"/>
        <v>0.39031617652638195</v>
      </c>
      <c r="AS146" s="16" t="n">
        <f t="shared" si="219"/>
        <v>0.36521715804195787</v>
      </c>
      <c r="AT146" s="16" t="n">
        <f t="shared" si="219"/>
        <v>0.38150451028952115</v>
      </c>
      <c r="AU146" s="16" t="n">
        <f t="shared" si="219"/>
        <v>0.34665768593586449</v>
      </c>
      <c r="AV146" s="16" t="n">
        <f t="shared" si="219"/>
        <v>0.35182482807709209</v>
      </c>
      <c r="AW146" s="16" t="n">
        <f t="shared" si="219"/>
        <v>0.31233651018518727</v>
      </c>
      <c r="AX146" s="16" t="n">
        <f t="shared" si="219"/>
        <v>0.35687230537091719</v>
      </c>
      <c r="AY146" s="16" t="n">
        <f t="shared" si="219"/>
        <v>0.35267902427470549</v>
      </c>
      <c r="AZ146" s="135" t="n">
        <f t="shared" si="219"/>
        <v>0.36395584000765807</v>
      </c>
    </row>
    <row r="147">
      <c r="A147" s="146" t="str">
        <f t="shared" si="181"/>
        <v>0</v>
      </c>
      <c r="B147" t="str">
        <f t="shared" si="173"/>
        <v>Services &amp; R&amp;D</v>
      </c>
      <c r="C147" t="str">
        <f t="shared" si="174"/>
        <v>UCA</v>
      </c>
      <c r="D147" t="str">
        <f t="shared" si="175"/>
        <v>UCA</v>
      </c>
      <c r="O147" s="1" t="str">
        <f t="shared" si="176"/>
        <v>0</v>
      </c>
      <c r="P147" s="1" t="str">
        <f t="shared" ref="P147:R147" si="220">P81</f>
        <v>Services &amp; R&amp;D</v>
      </c>
      <c r="Q147" s="1" t="str">
        <f t="shared" si="220"/>
        <v>UCA</v>
      </c>
      <c r="R147" s="1" t="str">
        <f t="shared" si="220"/>
        <v>UCA</v>
      </c>
      <c r="S147" s="16" t="str">
        <f t="shared" ref="S147:AN147" si="221">IFERROR(S126/SUMIFS(S$21:S$36,$O$21:$O$36,$O147),"")</f>
      </c>
      <c r="T147" s="16" t="str">
        <f t="shared" si="221"/>
      </c>
      <c r="U147" s="16" t="str">
        <f t="shared" si="221"/>
      </c>
      <c r="V147" s="16" t="str">
        <f t="shared" si="221"/>
      </c>
      <c r="W147" s="16" t="str">
        <f t="shared" si="221"/>
      </c>
      <c r="X147" s="16" t="str">
        <f t="shared" si="221"/>
      </c>
      <c r="Y147" s="16" t="str">
        <f t="shared" si="221"/>
      </c>
      <c r="Z147" s="16" t="str">
        <f t="shared" si="221"/>
      </c>
      <c r="AA147" s="16" t="str">
        <f t="shared" si="221"/>
      </c>
      <c r="AB147" s="16" t="str">
        <f t="shared" si="221"/>
      </c>
      <c r="AC147" s="16" t="n">
        <f t="shared" si="221"/>
        <v>0</v>
      </c>
      <c r="AD147" s="16" t="n">
        <f t="shared" si="221"/>
        <v>0</v>
      </c>
      <c r="AE147" s="16" t="n">
        <f t="shared" si="221"/>
        <v>0</v>
      </c>
      <c r="AF147" s="16" t="n">
        <f t="shared" si="221"/>
        <v>0</v>
      </c>
      <c r="AG147" s="16" t="n">
        <f t="shared" si="221"/>
        <v>0</v>
      </c>
      <c r="AH147" s="16" t="n">
        <f t="shared" si="221"/>
        <v>0</v>
      </c>
      <c r="AI147" s="16" t="n">
        <f t="shared" si="221"/>
        <v>0</v>
      </c>
      <c r="AJ147" s="16" t="n">
        <f t="shared" si="221"/>
        <v>0</v>
      </c>
      <c r="AK147" s="16" t="n">
        <f t="shared" si="221"/>
        <v>0</v>
      </c>
      <c r="AL147" s="16" t="n">
        <f t="shared" si="221"/>
        <v>0</v>
      </c>
      <c r="AM147" s="16" t="n">
        <f t="shared" si="221"/>
        <v>0</v>
      </c>
      <c r="AN147" s="16" t="n">
        <f t="shared" si="221"/>
        <v>0</v>
      </c>
      <c r="AO147" s="16" t="n">
        <f t="shared" ref="AO147:AZ147" si="222">IFERROR(AO15/SUMIFS(AO$2:AO$64,$O$2:$O$64,$O147,$P$2:$P$64,$P147),"")</f>
        <v>1.5939992646430673E-2</v>
      </c>
      <c r="AP147" s="16" t="n">
        <f t="shared" si="222"/>
        <v>2.225065354211295E-2</v>
      </c>
      <c r="AQ147" s="16" t="n">
        <f t="shared" si="222"/>
        <v>1.3509171359259482E-2</v>
      </c>
      <c r="AR147" s="16" t="n">
        <f t="shared" si="222"/>
        <v>3.8881287131982373E-3</v>
      </c>
      <c r="AS147" s="16" t="n">
        <f t="shared" si="222"/>
        <v>3.8708551845096494E-2</v>
      </c>
      <c r="AT147" s="16" t="n">
        <f t="shared" si="222"/>
        <v>2.6736038167364168E-2</v>
      </c>
      <c r="AU147" s="16" t="n">
        <f t="shared" si="222"/>
        <v>5.8226920321388799E-2</v>
      </c>
      <c r="AV147" s="16" t="n">
        <f t="shared" si="222"/>
        <v>5.2850643759505579E-2</v>
      </c>
      <c r="AW147" s="16" t="n">
        <f t="shared" si="222"/>
        <v>4.0507584155349427E-2</v>
      </c>
      <c r="AX147" s="16" t="n">
        <f t="shared" si="222"/>
        <v>2.4334142707003615E-2</v>
      </c>
      <c r="AY147" s="16" t="n">
        <f t="shared" si="222"/>
        <v>2.1263422327014812E-2</v>
      </c>
      <c r="AZ147" s="135" t="n">
        <f t="shared" si="222"/>
        <v>2.3124044608566215E-2</v>
      </c>
    </row>
    <row r="148">
      <c r="A148" s="146" t="str">
        <f t="shared" si="181"/>
        <v>0</v>
      </c>
      <c r="B148" t="str">
        <f t="shared" si="173"/>
        <v>Services &amp; R&amp;D</v>
      </c>
      <c r="C148" t="str">
        <f t="shared" si="174"/>
        <v>Unclear</v>
      </c>
      <c r="D148" t="str">
        <f t="shared" si="175"/>
        <v>Combination/Other</v>
      </c>
      <c r="O148" s="1" t="str">
        <f t="shared" si="176"/>
        <v>0</v>
      </c>
      <c r="P148" s="1" t="str">
        <f t="shared" ref="P148:R148" si="223">P82</f>
        <v>Services &amp; R&amp;D</v>
      </c>
      <c r="Q148" s="1" t="str">
        <f t="shared" si="223"/>
        <v>Unclear</v>
      </c>
      <c r="R148" s="1" t="str">
        <f t="shared" si="223"/>
        <v>Combination/Other</v>
      </c>
      <c r="S148" s="16" t="str">
        <f t="shared" ref="S148:AN148" si="224">IFERROR(S127/SUMIFS(S$21:S$36,$O$21:$O$36,$O148),"")</f>
      </c>
      <c r="T148" s="16" t="str">
        <f t="shared" si="224"/>
      </c>
      <c r="U148" s="16" t="str">
        <f t="shared" si="224"/>
      </c>
      <c r="V148" s="16" t="str">
        <f t="shared" si="224"/>
      </c>
      <c r="W148" s="16" t="str">
        <f t="shared" si="224"/>
      </c>
      <c r="X148" s="16" t="str">
        <f t="shared" si="224"/>
      </c>
      <c r="Y148" s="16" t="str">
        <f t="shared" si="224"/>
      </c>
      <c r="Z148" s="16" t="str">
        <f t="shared" si="224"/>
      </c>
      <c r="AA148" s="16" t="str">
        <f t="shared" si="224"/>
      </c>
      <c r="AB148" s="16" t="str">
        <f t="shared" si="224"/>
      </c>
      <c r="AC148" s="16" t="n">
        <f t="shared" si="224"/>
        <v>0</v>
      </c>
      <c r="AD148" s="16" t="n">
        <f t="shared" si="224"/>
        <v>0</v>
      </c>
      <c r="AE148" s="16" t="n">
        <f t="shared" si="224"/>
        <v>0</v>
      </c>
      <c r="AF148" s="16" t="n">
        <f t="shared" si="224"/>
        <v>0</v>
      </c>
      <c r="AG148" s="16" t="n">
        <f t="shared" si="224"/>
        <v>0</v>
      </c>
      <c r="AH148" s="16" t="n">
        <f t="shared" si="224"/>
        <v>0</v>
      </c>
      <c r="AI148" s="16" t="n">
        <f t="shared" si="224"/>
        <v>0</v>
      </c>
      <c r="AJ148" s="16" t="n">
        <f t="shared" si="224"/>
        <v>0</v>
      </c>
      <c r="AK148" s="16" t="n">
        <f t="shared" si="224"/>
        <v>0</v>
      </c>
      <c r="AL148" s="16" t="n">
        <f t="shared" si="224"/>
        <v>0</v>
      </c>
      <c r="AM148" s="16" t="n">
        <f t="shared" si="224"/>
        <v>0</v>
      </c>
      <c r="AN148" s="16" t="n">
        <f t="shared" si="224"/>
        <v>0</v>
      </c>
      <c r="AO148" s="16" t="n">
        <f t="shared" ref="AO148:AZ148" si="225">IFERROR(AO16/SUMIFS(AO$2:AO$64,$O$2:$O$64,$O148,$P$2:$P$64,$P148),"")</f>
        <v>1.9456398526925285E-5</v>
      </c>
      <c r="AP148" s="16" t="n">
        <f t="shared" si="225"/>
        <v>-1.9480060579428712E-4</v>
      </c>
      <c r="AQ148" s="16" t="n">
        <f t="shared" si="225"/>
        <v>-1.71764886999197E-4</v>
      </c>
      <c r="AR148" s="16" t="n">
        <f t="shared" si="225"/>
        <v>1.155432001843657E-6</v>
      </c>
      <c r="AS148" s="16" t="n">
        <f t="shared" si="225"/>
        <v>0</v>
      </c>
      <c r="AT148" s="16" t="n">
        <f t="shared" si="225"/>
        <v>0</v>
      </c>
      <c r="AU148" s="16" t="n">
        <f t="shared" si="225"/>
        <v>0</v>
      </c>
      <c r="AV148" s="16" t="n">
        <f t="shared" si="225"/>
        <v>0</v>
      </c>
      <c r="AW148" s="16" t="n">
        <f t="shared" si="225"/>
        <v>0</v>
      </c>
      <c r="AX148" s="16" t="n">
        <f t="shared" si="225"/>
        <v>0</v>
      </c>
      <c r="AY148" s="16" t="n">
        <f t="shared" si="225"/>
        <v>0</v>
      </c>
      <c r="AZ148" s="135" t="n">
        <f t="shared" si="225"/>
        <v>0</v>
      </c>
    </row>
    <row r="149" ht="15.75" customHeight="1">
      <c r="A149" s="147" t="str">
        <f t="shared" si="181"/>
        <v>0</v>
      </c>
      <c r="B149" s="148" t="str">
        <f t="shared" si="173"/>
        <v>Services &amp; R&amp;D</v>
      </c>
      <c r="C149" s="148" t="str">
        <f t="shared" si="174"/>
        <v>Unclear</v>
      </c>
      <c r="D149" s="148" t="n">
        <f t="shared" si="175"/>
        <v>0</v>
      </c>
      <c r="E149" s="148"/>
      <c r="F149" s="148"/>
      <c r="G149" s="148"/>
      <c r="H149" s="148"/>
      <c r="I149" s="148"/>
      <c r="J149" s="148"/>
      <c r="K149" s="148"/>
      <c r="O149" s="133" t="str">
        <f t="shared" si="176"/>
        <v>0</v>
      </c>
      <c r="P149" s="133" t="str">
        <f t="shared" ref="P149:R149" si="226">P83</f>
        <v>Services &amp; R&amp;D</v>
      </c>
      <c r="Q149" s="133" t="str">
        <f t="shared" si="226"/>
        <v>Unclear</v>
      </c>
      <c r="R149" s="133" t="n">
        <f t="shared" si="226"/>
        <v>0</v>
      </c>
      <c r="S149" s="132" t="str">
        <f t="shared" ref="S149:AN149" si="227">IFERROR(S128/SUMIFS(S$21:S$36,$O$21:$O$36,$O149),"")</f>
      </c>
      <c r="T149" s="132" t="str">
        <f t="shared" si="227"/>
      </c>
      <c r="U149" s="132" t="str">
        <f t="shared" si="227"/>
      </c>
      <c r="V149" s="132" t="str">
        <f t="shared" si="227"/>
      </c>
      <c r="W149" s="132" t="str">
        <f t="shared" si="227"/>
      </c>
      <c r="X149" s="132" t="str">
        <f t="shared" si="227"/>
      </c>
      <c r="Y149" s="132" t="str">
        <f t="shared" si="227"/>
      </c>
      <c r="Z149" s="132" t="str">
        <f t="shared" si="227"/>
      </c>
      <c r="AA149" s="132" t="str">
        <f t="shared" si="227"/>
      </c>
      <c r="AB149" s="132" t="str">
        <f t="shared" si="227"/>
      </c>
      <c r="AC149" s="132" t="n">
        <f t="shared" si="227"/>
        <v>0</v>
      </c>
      <c r="AD149" s="132" t="n">
        <f t="shared" si="227"/>
        <v>0</v>
      </c>
      <c r="AE149" s="132" t="n">
        <f t="shared" si="227"/>
        <v>0</v>
      </c>
      <c r="AF149" s="132" t="n">
        <f t="shared" si="227"/>
        <v>0</v>
      </c>
      <c r="AG149" s="132" t="n">
        <f t="shared" si="227"/>
        <v>0</v>
      </c>
      <c r="AH149" s="132" t="n">
        <f t="shared" si="227"/>
        <v>0</v>
      </c>
      <c r="AI149" s="132" t="n">
        <f t="shared" si="227"/>
        <v>0</v>
      </c>
      <c r="AJ149" s="132" t="n">
        <f t="shared" si="227"/>
        <v>0</v>
      </c>
      <c r="AK149" s="132" t="n">
        <f t="shared" si="227"/>
        <v>0</v>
      </c>
      <c r="AL149" s="132" t="n">
        <f t="shared" si="227"/>
        <v>0</v>
      </c>
      <c r="AM149" s="132" t="n">
        <f t="shared" si="227"/>
        <v>0</v>
      </c>
      <c r="AN149" s="132" t="n">
        <f t="shared" si="227"/>
        <v>0</v>
      </c>
      <c r="AO149" s="132" t="n">
        <f t="shared" ref="AO149:AZ149" si="228">IFERROR(AO17/SUMIFS(AO$2:AO$64,$O$2:$O$64,$O149,$P$2:$P$64,$P149),"")</f>
        <v>2.5026141197659032E-3</v>
      </c>
      <c r="AP149" s="132" t="n">
        <f t="shared" si="228"/>
        <v>2.7404600113537193E-3</v>
      </c>
      <c r="AQ149" s="132" t="n">
        <f t="shared" si="228"/>
        <v>2.9788691221649473E-3</v>
      </c>
      <c r="AR149" s="132" t="n">
        <f t="shared" si="228"/>
        <v>4.3899303437805702E-3</v>
      </c>
      <c r="AS149" s="132" t="n">
        <f t="shared" si="228"/>
        <v>2.3799713880513526E-3</v>
      </c>
      <c r="AT149" s="132" t="n">
        <f t="shared" si="228"/>
        <v>6.3835357689137479E-3</v>
      </c>
      <c r="AU149" s="132" t="n">
        <f t="shared" si="228"/>
        <v>0</v>
      </c>
      <c r="AV149" s="132" t="n">
        <f t="shared" si="228"/>
        <v>2.7847674104726436E-7</v>
      </c>
      <c r="AW149" s="132" t="n">
        <f t="shared" si="228"/>
        <v>0</v>
      </c>
      <c r="AX149" s="132" t="n">
        <f t="shared" si="228"/>
        <v>0</v>
      </c>
      <c r="AY149" s="132" t="n">
        <f t="shared" si="228"/>
        <v>0</v>
      </c>
      <c r="AZ149" s="126" t="n">
        <f t="shared" si="228"/>
        <v>0</v>
      </c>
    </row>
    <row r="150" ht="15.75" customHeight="1">
      <c r="A150" t="str">
        <f t="shared" si="181"/>
        <v>0</v>
      </c>
      <c r="B150" t="str">
        <f t="shared" si="173"/>
        <v>Unlabeled</v>
      </c>
      <c r="C150" t="str">
        <f t="shared" si="174"/>
        <v>FFP</v>
      </c>
      <c r="D150" t="str">
        <f t="shared" si="175"/>
        <v>FFP</v>
      </c>
      <c r="O150" s="1" t="str">
        <f t="shared" si="176"/>
        <v>0</v>
      </c>
      <c r="P150" s="1" t="str">
        <f t="shared" ref="P150:R150" si="229">P84</f>
        <v>Unlabeled</v>
      </c>
      <c r="Q150" s="1" t="str">
        <f t="shared" si="229"/>
        <v>FFP</v>
      </c>
      <c r="R150" s="1" t="str">
        <f t="shared" si="229"/>
        <v>FFP</v>
      </c>
      <c r="AO150" s="16" t="n">
        <f t="shared" ref="AO150:AZ150" si="230">IFERROR(AO18/SUMIFS(AO$2:AO$64,$O$2:$O$64,$O150,$P$2:$P$64,$P150),"")</f>
        <v>0.56326220995921128</v>
      </c>
      <c r="AP150" s="16" t="n">
        <f t="shared" si="230"/>
        <v>0.52295646973566534</v>
      </c>
      <c r="AQ150" s="16" t="str">
        <f t="shared" si="230"/>
      </c>
      <c r="AR150" s="16" t="n">
        <f t="shared" si="230"/>
        <v>0</v>
      </c>
      <c r="AS150" s="16" t="n">
        <f t="shared" si="230"/>
        <v>0.99951496699006259</v>
      </c>
      <c r="AT150" s="16" t="n">
        <f t="shared" si="230"/>
        <v>-1.8207396364614632E-4</v>
      </c>
      <c r="AU150" s="16" t="n">
        <f t="shared" si="230"/>
        <v>0</v>
      </c>
      <c r="AV150" s="16" t="n">
        <f t="shared" si="230"/>
        <v>1</v>
      </c>
      <c r="AW150" s="16" t="n">
        <f t="shared" si="230"/>
        <v>0</v>
      </c>
      <c r="AX150" s="16" t="n">
        <f t="shared" si="230"/>
        <v>0.97411445552345743</v>
      </c>
      <c r="AY150" s="16" t="str">
        <f t="shared" si="230"/>
      </c>
      <c r="AZ150" s="16" t="n">
        <f t="shared" si="230"/>
        <v>0</v>
      </c>
    </row>
    <row r="151" ht="15.75" customHeight="1">
      <c r="A151" t="str">
        <f t="shared" si="181"/>
        <v>0</v>
      </c>
      <c r="B151" t="str">
        <f t="shared" si="173"/>
        <v>Unlabeled</v>
      </c>
      <c r="C151" t="str">
        <f t="shared" si="174"/>
        <v>Less Common</v>
      </c>
      <c r="D151" t="str">
        <f t="shared" si="175"/>
        <v>Other FP</v>
      </c>
      <c r="O151" s="1" t="str">
        <f t="shared" si="176"/>
        <v>0</v>
      </c>
      <c r="P151" s="1" t="str">
        <f t="shared" ref="P151:R151" si="231">P85</f>
        <v>Unlabeled</v>
      </c>
      <c r="Q151" s="1" t="str">
        <f t="shared" si="231"/>
        <v>Less Common</v>
      </c>
      <c r="R151" s="1" t="str">
        <f t="shared" si="231"/>
        <v>Other FP</v>
      </c>
      <c r="AO151" s="16" t="n">
        <f t="shared" ref="AO151:AZ151" si="232">IFERROR(AO19/SUMIFS(AO$2:AO$64,$O$2:$O$64,$O151,$P$2:$P$64,$P151),"")</f>
        <v>0</v>
      </c>
      <c r="AP151" s="16" t="n">
        <f t="shared" si="232"/>
        <v>0</v>
      </c>
      <c r="AQ151" s="16" t="str">
        <f t="shared" si="232"/>
      </c>
      <c r="AR151" s="16" t="n">
        <f t="shared" si="232"/>
        <v>0</v>
      </c>
      <c r="AS151" s="16" t="n">
        <f t="shared" si="232"/>
        <v>0</v>
      </c>
      <c r="AT151" s="16" t="n">
        <f t="shared" si="232"/>
        <v>0</v>
      </c>
      <c r="AU151" s="16" t="n">
        <f t="shared" si="232"/>
        <v>0</v>
      </c>
      <c r="AV151" s="16" t="n">
        <f t="shared" si="232"/>
        <v>0</v>
      </c>
      <c r="AW151" s="16" t="n">
        <f t="shared" si="232"/>
        <v>0</v>
      </c>
      <c r="AX151" s="16" t="n">
        <f t="shared" si="232"/>
        <v>0</v>
      </c>
      <c r="AY151" s="16" t="str">
        <f t="shared" si="232"/>
      </c>
      <c r="AZ151" s="16" t="n">
        <f t="shared" si="232"/>
        <v>0</v>
      </c>
    </row>
    <row r="152" ht="15.75" customHeight="1">
      <c r="A152" t="str">
        <f t="shared" si="181"/>
        <v>0</v>
      </c>
      <c r="B152" t="str">
        <f t="shared" si="173"/>
        <v>Unlabeled</v>
      </c>
      <c r="C152" t="str">
        <f t="shared" si="174"/>
        <v>Less Common</v>
      </c>
      <c r="D152" t="str">
        <f t="shared" si="175"/>
        <v>T&amp;M/LH/FPLOE</v>
      </c>
      <c r="O152" s="1" t="str">
        <f t="shared" si="176"/>
        <v>0</v>
      </c>
      <c r="P152" s="1" t="str">
        <f t="shared" ref="P152:R152" si="233">P86</f>
        <v>Unlabeled</v>
      </c>
      <c r="Q152" s="1" t="str">
        <f t="shared" si="233"/>
        <v>Less Common</v>
      </c>
      <c r="R152" s="1" t="str">
        <f t="shared" si="233"/>
        <v>T&amp;M/LH/FPLOE</v>
      </c>
      <c r="AO152" s="16" t="n">
        <f t="shared" ref="AO152:AZ152" si="234">IFERROR(AO20/SUMIFS(AO$2:AO$64,$O$2:$O$64,$O152,$P$2:$P$64,$P152),"")</f>
        <v>0.43673779004078866</v>
      </c>
      <c r="AP152" s="16" t="n">
        <f t="shared" si="234"/>
        <v>0.47704353026433477</v>
      </c>
      <c r="AQ152" s="16" t="str">
        <f t="shared" si="234"/>
      </c>
      <c r="AR152" s="16" t="n">
        <f t="shared" si="234"/>
        <v>0</v>
      </c>
      <c r="AS152" s="16" t="n">
        <f t="shared" si="234"/>
        <v>-2.9875504883426185E-7</v>
      </c>
      <c r="AT152" s="16" t="n">
        <f t="shared" si="234"/>
        <v>0</v>
      </c>
      <c r="AU152" s="16" t="n">
        <f t="shared" si="234"/>
        <v>0</v>
      </c>
      <c r="AV152" s="16" t="n">
        <f t="shared" si="234"/>
        <v>0</v>
      </c>
      <c r="AW152" s="16" t="n">
        <f t="shared" si="234"/>
        <v>0</v>
      </c>
      <c r="AX152" s="16" t="n">
        <f t="shared" si="234"/>
        <v>0</v>
      </c>
      <c r="AY152" s="16" t="str">
        <f t="shared" si="234"/>
      </c>
      <c r="AZ152" s="16" t="n">
        <f t="shared" si="234"/>
        <v>0</v>
      </c>
    </row>
    <row r="153" ht="15.75" customHeight="1">
      <c r="A153" t="str">
        <f t="shared" si="181"/>
        <v>0</v>
      </c>
      <c r="B153" t="str">
        <f t="shared" si="173"/>
        <v>Unlabeled</v>
      </c>
      <c r="C153" t="str">
        <f t="shared" si="174"/>
        <v>Other CB</v>
      </c>
      <c r="D153" t="str">
        <f t="shared" si="175"/>
        <v>Other CB</v>
      </c>
      <c r="O153" s="1" t="str">
        <f t="shared" si="176"/>
        <v>0</v>
      </c>
      <c r="P153" s="1" t="str">
        <f t="shared" ref="P153:R153" si="235">P87</f>
        <v>Unlabeled</v>
      </c>
      <c r="Q153" s="1" t="str">
        <f t="shared" si="235"/>
        <v>Other CB</v>
      </c>
      <c r="R153" s="1" t="str">
        <f t="shared" si="235"/>
        <v>Other CB</v>
      </c>
      <c r="AO153" s="16" t="n">
        <f t="shared" ref="AO153:AZ153" si="236">IFERROR(AO21/SUMIFS(AO$2:AO$64,$O$2:$O$64,$O153,$P$2:$P$64,$P153),"")</f>
        <v>0</v>
      </c>
      <c r="AP153" s="16" t="n">
        <f t="shared" si="236"/>
        <v>0</v>
      </c>
      <c r="AQ153" s="16" t="str">
        <f t="shared" si="236"/>
      </c>
      <c r="AR153" s="16" t="n">
        <f t="shared" si="236"/>
        <v>0</v>
      </c>
      <c r="AS153" s="16" t="n">
        <f t="shared" si="236"/>
        <v>0</v>
      </c>
      <c r="AT153" s="16" t="n">
        <f t="shared" si="236"/>
        <v>0</v>
      </c>
      <c r="AU153" s="16" t="n">
        <f t="shared" si="236"/>
        <v>0</v>
      </c>
      <c r="AV153" s="16" t="n">
        <f t="shared" si="236"/>
        <v>0</v>
      </c>
      <c r="AW153" s="16" t="n">
        <f t="shared" si="236"/>
        <v>0</v>
      </c>
      <c r="AX153" s="16" t="n">
        <f t="shared" si="236"/>
        <v>0</v>
      </c>
      <c r="AY153" s="16" t="str">
        <f t="shared" si="236"/>
      </c>
      <c r="AZ153" s="16" t="n">
        <f t="shared" si="236"/>
        <v>0</v>
      </c>
    </row>
    <row r="154" ht="15.75" customHeight="1">
      <c r="A154" t="str">
        <f t="shared" si="181"/>
        <v>0</v>
      </c>
      <c r="B154" t="str">
        <f t="shared" si="173"/>
        <v>Unlabeled</v>
      </c>
      <c r="C154" t="str">
        <f t="shared" si="174"/>
        <v>UCA</v>
      </c>
      <c r="D154" t="str">
        <f t="shared" si="175"/>
        <v>UCA</v>
      </c>
      <c r="O154" s="1" t="str">
        <f t="shared" si="176"/>
        <v>0</v>
      </c>
      <c r="P154" s="1" t="str">
        <f t="shared" ref="P154:R154" si="237">P88</f>
        <v>Unlabeled</v>
      </c>
      <c r="Q154" s="1" t="str">
        <f t="shared" si="237"/>
        <v>UCA</v>
      </c>
      <c r="R154" s="1" t="str">
        <f t="shared" si="237"/>
        <v>UCA</v>
      </c>
      <c r="AO154" s="16" t="n">
        <f t="shared" ref="AO154:AZ154" si="238">IFERROR(AO22/SUMIFS(AO$2:AO$64,$O$2:$O$64,$O154,$P$2:$P$64,$P154),"")</f>
        <v>0</v>
      </c>
      <c r="AP154" s="16" t="n">
        <f t="shared" si="238"/>
        <v>0</v>
      </c>
      <c r="AQ154" s="16" t="str">
        <f t="shared" si="238"/>
      </c>
      <c r="AR154" s="16" t="n">
        <f t="shared" si="238"/>
        <v>0</v>
      </c>
      <c r="AS154" s="16" t="n">
        <f t="shared" si="238"/>
        <v>0</v>
      </c>
      <c r="AT154" s="16" t="n">
        <f t="shared" si="238"/>
        <v>0</v>
      </c>
      <c r="AU154" s="16" t="n">
        <f t="shared" si="238"/>
        <v>0</v>
      </c>
      <c r="AV154" s="16" t="n">
        <f t="shared" si="238"/>
        <v>0</v>
      </c>
      <c r="AW154" s="16" t="n">
        <f t="shared" si="238"/>
        <v>0</v>
      </c>
      <c r="AX154" s="16" t="n">
        <f t="shared" si="238"/>
        <v>0</v>
      </c>
      <c r="AY154" s="16" t="str">
        <f t="shared" si="238"/>
      </c>
      <c r="AZ154" s="16" t="n">
        <f t="shared" si="238"/>
        <v>0</v>
      </c>
    </row>
    <row r="155" ht="15.75" customHeight="1">
      <c r="A155" t="str">
        <f t="shared" si="181"/>
        <v>0</v>
      </c>
      <c r="B155" t="str">
        <f t="shared" si="173"/>
        <v>Unlabeled</v>
      </c>
      <c r="C155" t="str">
        <f t="shared" si="174"/>
        <v>Unclear</v>
      </c>
      <c r="D155" t="str">
        <f t="shared" si="175"/>
        <v>Combination/Other</v>
      </c>
      <c r="O155" s="1" t="str">
        <f t="shared" si="176"/>
        <v>0</v>
      </c>
      <c r="P155" s="1" t="str">
        <f t="shared" ref="P155:R155" si="239">P89</f>
        <v>Unlabeled</v>
      </c>
      <c r="Q155" s="1" t="str">
        <f t="shared" si="239"/>
        <v>Unclear</v>
      </c>
      <c r="R155" s="1" t="str">
        <f t="shared" si="239"/>
        <v>Combination/Other</v>
      </c>
      <c r="AO155" s="16" t="n">
        <f t="shared" ref="AO155:AZ155" si="240">IFERROR(AO23/SUMIFS(AO$2:AO$64,$O$2:$O$64,$O155,$P$2:$P$64,$P155),"")</f>
        <v>0</v>
      </c>
      <c r="AP155" s="16" t="n">
        <f t="shared" si="240"/>
        <v>0</v>
      </c>
      <c r="AQ155" s="16" t="str">
        <f t="shared" si="240"/>
      </c>
      <c r="AR155" s="16" t="n">
        <f t="shared" si="240"/>
        <v>0</v>
      </c>
      <c r="AS155" s="16" t="n">
        <f t="shared" si="240"/>
        <v>0</v>
      </c>
      <c r="AT155" s="16" t="n">
        <f t="shared" si="240"/>
        <v>0</v>
      </c>
      <c r="AU155" s="16" t="n">
        <f t="shared" si="240"/>
        <v>0</v>
      </c>
      <c r="AV155" s="16" t="n">
        <f t="shared" si="240"/>
        <v>0</v>
      </c>
      <c r="AW155" s="16" t="n">
        <f t="shared" si="240"/>
        <v>0</v>
      </c>
      <c r="AX155" s="16" t="n">
        <f t="shared" si="240"/>
        <v>0</v>
      </c>
      <c r="AY155" s="16" t="str">
        <f t="shared" si="240"/>
      </c>
      <c r="AZ155" s="16" t="n">
        <f t="shared" si="240"/>
        <v>0</v>
      </c>
    </row>
    <row r="156" ht="15.75" customHeight="1">
      <c r="A156" t="str">
        <f t="shared" si="181"/>
        <v>0</v>
      </c>
      <c r="B156" t="str">
        <f t="shared" si="173"/>
        <v>Unlabeled</v>
      </c>
      <c r="C156" t="str">
        <f t="shared" si="174"/>
        <v>Unclear</v>
      </c>
      <c r="D156" t="n">
        <f t="shared" si="175"/>
        <v>0</v>
      </c>
      <c r="O156" s="1" t="str">
        <f t="shared" si="176"/>
        <v>0</v>
      </c>
      <c r="P156" s="1" t="str">
        <f t="shared" ref="P156:R156" si="241">P90</f>
        <v>Unlabeled</v>
      </c>
      <c r="Q156" s="1" t="str">
        <f t="shared" si="241"/>
        <v>Unclear</v>
      </c>
      <c r="R156" s="1" t="n">
        <f t="shared" si="241"/>
        <v>0</v>
      </c>
      <c r="AO156" s="16" t="n">
        <f t="shared" ref="AO156:AZ156" si="242">IFERROR(AO24/SUMIFS(AO$2:AO$64,$O$2:$O$64,$O156,$P$2:$P$64,$P156),"")</f>
        <v>0</v>
      </c>
      <c r="AP156" s="16" t="n">
        <f t="shared" si="242"/>
        <v>0</v>
      </c>
      <c r="AQ156" s="16" t="str">
        <f t="shared" si="242"/>
      </c>
      <c r="AR156" s="16" t="n">
        <f t="shared" si="242"/>
        <v>1</v>
      </c>
      <c r="AS156" s="16" t="n">
        <f t="shared" si="242"/>
        <v>4.8533176498614852E-4</v>
      </c>
      <c r="AT156" s="16" t="n">
        <f t="shared" si="242"/>
        <v>1.0001820739636462</v>
      </c>
      <c r="AU156" s="16" t="n">
        <f t="shared" si="242"/>
        <v>1</v>
      </c>
      <c r="AV156" s="16" t="n">
        <f t="shared" si="242"/>
        <v>0</v>
      </c>
      <c r="AW156" s="16" t="n">
        <f t="shared" si="242"/>
        <v>1</v>
      </c>
      <c r="AX156" s="16" t="n">
        <f t="shared" si="242"/>
        <v>2.5885544476542521E-2</v>
      </c>
      <c r="AY156" s="16" t="str">
        <f t="shared" si="242"/>
      </c>
      <c r="AZ156" s="16" t="n">
        <f t="shared" si="242"/>
        <v>1</v>
      </c>
    </row>
    <row r="157">
      <c r="A157" s="144" t="str">
        <f t="shared" si="181"/>
        <v>1</v>
      </c>
      <c r="B157" s="145" t="str">
        <f t="shared" si="173"/>
        <v>Products</v>
      </c>
      <c r="C157" s="145" t="str">
        <f t="shared" si="174"/>
        <v>FFP</v>
      </c>
      <c r="D157" s="145" t="str">
        <f t="shared" si="175"/>
        <v>FFP</v>
      </c>
      <c r="E157" s="145"/>
      <c r="F157" s="145"/>
      <c r="G157" s="145"/>
      <c r="H157" s="145"/>
      <c r="I157" s="145"/>
      <c r="J157" s="145"/>
      <c r="K157" s="145"/>
      <c r="O157" s="139" t="str">
        <f t="shared" si="176"/>
        <v>1</v>
      </c>
      <c r="P157" s="139" t="str">
        <f t="shared" ref="P157:R157" si="243">P91</f>
        <v>Products</v>
      </c>
      <c r="Q157" s="139" t="str">
        <f t="shared" si="243"/>
        <v>FFP</v>
      </c>
      <c r="R157" s="139" t="str">
        <f t="shared" si="243"/>
        <v>FFP</v>
      </c>
      <c r="S157" s="145"/>
      <c r="T157" s="145"/>
      <c r="U157" s="145"/>
      <c r="V157" s="145"/>
      <c r="W157" s="145"/>
      <c r="X157" s="145"/>
      <c r="Y157" s="145"/>
      <c r="Z157" s="145"/>
      <c r="AA157" s="145"/>
      <c r="AB157" s="145"/>
      <c r="AC157" s="145"/>
      <c r="AD157" s="145"/>
      <c r="AE157" s="145"/>
      <c r="AF157" s="145"/>
      <c r="AG157" s="145"/>
      <c r="AH157" s="145"/>
      <c r="AI157" s="145"/>
      <c r="AJ157" s="145"/>
      <c r="AK157" s="145"/>
      <c r="AL157" s="145"/>
      <c r="AM157" s="145"/>
      <c r="AN157" s="145"/>
      <c r="AO157" s="138" t="n">
        <f t="shared" ref="AO157:AZ157" si="244">IFERROR(AO25/SUMIFS(AO$2:AO$64,$O$2:$O$64,$O157,$P$2:$P$64,$P157),"")</f>
        <v>0.50953327077102795</v>
      </c>
      <c r="AP157" s="138" t="n">
        <f t="shared" si="244"/>
        <v>0.69243115803024669</v>
      </c>
      <c r="AQ157" s="138" t="n">
        <f t="shared" si="244"/>
        <v>0.62606551053297255</v>
      </c>
      <c r="AR157" s="138" t="n">
        <f t="shared" si="244"/>
        <v>0.5248234639699767</v>
      </c>
      <c r="AS157" s="138" t="n">
        <f t="shared" si="244"/>
        <v>0.46840175996506661</v>
      </c>
      <c r="AT157" s="138" t="n">
        <f t="shared" si="244"/>
        <v>0.49502197309189405</v>
      </c>
      <c r="AU157" s="138" t="n">
        <f t="shared" si="244"/>
        <v>0.36386120093611357</v>
      </c>
      <c r="AV157" s="138" t="n">
        <f t="shared" si="244"/>
        <v>0.52121559532660677</v>
      </c>
      <c r="AW157" s="138" t="n">
        <f t="shared" si="244"/>
        <v>0.53265041985727213</v>
      </c>
      <c r="AX157" s="138" t="n">
        <f t="shared" si="244"/>
        <v>0.68775621126657593</v>
      </c>
      <c r="AY157" s="138" t="n">
        <f t="shared" si="244"/>
        <v>0.28226057281037104</v>
      </c>
      <c r="AZ157" s="137" t="n">
        <f t="shared" si="244"/>
        <v>0.30640884528062468</v>
      </c>
    </row>
    <row r="158">
      <c r="A158" s="146" t="str">
        <f t="shared" si="181"/>
        <v>1</v>
      </c>
      <c r="B158" t="str">
        <f t="shared" si="173"/>
        <v>Products</v>
      </c>
      <c r="C158" t="str">
        <f t="shared" si="174"/>
        <v>Less Common</v>
      </c>
      <c r="D158" t="str">
        <f t="shared" si="175"/>
        <v>Other FP</v>
      </c>
      <c r="O158" s="1" t="str">
        <f t="shared" si="176"/>
        <v>1</v>
      </c>
      <c r="P158" s="1" t="str">
        <f t="shared" ref="P158:R158" si="245">P92</f>
        <v>Products</v>
      </c>
      <c r="Q158" s="1" t="str">
        <f t="shared" si="245"/>
        <v>Less Common</v>
      </c>
      <c r="R158" s="1" t="str">
        <f t="shared" si="245"/>
        <v>Other FP</v>
      </c>
      <c r="AO158" s="16" t="n">
        <f t="shared" ref="AO158:AZ158" si="246">IFERROR(AO26/SUMIFS(AO$2:AO$64,$O$2:$O$64,$O158,$P$2:$P$64,$P158),"")</f>
        <v>2.4874930481212375E-2</v>
      </c>
      <c r="AP158" s="16" t="n">
        <f t="shared" si="246"/>
        <v>2.7039774756379267E-2</v>
      </c>
      <c r="AQ158" s="16" t="n">
        <f t="shared" si="246"/>
        <v>3.6428291485559781E-2</v>
      </c>
      <c r="AR158" s="16" t="n">
        <f t="shared" si="246"/>
        <v>1.2461313557497992E-2</v>
      </c>
      <c r="AS158" s="16" t="n">
        <f t="shared" si="246"/>
        <v>7.5150965081292962E-3</v>
      </c>
      <c r="AT158" s="16" t="n">
        <f t="shared" si="246"/>
        <v>1.1086100279475628E-2</v>
      </c>
      <c r="AU158" s="16" t="n">
        <f t="shared" si="246"/>
        <v>1.2621779966527559E-2</v>
      </c>
      <c r="AV158" s="16" t="n">
        <f t="shared" si="246"/>
        <v>1.3767550648091022E-3</v>
      </c>
      <c r="AW158" s="16" t="n">
        <f t="shared" si="246"/>
        <v>8.7921248039957546E-4</v>
      </c>
      <c r="AX158" s="16" t="n">
        <f t="shared" si="246"/>
        <v>3.9262828984147858E-3</v>
      </c>
      <c r="AY158" s="16" t="n">
        <f t="shared" si="246"/>
        <v>2.5503036558778815E-2</v>
      </c>
      <c r="AZ158" s="135" t="n">
        <f t="shared" si="246"/>
        <v>1.6802865470644838E-3</v>
      </c>
    </row>
    <row r="159">
      <c r="A159" s="146" t="str">
        <f t="shared" si="181"/>
        <v>1</v>
      </c>
      <c r="B159" t="str">
        <f t="shared" si="173"/>
        <v>Products</v>
      </c>
      <c r="C159" t="str">
        <f t="shared" si="174"/>
        <v>Less Common</v>
      </c>
      <c r="D159" t="str">
        <f t="shared" si="175"/>
        <v>T&amp;M/LH/FPLOE</v>
      </c>
      <c r="O159" s="1" t="str">
        <f t="shared" si="176"/>
        <v>1</v>
      </c>
      <c r="P159" s="1" t="str">
        <f t="shared" ref="P159:R159" si="247">P93</f>
        <v>Products</v>
      </c>
      <c r="Q159" s="1" t="str">
        <f t="shared" si="247"/>
        <v>Less Common</v>
      </c>
      <c r="R159" s="1" t="str">
        <f t="shared" si="247"/>
        <v>T&amp;M/LH/FPLOE</v>
      </c>
      <c r="AO159" s="16" t="n">
        <f t="shared" ref="AO159:AZ159" si="248">IFERROR(AO27/SUMIFS(AO$2:AO$64,$O$2:$O$64,$O159,$P$2:$P$64,$P159),"")</f>
        <v>8.1702093940852895E-4</v>
      </c>
      <c r="AP159" s="16" t="n">
        <f t="shared" si="248"/>
        <v>1.6585429674808782E-3</v>
      </c>
      <c r="AQ159" s="16" t="n">
        <f t="shared" si="248"/>
        <v>1.4122562585476266E-3</v>
      </c>
      <c r="AR159" s="16" t="n">
        <f t="shared" si="248"/>
        <v>6.9941966943877043E-4</v>
      </c>
      <c r="AS159" s="16" t="n">
        <f t="shared" si="248"/>
        <v>-1.4965391590482158E-5</v>
      </c>
      <c r="AT159" s="16" t="n">
        <f t="shared" si="248"/>
        <v>-4.6435232960035452E-6</v>
      </c>
      <c r="AU159" s="16" t="n">
        <f t="shared" si="248"/>
        <v>-1.3883953311840354E-4</v>
      </c>
      <c r="AV159" s="16" t="n">
        <f t="shared" si="248"/>
        <v>-5.4986673964674642E-5</v>
      </c>
      <c r="AW159" s="16" t="n">
        <f t="shared" si="248"/>
        <v>-7.157531326666709E-6</v>
      </c>
      <c r="AX159" s="16" t="n">
        <f t="shared" si="248"/>
        <v>2.4654682428114502E-4</v>
      </c>
      <c r="AY159" s="16" t="n">
        <f t="shared" si="248"/>
        <v>1.047837455418799E-4</v>
      </c>
      <c r="AZ159" s="135" t="n">
        <f t="shared" si="248"/>
        <v>3.0330547826020176E-6</v>
      </c>
    </row>
    <row r="160">
      <c r="A160" s="146" t="str">
        <f t="shared" si="181"/>
        <v>1</v>
      </c>
      <c r="B160" t="str">
        <f t="shared" si="173"/>
        <v>Products</v>
      </c>
      <c r="C160" t="str">
        <f t="shared" si="174"/>
        <v>Incentive</v>
      </c>
      <c r="D160" t="str">
        <f t="shared" si="175"/>
        <v>Incentive</v>
      </c>
      <c r="O160" s="1" t="str">
        <f t="shared" si="176"/>
        <v>1</v>
      </c>
      <c r="P160" s="1" t="str">
        <f t="shared" ref="P160:R160" si="249">P94</f>
        <v>Products</v>
      </c>
      <c r="Q160" s="1" t="str">
        <f t="shared" si="249"/>
        <v>Incentive</v>
      </c>
      <c r="R160" s="1" t="str">
        <f t="shared" si="249"/>
        <v>Incentive</v>
      </c>
      <c r="AO160" s="16" t="n">
        <f t="shared" ref="AO160:AZ160" si="250">IFERROR(AO28/SUMIFS(AO$2:AO$64,$O$2:$O$64,$O160,$P$2:$P$64,$P160),"")</f>
        <v>2.46821334105935E-3</v>
      </c>
      <c r="AP160" s="16" t="n">
        <f t="shared" si="250"/>
        <v>1.320617773282772E-2</v>
      </c>
      <c r="AQ160" s="16" t="n">
        <f t="shared" si="250"/>
        <v>5.383202979837845E-2</v>
      </c>
      <c r="AR160" s="16" t="n">
        <f t="shared" si="250"/>
        <v>0.23187431303316489</v>
      </c>
      <c r="AS160" s="16" t="n">
        <f t="shared" si="250"/>
        <v>0.24476779904181681</v>
      </c>
      <c r="AT160" s="16" t="n">
        <f t="shared" si="250"/>
        <v>7.8397367102472471E-2</v>
      </c>
      <c r="AU160" s="16" t="n">
        <f t="shared" si="250"/>
        <v>0.23429111506678998</v>
      </c>
      <c r="AV160" s="16" t="n">
        <f t="shared" si="250"/>
        <v>0.31770051413724071</v>
      </c>
      <c r="AW160" s="16" t="n">
        <f t="shared" si="250"/>
        <v>0.20521242418408039</v>
      </c>
      <c r="AX160" s="16" t="n">
        <f t="shared" si="250"/>
        <v>-2.606037126052442E-2</v>
      </c>
      <c r="AY160" s="16" t="n">
        <f t="shared" si="250"/>
        <v>0.18594691466928134</v>
      </c>
      <c r="AZ160" s="135" t="n">
        <f t="shared" si="250"/>
        <v>0.50466627852219548</v>
      </c>
    </row>
    <row r="161">
      <c r="A161" s="146" t="str">
        <f t="shared" si="181"/>
        <v>1</v>
      </c>
      <c r="B161" t="str">
        <f t="shared" si="173"/>
        <v>Products</v>
      </c>
      <c r="C161" t="str">
        <f t="shared" si="174"/>
        <v>Other CB</v>
      </c>
      <c r="D161" t="str">
        <f t="shared" si="175"/>
        <v>Other CB</v>
      </c>
      <c r="O161" s="1" t="str">
        <f t="shared" si="176"/>
        <v>1</v>
      </c>
      <c r="P161" s="1" t="str">
        <f t="shared" ref="P161:R161" si="251">P95</f>
        <v>Products</v>
      </c>
      <c r="Q161" s="1" t="str">
        <f t="shared" si="251"/>
        <v>Other CB</v>
      </c>
      <c r="R161" s="1" t="str">
        <f t="shared" si="251"/>
        <v>Other CB</v>
      </c>
      <c r="AO161" s="16" t="n">
        <f t="shared" ref="AO161:AZ161" si="252">IFERROR(AO29/SUMIFS(AO$2:AO$64,$O$2:$O$64,$O161,$P$2:$P$64,$P161),"")</f>
        <v>2.064991941799903E-2</v>
      </c>
      <c r="AP161" s="16" t="n">
        <f t="shared" si="252"/>
        <v>4.1235742577324722E-2</v>
      </c>
      <c r="AQ161" s="16" t="n">
        <f t="shared" si="252"/>
        <v>5.1380640282527971E-2</v>
      </c>
      <c r="AR161" s="16" t="n">
        <f t="shared" si="252"/>
        <v>5.3660836231784075E-2</v>
      </c>
      <c r="AS161" s="16" t="n">
        <f t="shared" si="252"/>
        <v>5.483453692619511E-2</v>
      </c>
      <c r="AT161" s="16" t="n">
        <f t="shared" si="252"/>
        <v>6.0335911215038555E-2</v>
      </c>
      <c r="AU161" s="16" t="n">
        <f t="shared" si="252"/>
        <v>3.3699307718147796E-2</v>
      </c>
      <c r="AV161" s="16" t="n">
        <f t="shared" si="252"/>
        <v>3.7136416626938187E-2</v>
      </c>
      <c r="AW161" s="16" t="n">
        <f t="shared" si="252"/>
        <v>2.231880358364079E-2</v>
      </c>
      <c r="AX161" s="16" t="n">
        <f t="shared" si="252"/>
        <v>4.7326171314145439E-2</v>
      </c>
      <c r="AY161" s="16" t="n">
        <f t="shared" si="252"/>
        <v>2.6908839272764568E-2</v>
      </c>
      <c r="AZ161" s="135" t="n">
        <f t="shared" si="252"/>
        <v>1.7632857771672502E-2</v>
      </c>
    </row>
    <row r="162">
      <c r="A162" s="146" t="str">
        <f t="shared" si="181"/>
        <v>1</v>
      </c>
      <c r="B162" t="str">
        <f t="shared" si="173"/>
        <v>Products</v>
      </c>
      <c r="C162" t="str">
        <f t="shared" si="174"/>
        <v>UCA</v>
      </c>
      <c r="D162" t="str">
        <f t="shared" si="175"/>
        <v>UCA</v>
      </c>
      <c r="O162" s="1" t="str">
        <f t="shared" si="176"/>
        <v>1</v>
      </c>
      <c r="P162" s="1" t="str">
        <f t="shared" ref="P162:R162" si="253">P96</f>
        <v>Products</v>
      </c>
      <c r="Q162" s="1" t="str">
        <f t="shared" si="253"/>
        <v>UCA</v>
      </c>
      <c r="R162" s="1" t="str">
        <f t="shared" si="253"/>
        <v>UCA</v>
      </c>
      <c r="AO162" s="16" t="n">
        <f t="shared" ref="AO162:AZ162" si="254">IFERROR(AO30/SUMIFS(AO$2:AO$64,$O$2:$O$64,$O162,$P$2:$P$64,$P162),"")</f>
        <v>0.33936056412420762</v>
      </c>
      <c r="AP162" s="16" t="n">
        <f t="shared" si="254"/>
        <v>0.21518549709043375</v>
      </c>
      <c r="AQ162" s="16" t="n">
        <f t="shared" si="254"/>
        <v>0.2182426852280773</v>
      </c>
      <c r="AR162" s="16" t="n">
        <f t="shared" si="254"/>
        <v>0.16532609077051699</v>
      </c>
      <c r="AS162" s="16" t="n">
        <f t="shared" si="254"/>
        <v>0.20881290285096746</v>
      </c>
      <c r="AT162" s="16" t="n">
        <f t="shared" si="254"/>
        <v>0.36724359675640866</v>
      </c>
      <c r="AU162" s="16" t="n">
        <f t="shared" si="254"/>
        <v>0.3556654358455395</v>
      </c>
      <c r="AV162" s="16" t="n">
        <f t="shared" si="254"/>
        <v>0.12262570551837002</v>
      </c>
      <c r="AW162" s="16" t="n">
        <f t="shared" si="254"/>
        <v>0.2389462974259339</v>
      </c>
      <c r="AX162" s="16" t="n">
        <f t="shared" si="254"/>
        <v>0.28680515895710712</v>
      </c>
      <c r="AY162" s="16" t="n">
        <f t="shared" si="254"/>
        <v>0.47927585294326225</v>
      </c>
      <c r="AZ162" s="135" t="n">
        <f t="shared" si="254"/>
        <v>0.16960869882366031</v>
      </c>
    </row>
    <row r="163">
      <c r="A163" s="146" t="str">
        <f t="shared" si="181"/>
        <v>1</v>
      </c>
      <c r="B163" t="str">
        <f t="shared" si="173"/>
        <v>Products</v>
      </c>
      <c r="C163" t="str">
        <f t="shared" si="174"/>
        <v>Unclear</v>
      </c>
      <c r="D163" t="str">
        <f t="shared" si="175"/>
        <v>Combination/Other</v>
      </c>
      <c r="O163" s="1" t="str">
        <f t="shared" si="176"/>
        <v>1</v>
      </c>
      <c r="P163" s="1" t="str">
        <f t="shared" ref="P163:R163" si="255">P97</f>
        <v>Products</v>
      </c>
      <c r="Q163" s="1" t="str">
        <f t="shared" si="255"/>
        <v>Unclear</v>
      </c>
      <c r="R163" s="1" t="str">
        <f t="shared" si="255"/>
        <v>Combination/Other</v>
      </c>
      <c r="AO163" s="16" t="n">
        <f t="shared" ref="AO163:AZ163" si="256">IFERROR(AO31/SUMIFS(AO$2:AO$64,$O$2:$O$64,$O163,$P$2:$P$64,$P163),"")</f>
        <v>-2.5277574748560541E-7</v>
      </c>
      <c r="AP163" s="16" t="n">
        <f t="shared" si="256"/>
        <v>1.2650754972226872E-5</v>
      </c>
      <c r="AQ163" s="16" t="n">
        <f t="shared" si="256"/>
        <v>0</v>
      </c>
      <c r="AR163" s="16" t="n">
        <f t="shared" si="256"/>
        <v>0</v>
      </c>
      <c r="AS163" s="16" t="n">
        <f t="shared" si="256"/>
        <v>0</v>
      </c>
      <c r="AT163" s="16" t="n">
        <f t="shared" si="256"/>
        <v>0</v>
      </c>
      <c r="AU163" s="16" t="n">
        <f t="shared" si="256"/>
        <v>0</v>
      </c>
      <c r="AV163" s="16" t="n">
        <f t="shared" si="256"/>
        <v>0</v>
      </c>
      <c r="AW163" s="16" t="n">
        <f t="shared" si="256"/>
        <v>0</v>
      </c>
      <c r="AX163" s="16" t="n">
        <f t="shared" si="256"/>
        <v>0</v>
      </c>
      <c r="AY163" s="16" t="n">
        <f t="shared" si="256"/>
        <v>0</v>
      </c>
      <c r="AZ163" s="135" t="n">
        <f t="shared" si="256"/>
        <v>0</v>
      </c>
    </row>
    <row r="164">
      <c r="A164" s="149" t="str">
        <f t="shared" si="181"/>
        <v>1</v>
      </c>
      <c r="B164" s="68" t="str">
        <f t="shared" si="173"/>
        <v>Products</v>
      </c>
      <c r="C164" s="68" t="str">
        <f t="shared" si="174"/>
        <v>Unclear</v>
      </c>
      <c r="D164" s="68" t="n">
        <f t="shared" si="175"/>
        <v>0</v>
      </c>
      <c r="E164" s="68"/>
      <c r="F164" s="68"/>
      <c r="G164" s="68"/>
      <c r="H164" s="68"/>
      <c r="I164" s="68"/>
      <c r="J164" s="68"/>
      <c r="K164" s="68"/>
      <c r="O164" s="81" t="str">
        <f t="shared" si="176"/>
        <v>1</v>
      </c>
      <c r="P164" s="81" t="str">
        <f t="shared" ref="P164:R164" si="257">P98</f>
        <v>Products</v>
      </c>
      <c r="Q164" s="81" t="str">
        <f t="shared" si="257"/>
        <v>Unclear</v>
      </c>
      <c r="R164" s="81" t="n">
        <f t="shared" si="257"/>
        <v>0</v>
      </c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68"/>
      <c r="AL164" s="68"/>
      <c r="AM164" s="68"/>
      <c r="AN164" s="68"/>
      <c r="AO164" s="108" t="n">
        <f t="shared" ref="AO164:AZ164" si="258">IFERROR(AO32/SUMIFS(AO$2:AO$64,$O$2:$O$64,$O164,$P$2:$P$64,$P164),"")</f>
        <v>0.10229633370083269</v>
      </c>
      <c r="AP164" s="108" t="n">
        <f t="shared" si="258"/>
        <v>9.2304560903347654E-3</v>
      </c>
      <c r="AQ164" s="108" t="n">
        <f t="shared" si="258"/>
        <v>1.2638586413936358E-2</v>
      </c>
      <c r="AR164" s="108" t="n">
        <f t="shared" si="258"/>
        <v>1.1154562767620552E-2</v>
      </c>
      <c r="AS164" s="108" t="n">
        <f t="shared" si="258"/>
        <v>1.5682870099415106E-2</v>
      </c>
      <c r="AT164" s="108" t="n">
        <f t="shared" si="258"/>
        <v>-1.2080304921993471E-2</v>
      </c>
      <c r="AU164" s="108" t="n">
        <f t="shared" si="258"/>
        <v>0</v>
      </c>
      <c r="AV164" s="108" t="n">
        <f t="shared" si="258"/>
        <v>0</v>
      </c>
      <c r="AW164" s="108" t="n">
        <f t="shared" si="258"/>
        <v>0</v>
      </c>
      <c r="AX164" s="108" t="n">
        <f t="shared" si="258"/>
        <v>0</v>
      </c>
      <c r="AY164" s="108" t="n">
        <f t="shared" si="258"/>
        <v>0</v>
      </c>
      <c r="AZ164" s="150" t="n">
        <f t="shared" si="258"/>
        <v>0</v>
      </c>
    </row>
    <row r="165">
      <c r="A165" s="146" t="str">
        <f t="shared" si="181"/>
        <v>1</v>
      </c>
      <c r="B165" t="str">
        <f t="shared" si="173"/>
        <v>Services &amp; R&amp;D</v>
      </c>
      <c r="C165" t="str">
        <f t="shared" si="174"/>
        <v>FFP</v>
      </c>
      <c r="D165" t="str">
        <f t="shared" si="175"/>
        <v>FFP</v>
      </c>
      <c r="O165" s="1" t="str">
        <f t="shared" si="176"/>
        <v>1</v>
      </c>
      <c r="P165" s="1" t="str">
        <f t="shared" ref="P165:R165" si="259">P99</f>
        <v>Services &amp; R&amp;D</v>
      </c>
      <c r="Q165" s="1" t="str">
        <f t="shared" si="259"/>
        <v>FFP</v>
      </c>
      <c r="R165" s="1" t="str">
        <f t="shared" si="259"/>
        <v>FFP</v>
      </c>
      <c r="AO165" s="16" t="n">
        <f t="shared" ref="AO165:AZ165" si="260">IFERROR(AO33/SUMIFS(AO$2:AO$64,$O$2:$O$64,$O165,$P$2:$P$64,$P165),"")</f>
        <v>0.47851110858506973</v>
      </c>
      <c r="AP165" s="16" t="n">
        <f t="shared" si="260"/>
        <v>0.50590488972742764</v>
      </c>
      <c r="AQ165" s="16" t="n">
        <f t="shared" si="260"/>
        <v>0.57050862228047783</v>
      </c>
      <c r="AR165" s="16" t="n">
        <f t="shared" si="260"/>
        <v>0.55547952499700615</v>
      </c>
      <c r="AS165" s="16" t="n">
        <f t="shared" si="260"/>
        <v>0.56081408484731288</v>
      </c>
      <c r="AT165" s="16" t="n">
        <f t="shared" si="260"/>
        <v>0.42758684066068747</v>
      </c>
      <c r="AU165" s="16" t="n">
        <f t="shared" si="260"/>
        <v>0.46534832249060809</v>
      </c>
      <c r="AV165" s="16" t="n">
        <f t="shared" si="260"/>
        <v>0.37252676510230692</v>
      </c>
      <c r="AW165" s="16" t="n">
        <f t="shared" si="260"/>
        <v>0.32729785278834617</v>
      </c>
      <c r="AX165" s="16" t="n">
        <f t="shared" si="260"/>
        <v>0.37777524603572715</v>
      </c>
      <c r="AY165" s="16" t="n">
        <f t="shared" si="260"/>
        <v>0.38342286058325947</v>
      </c>
      <c r="AZ165" s="135" t="n">
        <f t="shared" si="260"/>
        <v>0.36541100945952082</v>
      </c>
    </row>
    <row r="166">
      <c r="A166" s="146" t="str">
        <f t="shared" si="181"/>
        <v>1</v>
      </c>
      <c r="B166" t="str">
        <f t="shared" si="173"/>
        <v>Services &amp; R&amp;D</v>
      </c>
      <c r="C166" t="str">
        <f t="shared" si="174"/>
        <v>Less Common</v>
      </c>
      <c r="D166" t="str">
        <f t="shared" si="175"/>
        <v>Other FP</v>
      </c>
      <c r="O166" s="1" t="str">
        <f t="shared" si="176"/>
        <v>1</v>
      </c>
      <c r="P166" s="1" t="str">
        <f t="shared" ref="P166:R166" si="261">P100</f>
        <v>Services &amp; R&amp;D</v>
      </c>
      <c r="Q166" s="1" t="str">
        <f t="shared" si="261"/>
        <v>Less Common</v>
      </c>
      <c r="R166" s="1" t="str">
        <f t="shared" si="261"/>
        <v>Other FP</v>
      </c>
      <c r="AO166" s="16" t="n">
        <f t="shared" ref="AO166:AZ166" si="262">IFERROR(AO34/SUMIFS(AO$2:AO$64,$O$2:$O$64,$O166,$P$2:$P$64,$P166),"")</f>
        <v>7.9492843296263523E-4</v>
      </c>
      <c r="AP166" s="16" t="n">
        <f t="shared" si="262"/>
        <v>3.0642825292543063E-4</v>
      </c>
      <c r="AQ166" s="16" t="n">
        <f t="shared" si="262"/>
        <v>7.6445607173236901E-4</v>
      </c>
      <c r="AR166" s="16" t="n">
        <f t="shared" si="262"/>
        <v>8.4100162863528247E-4</v>
      </c>
      <c r="AS166" s="16" t="n">
        <f t="shared" si="262"/>
        <v>2.6365268031165751E-3</v>
      </c>
      <c r="AT166" s="16" t="n">
        <f t="shared" si="262"/>
        <v>1.648478865350821E-2</v>
      </c>
      <c r="AU166" s="16" t="n">
        <f t="shared" si="262"/>
        <v>1.4974838376423721E-3</v>
      </c>
      <c r="AV166" s="16" t="n">
        <f t="shared" si="262"/>
        <v>1.6858907614038241E-3</v>
      </c>
      <c r="AW166" s="16" t="n">
        <f t="shared" si="262"/>
        <v>2.4247057763399811E-3</v>
      </c>
      <c r="AX166" s="16" t="n">
        <f t="shared" si="262"/>
        <v>3.5799593699706273E-6</v>
      </c>
      <c r="AY166" s="16" t="n">
        <f t="shared" si="262"/>
        <v>-1.8354686685576227E-3</v>
      </c>
      <c r="AZ166" s="135" t="n">
        <f t="shared" si="262"/>
        <v>0</v>
      </c>
    </row>
    <row r="167">
      <c r="A167" s="146" t="str">
        <f t="shared" si="181"/>
        <v>1</v>
      </c>
      <c r="B167" t="str">
        <f t="shared" si="173"/>
        <v>Services &amp; R&amp;D</v>
      </c>
      <c r="C167" t="str">
        <f t="shared" si="174"/>
        <v>Less Common</v>
      </c>
      <c r="D167" t="str">
        <f t="shared" si="175"/>
        <v>T&amp;M/LH/FPLOE</v>
      </c>
      <c r="O167" s="1" t="str">
        <f t="shared" si="176"/>
        <v>1</v>
      </c>
      <c r="P167" s="1" t="str">
        <f t="shared" ref="P167:R167" si="263">P101</f>
        <v>Services &amp; R&amp;D</v>
      </c>
      <c r="Q167" s="1" t="str">
        <f t="shared" si="263"/>
        <v>Less Common</v>
      </c>
      <c r="R167" s="1" t="str">
        <f t="shared" si="263"/>
        <v>T&amp;M/LH/FPLOE</v>
      </c>
      <c r="AO167" s="16" t="n">
        <f t="shared" ref="AO167:AZ167" si="264">IFERROR(AO35/SUMIFS(AO$2:AO$64,$O$2:$O$64,$O167,$P$2:$P$64,$P167),"")</f>
        <v>2.4577814627095768E-2</v>
      </c>
      <c r="AP167" s="16" t="n">
        <f t="shared" si="264"/>
        <v>3.3348562908537924E-2</v>
      </c>
      <c r="AQ167" s="16" t="n">
        <f t="shared" si="264"/>
        <v>1.6551364621155005E-2</v>
      </c>
      <c r="AR167" s="16" t="n">
        <f t="shared" si="264"/>
        <v>2.8160545527353257E-2</v>
      </c>
      <c r="AS167" s="16" t="n">
        <f t="shared" si="264"/>
        <v>1.9274958651052637E-2</v>
      </c>
      <c r="AT167" s="16" t="n">
        <f t="shared" si="264"/>
        <v>2.0802269484120429E-2</v>
      </c>
      <c r="AU167" s="16" t="n">
        <f t="shared" si="264"/>
        <v>2.0529196982554631E-2</v>
      </c>
      <c r="AV167" s="16" t="n">
        <f t="shared" si="264"/>
        <v>2.9035401365825414E-2</v>
      </c>
      <c r="AW167" s="16" t="n">
        <f t="shared" si="264"/>
        <v>2.8241639738555421E-2</v>
      </c>
      <c r="AX167" s="16" t="n">
        <f t="shared" si="264"/>
        <v>3.1955133671727649E-2</v>
      </c>
      <c r="AY167" s="16" t="n">
        <f t="shared" si="264"/>
        <v>2.3466052427062411E-2</v>
      </c>
      <c r="AZ167" s="135" t="n">
        <f t="shared" si="264"/>
        <v>3.0533312579447389E-2</v>
      </c>
    </row>
    <row r="168">
      <c r="A168" s="146" t="str">
        <f t="shared" si="181"/>
        <v>1</v>
      </c>
      <c r="B168" t="str">
        <f t="shared" si="173"/>
        <v>Services &amp; R&amp;D</v>
      </c>
      <c r="C168" t="str">
        <f t="shared" si="174"/>
        <v>Incentive</v>
      </c>
      <c r="D168" t="str">
        <f t="shared" si="175"/>
        <v>Incentive</v>
      </c>
      <c r="O168" s="1" t="str">
        <f t="shared" si="176"/>
        <v>1</v>
      </c>
      <c r="P168" s="1" t="str">
        <f t="shared" ref="P168:R168" si="265">P102</f>
        <v>Services &amp; R&amp;D</v>
      </c>
      <c r="Q168" s="1" t="str">
        <f t="shared" si="265"/>
        <v>Incentive</v>
      </c>
      <c r="R168" s="1" t="str">
        <f t="shared" si="265"/>
        <v>Incentive</v>
      </c>
      <c r="AO168" s="16" t="n">
        <f t="shared" ref="AO168:AZ168" si="266">IFERROR(AO36/SUMIFS(AO$2:AO$64,$O$2:$O$64,$O168,$P$2:$P$64,$P168),"")</f>
        <v>1.0646581261584348E-2</v>
      </c>
      <c r="AP168" s="16" t="n">
        <f t="shared" si="266"/>
        <v>1.6218287563943893E-2</v>
      </c>
      <c r="AQ168" s="16" t="n">
        <f t="shared" si="266"/>
        <v>1.7660122889934158E-2</v>
      </c>
      <c r="AR168" s="16" t="n">
        <f t="shared" si="266"/>
        <v>5.6445115460948998E-2</v>
      </c>
      <c r="AS168" s="16" t="n">
        <f t="shared" si="266"/>
        <v>4.3653439607482421E-2</v>
      </c>
      <c r="AT168" s="16" t="n">
        <f t="shared" si="266"/>
        <v>8.9639471175272961E-2</v>
      </c>
      <c r="AU168" s="16" t="n">
        <f t="shared" si="266"/>
        <v>0.10567237580619938</v>
      </c>
      <c r="AV168" s="16" t="n">
        <f t="shared" si="266"/>
        <v>0.18554141602236526</v>
      </c>
      <c r="AW168" s="16" t="n">
        <f t="shared" si="266"/>
        <v>0.15374363605178523</v>
      </c>
      <c r="AX168" s="16" t="n">
        <f t="shared" si="266"/>
        <v>0.14956396988578291</v>
      </c>
      <c r="AY168" s="16" t="n">
        <f t="shared" si="266"/>
        <v>0.11180024099750797</v>
      </c>
      <c r="AZ168" s="135" t="n">
        <f t="shared" si="266"/>
        <v>9.5025612031469101E-2</v>
      </c>
    </row>
    <row r="169">
      <c r="A169" s="146" t="str">
        <f t="shared" si="181"/>
        <v>1</v>
      </c>
      <c r="B169" t="str">
        <f t="shared" si="173"/>
        <v>Services &amp; R&amp;D</v>
      </c>
      <c r="C169" t="str">
        <f t="shared" si="174"/>
        <v>Other CB</v>
      </c>
      <c r="D169" t="str">
        <f t="shared" si="175"/>
        <v>Other CB</v>
      </c>
      <c r="O169" s="1" t="str">
        <f t="shared" si="176"/>
        <v>1</v>
      </c>
      <c r="P169" s="1" t="str">
        <f t="shared" ref="P169:R169" si="267">P103</f>
        <v>Services &amp; R&amp;D</v>
      </c>
      <c r="Q169" s="1" t="str">
        <f t="shared" si="267"/>
        <v>Other CB</v>
      </c>
      <c r="R169" s="1" t="str">
        <f t="shared" si="267"/>
        <v>Other CB</v>
      </c>
      <c r="AO169" s="16" t="n">
        <f t="shared" ref="AO169:AZ169" si="268">IFERROR(AO37/SUMIFS(AO$2:AO$64,$O$2:$O$64,$O169,$P$2:$P$64,$P169),"")</f>
        <v>0.21285799238590419</v>
      </c>
      <c r="AP169" s="16" t="n">
        <f t="shared" si="268"/>
        <v>0.36950152037606393</v>
      </c>
      <c r="AQ169" s="16" t="n">
        <f t="shared" si="268"/>
        <v>0.29820991894358551</v>
      </c>
      <c r="AR169" s="16" t="n">
        <f t="shared" si="268"/>
        <v>0.34859248524246322</v>
      </c>
      <c r="AS169" s="16" t="n">
        <f t="shared" si="268"/>
        <v>0.26885276484277615</v>
      </c>
      <c r="AT169" s="16" t="n">
        <f t="shared" si="268"/>
        <v>0.28846293506018267</v>
      </c>
      <c r="AU169" s="16" t="n">
        <f t="shared" si="268"/>
        <v>0.33005127513957722</v>
      </c>
      <c r="AV169" s="16" t="n">
        <f t="shared" si="268"/>
        <v>0.23190231622118115</v>
      </c>
      <c r="AW169" s="16" t="n">
        <f t="shared" si="268"/>
        <v>0.32164876326689917</v>
      </c>
      <c r="AX169" s="16" t="n">
        <f t="shared" si="268"/>
        <v>0.33990510687842584</v>
      </c>
      <c r="AY169" s="16" t="n">
        <f t="shared" si="268"/>
        <v>0.32471531240556567</v>
      </c>
      <c r="AZ169" s="135" t="n">
        <f t="shared" si="268"/>
        <v>0.42513378040975836</v>
      </c>
    </row>
    <row r="170">
      <c r="A170" s="146" t="str">
        <f t="shared" si="181"/>
        <v>1</v>
      </c>
      <c r="B170" t="str">
        <f t="shared" si="173"/>
        <v>Services &amp; R&amp;D</v>
      </c>
      <c r="C170" t="str">
        <f t="shared" si="174"/>
        <v>UCA</v>
      </c>
      <c r="D170" t="str">
        <f t="shared" si="175"/>
        <v>UCA</v>
      </c>
      <c r="O170" s="1" t="str">
        <f t="shared" si="176"/>
        <v>1</v>
      </c>
      <c r="P170" s="1" t="str">
        <f t="shared" ref="P170:R170" si="269">P104</f>
        <v>Services &amp; R&amp;D</v>
      </c>
      <c r="Q170" s="1" t="str">
        <f t="shared" si="269"/>
        <v>UCA</v>
      </c>
      <c r="R170" s="1" t="str">
        <f t="shared" si="269"/>
        <v>UCA</v>
      </c>
      <c r="AO170" s="16" t="n">
        <f t="shared" ref="AO170:AZ170" si="270">IFERROR(AO38/SUMIFS(AO$2:AO$64,$O$2:$O$64,$O170,$P$2:$P$64,$P170),"")</f>
        <v>0.27008120892314069</v>
      </c>
      <c r="AP170" s="16" t="n">
        <f t="shared" si="270"/>
        <v>7.4328576320791553E-2</v>
      </c>
      <c r="AQ170" s="16" t="n">
        <f t="shared" si="270"/>
        <v>8.8994888967248401E-2</v>
      </c>
      <c r="AR170" s="16" t="n">
        <f t="shared" si="270"/>
        <v>7.7069806037700864E-3</v>
      </c>
      <c r="AS170" s="16" t="n">
        <f t="shared" si="270"/>
        <v>0.10463322600045087</v>
      </c>
      <c r="AT170" s="16" t="n">
        <f t="shared" si="270"/>
        <v>0.1551482561829084</v>
      </c>
      <c r="AU170" s="16" t="n">
        <f t="shared" si="270"/>
        <v>7.6901345743418253E-2</v>
      </c>
      <c r="AV170" s="16" t="n">
        <f t="shared" si="270"/>
        <v>0.17930821052691739</v>
      </c>
      <c r="AW170" s="16" t="n">
        <f t="shared" si="270"/>
        <v>0.16664340237807398</v>
      </c>
      <c r="AX170" s="16" t="n">
        <f t="shared" si="270"/>
        <v>0.10079696356896638</v>
      </c>
      <c r="AY170" s="16" t="n">
        <f t="shared" si="270"/>
        <v>0.15837857282604922</v>
      </c>
      <c r="AZ170" s="135" t="n">
        <f t="shared" si="270"/>
        <v>8.389628551980427E-2</v>
      </c>
    </row>
    <row r="171">
      <c r="A171" s="146" t="str">
        <f t="shared" si="181"/>
        <v>1</v>
      </c>
      <c r="B171" t="str">
        <f t="shared" si="173"/>
        <v>Services &amp; R&amp;D</v>
      </c>
      <c r="C171" t="str">
        <f t="shared" si="174"/>
        <v>Unclear</v>
      </c>
      <c r="D171" t="str">
        <f t="shared" si="175"/>
        <v>Combination/Other</v>
      </c>
      <c r="O171" s="1" t="str">
        <f t="shared" si="176"/>
        <v>1</v>
      </c>
      <c r="P171" s="1" t="str">
        <f t="shared" ref="P171:R171" si="271">P105</f>
        <v>Services &amp; R&amp;D</v>
      </c>
      <c r="Q171" s="1" t="str">
        <f t="shared" si="271"/>
        <v>Unclear</v>
      </c>
      <c r="R171" s="1" t="str">
        <f t="shared" si="271"/>
        <v>Combination/Other</v>
      </c>
      <c r="AO171" s="16" t="n">
        <f t="shared" ref="AO171:AZ171" si="272">IFERROR(AO39/SUMIFS(AO$2:AO$64,$O$2:$O$64,$O171,$P$2:$P$64,$P171),"")</f>
        <v>-1.7590260826987189E-4</v>
      </c>
      <c r="AP171" s="16" t="n">
        <f t="shared" si="272"/>
        <v>-9.0953018181363162E-4</v>
      </c>
      <c r="AQ171" s="16" t="n">
        <f t="shared" si="272"/>
        <v>-1.4730260303805486E-5</v>
      </c>
      <c r="AR171" s="16" t="n">
        <f t="shared" si="272"/>
        <v>0</v>
      </c>
      <c r="AS171" s="16" t="n">
        <f t="shared" si="272"/>
        <v>0</v>
      </c>
      <c r="AT171" s="16" t="n">
        <f t="shared" si="272"/>
        <v>0</v>
      </c>
      <c r="AU171" s="16" t="n">
        <f t="shared" si="272"/>
        <v>0</v>
      </c>
      <c r="AV171" s="16" t="n">
        <f t="shared" si="272"/>
        <v>0</v>
      </c>
      <c r="AW171" s="16" t="n">
        <f t="shared" si="272"/>
        <v>0</v>
      </c>
      <c r="AX171" s="16" t="n">
        <f t="shared" si="272"/>
        <v>0</v>
      </c>
      <c r="AY171" s="16" t="n">
        <f t="shared" si="272"/>
        <v>5.2429429112938043E-5</v>
      </c>
      <c r="AZ171" s="135" t="n">
        <f t="shared" si="272"/>
        <v>0</v>
      </c>
    </row>
    <row r="172" ht="15.75" customHeight="1">
      <c r="A172" s="147" t="str">
        <f t="shared" si="181"/>
        <v>1</v>
      </c>
      <c r="B172" s="148" t="str">
        <f t="shared" si="173"/>
        <v>Services &amp; R&amp;D</v>
      </c>
      <c r="C172" s="148" t="str">
        <f t="shared" si="174"/>
        <v>Unclear</v>
      </c>
      <c r="D172" s="148" t="n">
        <f t="shared" si="175"/>
        <v>0</v>
      </c>
      <c r="E172" s="148"/>
      <c r="F172" s="148"/>
      <c r="G172" s="148"/>
      <c r="H172" s="148"/>
      <c r="I172" s="148"/>
      <c r="J172" s="148"/>
      <c r="K172" s="148"/>
      <c r="O172" s="133" t="str">
        <f t="shared" si="176"/>
        <v>1</v>
      </c>
      <c r="P172" s="133" t="str">
        <f t="shared" ref="P172:R172" si="273">P106</f>
        <v>Services &amp; R&amp;D</v>
      </c>
      <c r="Q172" s="133" t="str">
        <f t="shared" si="273"/>
        <v>Unclear</v>
      </c>
      <c r="R172" s="133" t="n">
        <f t="shared" si="273"/>
        <v>0</v>
      </c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148"/>
      <c r="AD172" s="148"/>
      <c r="AE172" s="148"/>
      <c r="AF172" s="148"/>
      <c r="AG172" s="148"/>
      <c r="AH172" s="148"/>
      <c r="AI172" s="148"/>
      <c r="AJ172" s="148"/>
      <c r="AK172" s="148"/>
      <c r="AL172" s="148"/>
      <c r="AM172" s="148"/>
      <c r="AN172" s="148"/>
      <c r="AO172" s="132" t="n">
        <f>IFERROR(AO40/SUMIFS(AO$2:AO$64,$O$2:$O$64,$O172,$P$2:$P$64,$P172),"")</f>
        <v>2.7062683925124279E-3</v>
      </c>
      <c r="AP172" s="132" t="n">
        <f t="shared" ref="AP172:AZ172" si="274">IFERROR(AP40/SUMIFS(AP$2:AP$64,$O$2:$O$64,$O172,$P$2:$P$64,$P172),"")</f>
        <v>1.3012650321232776E-3</v>
      </c>
      <c r="AQ172" s="132" t="n">
        <f t="shared" si="274"/>
        <v>7.3253564861705967E-3</v>
      </c>
      <c r="AR172" s="132" t="n">
        <f t="shared" si="274"/>
        <v>2.7743465398230357E-3</v>
      </c>
      <c r="AS172" s="132" t="n">
        <f t="shared" si="274"/>
        <v>1.3499924780841847E-4</v>
      </c>
      <c r="AT172" s="132" t="n">
        <f t="shared" si="274"/>
        <v>1.8754387833198336E-3</v>
      </c>
      <c r="AU172" s="132" t="n">
        <f t="shared" si="274"/>
        <v>0</v>
      </c>
      <c r="AV172" s="132" t="n">
        <f t="shared" si="274"/>
        <v>0</v>
      </c>
      <c r="AW172" s="132" t="n">
        <f t="shared" si="274"/>
        <v>0</v>
      </c>
      <c r="AX172" s="132" t="n">
        <f t="shared" si="274"/>
        <v>0</v>
      </c>
      <c r="AY172" s="132" t="n">
        <f t="shared" si="274"/>
        <v>0</v>
      </c>
      <c r="AZ172" s="126" t="n">
        <f t="shared" si="274"/>
        <v>0</v>
      </c>
    </row>
    <row r="173" ht="15.75" customHeight="1">
      <c r="A173" t="str">
        <f t="shared" si="181"/>
        <v>1</v>
      </c>
      <c r="B173" t="str">
        <f t="shared" si="173"/>
        <v>Unlabeled</v>
      </c>
      <c r="C173" t="str">
        <f t="shared" si="174"/>
        <v>FFP</v>
      </c>
      <c r="D173" t="str">
        <f t="shared" si="175"/>
        <v>FFP</v>
      </c>
      <c r="O173" s="1" t="str">
        <f t="shared" si="176"/>
        <v>1</v>
      </c>
      <c r="P173" s="136" t="str">
        <f t="shared" ref="P173:R173" si="275">P107</f>
        <v>Unlabeled</v>
      </c>
      <c r="Q173" s="136" t="str">
        <f t="shared" si="275"/>
        <v>FFP</v>
      </c>
      <c r="R173" s="136" t="str">
        <f t="shared" si="275"/>
        <v>FFP</v>
      </c>
      <c r="AO173" s="16" t="str">
        <f t="shared" ref="AO173:AZ173" si="276">IFERROR(AO41/SUMIFS(AO$2:AO$64,$O$2:$O$64,$O173,$P$2:$P$64,$P173),"")</f>
      </c>
      <c r="AP173" s="16" t="str">
        <f t="shared" si="276"/>
      </c>
      <c r="AQ173" s="16" t="str">
        <f t="shared" si="276"/>
      </c>
      <c r="AR173" s="16" t="str">
        <f t="shared" si="276"/>
      </c>
      <c r="AS173" s="16" t="str">
        <f t="shared" si="276"/>
      </c>
      <c r="AT173" s="16" t="str">
        <f t="shared" si="276"/>
      </c>
      <c r="AU173" s="16" t="n">
        <f t="shared" si="276"/>
        <v>1</v>
      </c>
      <c r="AV173" s="16" t="str">
        <f t="shared" si="276"/>
      </c>
      <c r="AW173" s="16" t="str">
        <f t="shared" si="276"/>
      </c>
      <c r="AX173" s="16" t="str">
        <f t="shared" si="276"/>
      </c>
      <c r="AY173" s="16" t="str">
        <f t="shared" si="276"/>
      </c>
      <c r="AZ173" s="16" t="str">
        <f t="shared" si="276"/>
      </c>
    </row>
    <row r="174" ht="15.75" customHeight="1">
      <c r="A174" t="n">
        <f t="shared" si="181"/>
        <v>0</v>
      </c>
      <c r="B174" t="str">
        <f t="shared" si="173"/>
        <v>Products</v>
      </c>
      <c r="C174" t="str">
        <f t="shared" si="174"/>
        <v>FFP</v>
      </c>
      <c r="D174" t="str">
        <f t="shared" si="175"/>
        <v>FFP</v>
      </c>
      <c r="O174" s="1" t="n">
        <f t="shared" si="176"/>
        <v>0</v>
      </c>
      <c r="P174" s="140" t="str">
        <f t="shared" ref="P174:R174" si="277">P108</f>
        <v>Products</v>
      </c>
      <c r="Q174" s="140" t="str">
        <f t="shared" si="277"/>
        <v>FFP</v>
      </c>
      <c r="R174" s="140" t="str">
        <f t="shared" si="277"/>
        <v>FFP</v>
      </c>
      <c r="AO174" s="138" t="n">
        <f t="shared" ref="AO174:AZ174" si="278">IFERROR(AO42/SUMIFS(AO$2:AO$64,$O$2:$O$64,$O174,$P$2:$P$64,$P174),"")</f>
        <v>0</v>
      </c>
      <c r="AP174" s="138" t="n">
        <f t="shared" si="278"/>
        <v>0</v>
      </c>
      <c r="AQ174" s="138" t="n">
        <f t="shared" si="278"/>
        <v>0</v>
      </c>
      <c r="AR174" s="138" t="n">
        <f t="shared" si="278"/>
        <v>1.5641520408531892E-5</v>
      </c>
      <c r="AS174" s="138" t="n">
        <f t="shared" si="278"/>
        <v>0</v>
      </c>
      <c r="AT174" s="138" t="n">
        <f t="shared" si="278"/>
        <v>0</v>
      </c>
      <c r="AU174" s="138" t="n">
        <f t="shared" si="278"/>
        <v>0</v>
      </c>
      <c r="AV174" s="138" t="n">
        <f t="shared" si="278"/>
        <v>0</v>
      </c>
      <c r="AW174" s="138" t="n">
        <f t="shared" si="278"/>
        <v>0</v>
      </c>
      <c r="AX174" s="138" t="n">
        <f t="shared" si="278"/>
        <v>0</v>
      </c>
      <c r="AY174" s="138" t="n">
        <f t="shared" si="278"/>
        <v>0</v>
      </c>
      <c r="AZ174" s="138" t="n">
        <f t="shared" si="278"/>
        <v>0</v>
      </c>
    </row>
    <row r="175" ht="15.75" customHeight="1">
      <c r="A175" t="n">
        <f t="shared" si="181"/>
        <v>0</v>
      </c>
      <c r="B175" t="str">
        <f t="shared" si="173"/>
        <v>Products</v>
      </c>
      <c r="C175" t="str">
        <f t="shared" si="174"/>
        <v>Less Common</v>
      </c>
      <c r="D175" t="str">
        <f t="shared" si="175"/>
        <v>Other FP</v>
      </c>
      <c r="O175" s="1" t="n">
        <f t="shared" si="176"/>
        <v>0</v>
      </c>
      <c r="P175" s="140" t="str">
        <f t="shared" ref="P175:R175" si="279">P109</f>
        <v>Products</v>
      </c>
      <c r="Q175" s="140" t="str">
        <f t="shared" si="279"/>
        <v>Less Common</v>
      </c>
      <c r="R175" s="140" t="str">
        <f t="shared" si="279"/>
        <v>Other FP</v>
      </c>
      <c r="AO175" s="138" t="n">
        <f t="shared" ref="AO175:AZ175" si="280">IFERROR(AO43/SUMIFS(AO$2:AO$64,$O$2:$O$64,$O175,$P$2:$P$64,$P175),"")</f>
        <v>0</v>
      </c>
      <c r="AP175" s="138" t="n">
        <f t="shared" si="280"/>
        <v>0</v>
      </c>
      <c r="AQ175" s="138" t="n">
        <f t="shared" si="280"/>
        <v>0</v>
      </c>
      <c r="AR175" s="138" t="n">
        <f t="shared" si="280"/>
        <v>6.4573452279596511E-7</v>
      </c>
      <c r="AS175" s="138" t="n">
        <f t="shared" si="280"/>
        <v>0</v>
      </c>
      <c r="AT175" s="138" t="n">
        <f t="shared" si="280"/>
        <v>0</v>
      </c>
      <c r="AU175" s="138" t="n">
        <f t="shared" si="280"/>
        <v>0</v>
      </c>
      <c r="AV175" s="138" t="n">
        <f t="shared" si="280"/>
        <v>0</v>
      </c>
      <c r="AW175" s="138" t="n">
        <f t="shared" si="280"/>
        <v>0</v>
      </c>
      <c r="AX175" s="138" t="n">
        <f t="shared" si="280"/>
        <v>0</v>
      </c>
      <c r="AY175" s="138" t="n">
        <f t="shared" si="280"/>
        <v>0</v>
      </c>
      <c r="AZ175" s="138" t="n">
        <f t="shared" si="280"/>
        <v>0</v>
      </c>
    </row>
    <row r="176" ht="15.75" customHeight="1">
      <c r="A176" t="n">
        <f t="shared" si="181"/>
        <v>0</v>
      </c>
      <c r="B176" t="str">
        <f t="shared" si="173"/>
        <v>Products</v>
      </c>
      <c r="C176" t="str">
        <f t="shared" si="174"/>
        <v>Less Common</v>
      </c>
      <c r="D176" t="str">
        <f t="shared" si="175"/>
        <v>T&amp;M/LH/FPLOE</v>
      </c>
      <c r="O176" s="1" t="n">
        <f t="shared" si="176"/>
        <v>0</v>
      </c>
      <c r="P176" s="140" t="str">
        <f t="shared" ref="P176:R176" si="281">P110</f>
        <v>Products</v>
      </c>
      <c r="Q176" s="140" t="str">
        <f t="shared" si="281"/>
        <v>Less Common</v>
      </c>
      <c r="R176" s="140" t="str">
        <f t="shared" si="281"/>
        <v>T&amp;M/LH/FPLOE</v>
      </c>
      <c r="AO176" s="138" t="n">
        <f t="shared" ref="AO176:AZ176" si="282">IFERROR(AO44/SUMIFS(AO$2:AO$64,$O$2:$O$64,$O176,$P$2:$P$64,$P176),"")</f>
        <v>0</v>
      </c>
      <c r="AP176" s="138" t="n">
        <f t="shared" si="282"/>
        <v>0</v>
      </c>
      <c r="AQ176" s="138" t="n">
        <f t="shared" si="282"/>
        <v>0</v>
      </c>
      <c r="AR176" s="138" t="n">
        <f t="shared" si="282"/>
        <v>4.962480240077721E-6</v>
      </c>
      <c r="AS176" s="138" t="n">
        <f t="shared" si="282"/>
        <v>0</v>
      </c>
      <c r="AT176" s="138" t="n">
        <f t="shared" si="282"/>
        <v>0</v>
      </c>
      <c r="AU176" s="138" t="n">
        <f t="shared" si="282"/>
        <v>0</v>
      </c>
      <c r="AV176" s="138" t="n">
        <f t="shared" si="282"/>
        <v>0</v>
      </c>
      <c r="AW176" s="138" t="n">
        <f t="shared" si="282"/>
        <v>0</v>
      </c>
      <c r="AX176" s="138" t="n">
        <f t="shared" si="282"/>
        <v>0</v>
      </c>
      <c r="AY176" s="138" t="n">
        <f t="shared" si="282"/>
        <v>0</v>
      </c>
      <c r="AZ176" s="138" t="n">
        <f t="shared" si="282"/>
        <v>0</v>
      </c>
    </row>
    <row r="177" ht="15.75" customHeight="1">
      <c r="A177" t="n">
        <f t="shared" si="181"/>
        <v>0</v>
      </c>
      <c r="B177" t="str">
        <f t="shared" si="173"/>
        <v>Products</v>
      </c>
      <c r="C177" t="str">
        <f t="shared" si="174"/>
        <v>Incentive</v>
      </c>
      <c r="D177" t="str">
        <f t="shared" si="175"/>
        <v>Incentive</v>
      </c>
      <c r="O177" s="1" t="n">
        <f t="shared" si="176"/>
        <v>0</v>
      </c>
      <c r="P177" s="140" t="str">
        <f t="shared" ref="P177:R177" si="283">P111</f>
        <v>Products</v>
      </c>
      <c r="Q177" s="140" t="str">
        <f t="shared" si="283"/>
        <v>Incentive</v>
      </c>
      <c r="R177" s="140" t="str">
        <f t="shared" si="283"/>
        <v>Incentive</v>
      </c>
      <c r="AO177" s="138" t="n">
        <f t="shared" ref="AO177:AZ177" si="284">IFERROR(AO45/SUMIFS(AO$2:AO$64,$O$2:$O$64,$O177,$P$2:$P$64,$P177),"")</f>
        <v>0</v>
      </c>
      <c r="AP177" s="138" t="n">
        <f t="shared" si="284"/>
        <v>0</v>
      </c>
      <c r="AQ177" s="138" t="n">
        <f t="shared" si="284"/>
        <v>0</v>
      </c>
      <c r="AR177" s="138" t="n">
        <f t="shared" si="284"/>
        <v>0</v>
      </c>
      <c r="AS177" s="138" t="n">
        <f t="shared" si="284"/>
        <v>0</v>
      </c>
      <c r="AT177" s="138" t="n">
        <f t="shared" si="284"/>
        <v>0</v>
      </c>
      <c r="AU177" s="138" t="n">
        <f t="shared" si="284"/>
        <v>0</v>
      </c>
      <c r="AV177" s="138" t="n">
        <f t="shared" si="284"/>
        <v>0</v>
      </c>
      <c r="AW177" s="138" t="n">
        <f t="shared" si="284"/>
        <v>0</v>
      </c>
      <c r="AX177" s="138" t="n">
        <f t="shared" si="284"/>
        <v>0</v>
      </c>
      <c r="AY177" s="138" t="n">
        <f t="shared" si="284"/>
        <v>0</v>
      </c>
      <c r="AZ177" s="138" t="n">
        <f t="shared" si="284"/>
        <v>0</v>
      </c>
    </row>
    <row r="178" ht="15.75" customHeight="1">
      <c r="A178" t="n">
        <f t="shared" si="181"/>
        <v>0</v>
      </c>
      <c r="B178" t="str">
        <f t="shared" si="173"/>
        <v>Products</v>
      </c>
      <c r="C178" t="str">
        <f t="shared" si="174"/>
        <v>Other CB</v>
      </c>
      <c r="D178" t="str">
        <f t="shared" si="175"/>
        <v>Other CB</v>
      </c>
      <c r="O178" s="1" t="n">
        <f t="shared" si="176"/>
        <v>0</v>
      </c>
      <c r="P178" s="140" t="str">
        <f t="shared" ref="P178:R178" si="285">P112</f>
        <v>Products</v>
      </c>
      <c r="Q178" s="140" t="str">
        <f t="shared" si="285"/>
        <v>Other CB</v>
      </c>
      <c r="R178" s="140" t="str">
        <f t="shared" si="285"/>
        <v>Other CB</v>
      </c>
      <c r="AO178" s="138" t="n">
        <f t="shared" ref="AO178:AZ178" si="286">IFERROR(AO46/SUMIFS(AO$2:AO$64,$O$2:$O$64,$O178,$P$2:$P$64,$P178),"")</f>
        <v>0</v>
      </c>
      <c r="AP178" s="138" t="n">
        <f t="shared" si="286"/>
        <v>0</v>
      </c>
      <c r="AQ178" s="138" t="n">
        <f t="shared" si="286"/>
        <v>0</v>
      </c>
      <c r="AR178" s="138" t="n">
        <f t="shared" si="286"/>
        <v>0</v>
      </c>
      <c r="AS178" s="138" t="n">
        <f t="shared" si="286"/>
        <v>0</v>
      </c>
      <c r="AT178" s="138" t="n">
        <f t="shared" si="286"/>
        <v>0</v>
      </c>
      <c r="AU178" s="138" t="n">
        <f t="shared" si="286"/>
        <v>0</v>
      </c>
      <c r="AV178" s="138" t="n">
        <f t="shared" si="286"/>
        <v>0</v>
      </c>
      <c r="AW178" s="138" t="n">
        <f t="shared" si="286"/>
        <v>0</v>
      </c>
      <c r="AX178" s="138" t="n">
        <f t="shared" si="286"/>
        <v>0</v>
      </c>
      <c r="AY178" s="138" t="n">
        <f t="shared" si="286"/>
        <v>0</v>
      </c>
      <c r="AZ178" s="138" t="n">
        <f t="shared" si="286"/>
        <v>0</v>
      </c>
    </row>
    <row r="179" ht="15.75" customHeight="1">
      <c r="A179" t="n">
        <f t="shared" si="181"/>
        <v>0</v>
      </c>
      <c r="B179" t="str">
        <f t="shared" si="173"/>
        <v>Products</v>
      </c>
      <c r="C179" t="str">
        <f t="shared" si="174"/>
        <v>UCA</v>
      </c>
      <c r="D179" t="str">
        <f t="shared" si="175"/>
        <v>UCA</v>
      </c>
      <c r="O179" s="1" t="n">
        <f t="shared" si="176"/>
        <v>0</v>
      </c>
      <c r="P179" s="140" t="str">
        <f t="shared" ref="P179:R179" si="287">P113</f>
        <v>Products</v>
      </c>
      <c r="Q179" s="140" t="str">
        <f t="shared" si="287"/>
        <v>UCA</v>
      </c>
      <c r="R179" s="140" t="str">
        <f t="shared" si="287"/>
        <v>UCA</v>
      </c>
      <c r="AO179" s="138" t="n">
        <f t="shared" ref="AO179:AZ179" si="288">IFERROR(AO47/SUMIFS(AO$2:AO$64,$O$2:$O$64,$O179,$P$2:$P$64,$P179),"")</f>
        <v>0</v>
      </c>
      <c r="AP179" s="138" t="n">
        <f t="shared" si="288"/>
        <v>0</v>
      </c>
      <c r="AQ179" s="138" t="n">
        <f t="shared" si="288"/>
        <v>0</v>
      </c>
      <c r="AR179" s="138" t="n">
        <f t="shared" si="288"/>
        <v>2.6103756253331173E-6</v>
      </c>
      <c r="AS179" s="138" t="n">
        <f t="shared" si="288"/>
        <v>0</v>
      </c>
      <c r="AT179" s="138" t="n">
        <f t="shared" si="288"/>
        <v>0</v>
      </c>
      <c r="AU179" s="138" t="n">
        <f t="shared" si="288"/>
        <v>0</v>
      </c>
      <c r="AV179" s="138" t="n">
        <f t="shared" si="288"/>
        <v>0</v>
      </c>
      <c r="AW179" s="138" t="n">
        <f t="shared" si="288"/>
        <v>0</v>
      </c>
      <c r="AX179" s="138" t="n">
        <f t="shared" si="288"/>
        <v>0</v>
      </c>
      <c r="AY179" s="138" t="n">
        <f t="shared" si="288"/>
        <v>0</v>
      </c>
      <c r="AZ179" s="138" t="n">
        <f t="shared" si="288"/>
        <v>0</v>
      </c>
    </row>
    <row r="180" ht="15.75" customHeight="1">
      <c r="A180" t="n">
        <f t="shared" si="181"/>
        <v>0</v>
      </c>
      <c r="B180" t="str">
        <f t="shared" si="173"/>
        <v>Products</v>
      </c>
      <c r="C180" t="str">
        <f t="shared" si="174"/>
        <v>Unclear</v>
      </c>
      <c r="D180" t="str">
        <f t="shared" si="175"/>
        <v>Combination/Other</v>
      </c>
      <c r="O180" s="1" t="n">
        <f t="shared" si="176"/>
        <v>0</v>
      </c>
      <c r="P180" s="140" t="str">
        <f t="shared" ref="P180:R180" si="289">P114</f>
        <v>Products</v>
      </c>
      <c r="Q180" s="140" t="str">
        <f t="shared" si="289"/>
        <v>Unclear</v>
      </c>
      <c r="R180" s="140" t="str">
        <f t="shared" si="289"/>
        <v>Combination/Other</v>
      </c>
      <c r="AO180" s="138" t="n">
        <f t="shared" ref="AO180:AZ180" si="290">IFERROR(AO48/SUMIFS(AO$2:AO$64,$O$2:$O$64,$O180,$P$2:$P$64,$P180),"")</f>
        <v>0</v>
      </c>
      <c r="AP180" s="138" t="n">
        <f t="shared" si="290"/>
        <v>0</v>
      </c>
      <c r="AQ180" s="138" t="n">
        <f t="shared" si="290"/>
        <v>0</v>
      </c>
      <c r="AR180" s="138" t="n">
        <f t="shared" si="290"/>
        <v>0</v>
      </c>
      <c r="AS180" s="138" t="n">
        <f t="shared" si="290"/>
        <v>0</v>
      </c>
      <c r="AT180" s="138" t="n">
        <f t="shared" si="290"/>
        <v>0</v>
      </c>
      <c r="AU180" s="138" t="n">
        <f t="shared" si="290"/>
        <v>0</v>
      </c>
      <c r="AV180" s="138" t="n">
        <f t="shared" si="290"/>
        <v>0</v>
      </c>
      <c r="AW180" s="138" t="n">
        <f t="shared" si="290"/>
        <v>0</v>
      </c>
      <c r="AX180" s="138" t="n">
        <f t="shared" si="290"/>
        <v>0</v>
      </c>
      <c r="AY180" s="138" t="n">
        <f t="shared" si="290"/>
        <v>0</v>
      </c>
      <c r="AZ180" s="138" t="n">
        <f t="shared" si="290"/>
        <v>0</v>
      </c>
    </row>
    <row r="181" ht="15.75" customHeight="1">
      <c r="A181" t="n">
        <f t="shared" si="181"/>
        <v>0</v>
      </c>
      <c r="B181" t="str">
        <f t="shared" si="173"/>
        <v>Products</v>
      </c>
      <c r="C181" t="str">
        <f t="shared" si="174"/>
        <v>Unclear</v>
      </c>
      <c r="D181" t="n">
        <f t="shared" si="175"/>
        <v>0</v>
      </c>
      <c r="O181" s="1" t="n">
        <f t="shared" si="176"/>
        <v>0</v>
      </c>
      <c r="P181" s="140" t="str">
        <f t="shared" ref="P181:R181" si="291">P115</f>
        <v>Products</v>
      </c>
      <c r="Q181" s="140" t="str">
        <f t="shared" si="291"/>
        <v>Unclear</v>
      </c>
      <c r="R181" s="140" t="n">
        <f t="shared" si="291"/>
        <v>0</v>
      </c>
      <c r="AO181" s="138" t="n">
        <f t="shared" ref="AO181:AZ181" si="292">IFERROR(AO49/SUMIFS(AO$2:AO$64,$O$2:$O$64,$O181,$P$2:$P$64,$P181),"")</f>
        <v>0</v>
      </c>
      <c r="AP181" s="138" t="n">
        <f t="shared" si="292"/>
        <v>0</v>
      </c>
      <c r="AQ181" s="138" t="n">
        <f t="shared" si="292"/>
        <v>0</v>
      </c>
      <c r="AR181" s="138" t="n">
        <f t="shared" si="292"/>
        <v>0</v>
      </c>
      <c r="AS181" s="138" t="n">
        <f t="shared" si="292"/>
        <v>0</v>
      </c>
      <c r="AT181" s="138" t="n">
        <f t="shared" si="292"/>
        <v>0</v>
      </c>
      <c r="AU181" s="138" t="n">
        <f t="shared" si="292"/>
        <v>0</v>
      </c>
      <c r="AV181" s="138" t="n">
        <f t="shared" si="292"/>
        <v>0</v>
      </c>
      <c r="AW181" s="138" t="n">
        <f t="shared" si="292"/>
        <v>0</v>
      </c>
      <c r="AX181" s="138" t="n">
        <f t="shared" si="292"/>
        <v>0</v>
      </c>
      <c r="AY181" s="138" t="n">
        <f t="shared" si="292"/>
        <v>0</v>
      </c>
      <c r="AZ181" s="138" t="n">
        <f t="shared" si="292"/>
        <v>0</v>
      </c>
    </row>
    <row r="182" ht="15.75" customHeight="1">
      <c r="A182" t="n">
        <f t="shared" si="181"/>
        <v>0</v>
      </c>
      <c r="B182" t="str">
        <f t="shared" si="173"/>
        <v>Services &amp; R&amp;D</v>
      </c>
      <c r="C182" t="str">
        <f t="shared" si="174"/>
        <v>FFP</v>
      </c>
      <c r="D182" t="str">
        <f t="shared" si="175"/>
        <v>FFP</v>
      </c>
      <c r="O182" s="1" t="n">
        <f t="shared" si="176"/>
        <v>0</v>
      </c>
      <c r="P182" s="140" t="str">
        <f t="shared" ref="P182:R182" si="293">P116</f>
        <v>Services &amp; R&amp;D</v>
      </c>
      <c r="Q182" s="140" t="str">
        <f t="shared" si="293"/>
        <v>FFP</v>
      </c>
      <c r="R182" s="140" t="str">
        <f t="shared" si="293"/>
        <v>FFP</v>
      </c>
      <c r="AO182" s="138" t="n">
        <f t="shared" ref="AO182:AZ182" si="294">IFERROR(AO50/SUMIFS(AO$2:AO$64,$O$2:$O$64,$O182,$P$2:$P$64,$P182),"")</f>
        <v>0</v>
      </c>
      <c r="AP182" s="138" t="n">
        <f t="shared" si="294"/>
        <v>0</v>
      </c>
      <c r="AQ182" s="138" t="n">
        <f t="shared" si="294"/>
        <v>0</v>
      </c>
      <c r="AR182" s="138" t="n">
        <f t="shared" si="294"/>
        <v>1.1273083200465189E-5</v>
      </c>
      <c r="AS182" s="138" t="n">
        <f t="shared" si="294"/>
        <v>0</v>
      </c>
      <c r="AT182" s="138" t="n">
        <f t="shared" si="294"/>
        <v>0</v>
      </c>
      <c r="AU182" s="138" t="n">
        <f t="shared" si="294"/>
        <v>0</v>
      </c>
      <c r="AV182" s="138" t="n">
        <f t="shared" si="294"/>
        <v>0</v>
      </c>
      <c r="AW182" s="138" t="n">
        <f t="shared" si="294"/>
        <v>0</v>
      </c>
      <c r="AX182" s="138" t="n">
        <f t="shared" si="294"/>
        <v>0</v>
      </c>
      <c r="AY182" s="138" t="n">
        <f t="shared" si="294"/>
        <v>0</v>
      </c>
      <c r="AZ182" s="138" t="n">
        <f t="shared" si="294"/>
        <v>0</v>
      </c>
    </row>
    <row r="183" ht="15.75" customHeight="1">
      <c r="A183" t="n">
        <f t="shared" si="181"/>
        <v>0</v>
      </c>
      <c r="B183" t="str">
        <f t="shared" si="173"/>
        <v>Services &amp; R&amp;D</v>
      </c>
      <c r="C183" t="str">
        <f t="shared" si="174"/>
        <v>Less Common</v>
      </c>
      <c r="D183" t="str">
        <f t="shared" si="175"/>
        <v>Other FP</v>
      </c>
      <c r="O183" s="1" t="n">
        <f t="shared" si="176"/>
        <v>0</v>
      </c>
      <c r="P183" s="140" t="str">
        <f t="shared" ref="P183:R183" si="295">P117</f>
        <v>Services &amp; R&amp;D</v>
      </c>
      <c r="Q183" s="140" t="str">
        <f t="shared" si="295"/>
        <v>Less Common</v>
      </c>
      <c r="R183" s="140" t="str">
        <f t="shared" si="295"/>
        <v>Other FP</v>
      </c>
      <c r="AO183" s="138" t="n">
        <f t="shared" ref="AO183:AZ183" si="296">IFERROR(AO51/SUMIFS(AO$2:AO$64,$O$2:$O$64,$O183,$P$2:$P$64,$P183),"")</f>
        <v>0</v>
      </c>
      <c r="AP183" s="138" t="n">
        <f t="shared" si="296"/>
        <v>0</v>
      </c>
      <c r="AQ183" s="138" t="n">
        <f t="shared" si="296"/>
        <v>0</v>
      </c>
      <c r="AR183" s="138" t="n">
        <f t="shared" si="296"/>
        <v>1.2191542759478445E-5</v>
      </c>
      <c r="AS183" s="138" t="n">
        <f t="shared" si="296"/>
        <v>0</v>
      </c>
      <c r="AT183" s="138" t="n">
        <f t="shared" si="296"/>
        <v>0</v>
      </c>
      <c r="AU183" s="138" t="n">
        <f t="shared" si="296"/>
        <v>0</v>
      </c>
      <c r="AV183" s="138" t="n">
        <f t="shared" si="296"/>
        <v>0</v>
      </c>
      <c r="AW183" s="138" t="n">
        <f t="shared" si="296"/>
        <v>0</v>
      </c>
      <c r="AX183" s="138" t="n">
        <f t="shared" si="296"/>
        <v>0</v>
      </c>
      <c r="AY183" s="138" t="n">
        <f t="shared" si="296"/>
        <v>0</v>
      </c>
      <c r="AZ183" s="138" t="n">
        <f t="shared" si="296"/>
        <v>0</v>
      </c>
    </row>
    <row r="184" ht="15.75" customHeight="1">
      <c r="A184" t="n">
        <f t="shared" si="181"/>
        <v>0</v>
      </c>
      <c r="B184" t="str">
        <f t="shared" si="173"/>
        <v>Services &amp; R&amp;D</v>
      </c>
      <c r="C184" t="str">
        <f t="shared" si="174"/>
        <v>Less Common</v>
      </c>
      <c r="D184" t="str">
        <f t="shared" si="175"/>
        <v>T&amp;M/LH/FPLOE</v>
      </c>
      <c r="O184" s="1" t="n">
        <f t="shared" si="176"/>
        <v>0</v>
      </c>
      <c r="P184" s="140" t="str">
        <f t="shared" ref="P184:R184" si="297">P118</f>
        <v>Services &amp; R&amp;D</v>
      </c>
      <c r="Q184" s="140" t="str">
        <f t="shared" si="297"/>
        <v>Less Common</v>
      </c>
      <c r="R184" s="140" t="str">
        <f t="shared" si="297"/>
        <v>T&amp;M/LH/FPLOE</v>
      </c>
      <c r="AO184" s="138" t="n">
        <f t="shared" ref="AO184:AZ184" si="298">IFERROR(AO52/SUMIFS(AO$2:AO$64,$O$2:$O$64,$O184,$P$2:$P$64,$P184),"")</f>
        <v>0</v>
      </c>
      <c r="AP184" s="138" t="n">
        <f t="shared" si="298"/>
        <v>0</v>
      </c>
      <c r="AQ184" s="138" t="n">
        <f t="shared" si="298"/>
        <v>0</v>
      </c>
      <c r="AR184" s="138" t="n">
        <f t="shared" si="298"/>
        <v>1.3776519958640812E-6</v>
      </c>
      <c r="AS184" s="138" t="n">
        <f t="shared" si="298"/>
        <v>0</v>
      </c>
      <c r="AT184" s="138" t="n">
        <f t="shared" si="298"/>
        <v>0</v>
      </c>
      <c r="AU184" s="138" t="n">
        <f t="shared" si="298"/>
        <v>0</v>
      </c>
      <c r="AV184" s="138" t="n">
        <f t="shared" si="298"/>
        <v>0</v>
      </c>
      <c r="AW184" s="138" t="n">
        <f t="shared" si="298"/>
        <v>0</v>
      </c>
      <c r="AX184" s="138" t="n">
        <f t="shared" si="298"/>
        <v>0</v>
      </c>
      <c r="AY184" s="138" t="n">
        <f t="shared" si="298"/>
        <v>0</v>
      </c>
      <c r="AZ184" s="138" t="n">
        <f t="shared" si="298"/>
        <v>0</v>
      </c>
    </row>
    <row r="185" ht="15.75" customHeight="1">
      <c r="A185" t="n">
        <f t="shared" si="181"/>
        <v>0</v>
      </c>
      <c r="B185" t="str">
        <f t="shared" si="173"/>
        <v>Services &amp; R&amp;D</v>
      </c>
      <c r="C185" t="str">
        <f t="shared" si="174"/>
        <v>Incentive</v>
      </c>
      <c r="D185" t="str">
        <f t="shared" si="175"/>
        <v>Incentive</v>
      </c>
      <c r="O185" s="1" t="n">
        <f t="shared" si="176"/>
        <v>0</v>
      </c>
      <c r="P185" s="140" t="str">
        <f t="shared" ref="P185:R185" si="299">P119</f>
        <v>Services &amp; R&amp;D</v>
      </c>
      <c r="Q185" s="140" t="str">
        <f t="shared" si="299"/>
        <v>Incentive</v>
      </c>
      <c r="R185" s="140" t="str">
        <f t="shared" si="299"/>
        <v>Incentive</v>
      </c>
      <c r="AO185" s="138" t="n">
        <f t="shared" ref="AO185:AZ185" si="300">IFERROR(AO53/SUMIFS(AO$2:AO$64,$O$2:$O$64,$O185,$P$2:$P$64,$P185),"")</f>
        <v>0</v>
      </c>
      <c r="AP185" s="138" t="n">
        <f t="shared" si="300"/>
        <v>0</v>
      </c>
      <c r="AQ185" s="138" t="n">
        <f t="shared" si="300"/>
        <v>0</v>
      </c>
      <c r="AR185" s="138" t="n">
        <f t="shared" si="300"/>
        <v>-1.7871226535224661E-9</v>
      </c>
      <c r="AS185" s="138" t="n">
        <f t="shared" si="300"/>
        <v>0</v>
      </c>
      <c r="AT185" s="138" t="n">
        <f t="shared" si="300"/>
        <v>0</v>
      </c>
      <c r="AU185" s="138" t="n">
        <f t="shared" si="300"/>
        <v>0</v>
      </c>
      <c r="AV185" s="138" t="n">
        <f t="shared" si="300"/>
        <v>0</v>
      </c>
      <c r="AW185" s="138" t="n">
        <f t="shared" si="300"/>
        <v>0</v>
      </c>
      <c r="AX185" s="138" t="n">
        <f t="shared" si="300"/>
        <v>0</v>
      </c>
      <c r="AY185" s="138" t="n">
        <f t="shared" si="300"/>
        <v>0</v>
      </c>
      <c r="AZ185" s="138" t="n">
        <f t="shared" si="300"/>
        <v>0</v>
      </c>
    </row>
    <row r="186" ht="15.75" customHeight="1">
      <c r="A186" t="n">
        <f t="shared" si="181"/>
        <v>0</v>
      </c>
      <c r="B186" t="str">
        <f t="shared" si="173"/>
        <v>Services &amp; R&amp;D</v>
      </c>
      <c r="C186" t="str">
        <f t="shared" si="174"/>
        <v>Other CB</v>
      </c>
      <c r="D186" t="str">
        <f t="shared" si="175"/>
        <v>Other CB</v>
      </c>
      <c r="O186" s="1" t="n">
        <f t="shared" si="176"/>
        <v>0</v>
      </c>
      <c r="P186" s="140" t="str">
        <f t="shared" ref="P186:R186" si="301">P120</f>
        <v>Services &amp; R&amp;D</v>
      </c>
      <c r="Q186" s="140" t="str">
        <f t="shared" si="301"/>
        <v>Other CB</v>
      </c>
      <c r="R186" s="140" t="str">
        <f t="shared" si="301"/>
        <v>Other CB</v>
      </c>
      <c r="AO186" s="138" t="n">
        <f t="shared" ref="AO186:AZ186" si="302">IFERROR(AO54/SUMIFS(AO$2:AO$64,$O$2:$O$64,$O186,$P$2:$P$64,$P186),"")</f>
        <v>0</v>
      </c>
      <c r="AP186" s="138" t="n">
        <f t="shared" si="302"/>
        <v>0</v>
      </c>
      <c r="AQ186" s="138" t="n">
        <f t="shared" si="302"/>
        <v>0</v>
      </c>
      <c r="AR186" s="138" t="n">
        <f t="shared" si="302"/>
        <v>0</v>
      </c>
      <c r="AS186" s="138" t="n">
        <f t="shared" si="302"/>
        <v>0</v>
      </c>
      <c r="AT186" s="138" t="n">
        <f t="shared" si="302"/>
        <v>0</v>
      </c>
      <c r="AU186" s="138" t="n">
        <f t="shared" si="302"/>
        <v>0</v>
      </c>
      <c r="AV186" s="138" t="n">
        <f t="shared" si="302"/>
        <v>0</v>
      </c>
      <c r="AW186" s="138" t="n">
        <f t="shared" si="302"/>
        <v>0</v>
      </c>
      <c r="AX186" s="138" t="n">
        <f t="shared" si="302"/>
        <v>0</v>
      </c>
      <c r="AY186" s="138" t="n">
        <f t="shared" si="302"/>
        <v>0</v>
      </c>
      <c r="AZ186" s="138" t="n">
        <f t="shared" si="302"/>
        <v>0</v>
      </c>
    </row>
    <row r="187" ht="15.75" customHeight="1">
      <c r="A187" t="n">
        <f t="shared" si="181"/>
        <v>0</v>
      </c>
      <c r="B187" t="str">
        <f t="shared" si="173"/>
        <v>Services &amp; R&amp;D</v>
      </c>
      <c r="C187" t="str">
        <f t="shared" si="174"/>
        <v>UCA</v>
      </c>
      <c r="D187" t="str">
        <f t="shared" si="175"/>
        <v>UCA</v>
      </c>
      <c r="O187" s="1" t="n">
        <f t="shared" si="176"/>
        <v>0</v>
      </c>
      <c r="P187" s="140" t="str">
        <f t="shared" ref="P187:R187" si="303">P121</f>
        <v>Services &amp; R&amp;D</v>
      </c>
      <c r="Q187" s="140" t="str">
        <f t="shared" si="303"/>
        <v>UCA</v>
      </c>
      <c r="R187" s="140" t="str">
        <f t="shared" si="303"/>
        <v>UCA</v>
      </c>
      <c r="AO187" s="138" t="n">
        <f t="shared" ref="AO187:AZ187" si="304">IFERROR(AO55/SUMIFS(AO$2:AO$64,$O$2:$O$64,$O187,$P$2:$P$64,$P187),"")</f>
        <v>0</v>
      </c>
      <c r="AP187" s="138" t="n">
        <f t="shared" si="304"/>
        <v>0</v>
      </c>
      <c r="AQ187" s="138" t="n">
        <f t="shared" si="304"/>
        <v>0</v>
      </c>
      <c r="AR187" s="138" t="n">
        <f t="shared" si="304"/>
        <v>0</v>
      </c>
      <c r="AS187" s="138" t="n">
        <f t="shared" si="304"/>
        <v>0</v>
      </c>
      <c r="AT187" s="138" t="n">
        <f t="shared" si="304"/>
        <v>0</v>
      </c>
      <c r="AU187" s="138" t="n">
        <f t="shared" si="304"/>
        <v>0</v>
      </c>
      <c r="AV187" s="138" t="n">
        <f t="shared" si="304"/>
        <v>0</v>
      </c>
      <c r="AW187" s="138" t="n">
        <f t="shared" si="304"/>
        <v>0</v>
      </c>
      <c r="AX187" s="138" t="n">
        <f t="shared" si="304"/>
        <v>0</v>
      </c>
      <c r="AY187" s="138" t="n">
        <f t="shared" si="304"/>
        <v>0</v>
      </c>
      <c r="AZ187" s="138" t="n">
        <f t="shared" si="304"/>
        <v>0</v>
      </c>
    </row>
    <row r="188" ht="15.75" customHeight="1">
      <c r="A188" t="n">
        <f t="shared" si="181"/>
        <v>0</v>
      </c>
      <c r="B188" t="str">
        <f t="shared" si="173"/>
        <v>Services &amp; R&amp;D</v>
      </c>
      <c r="C188" t="str">
        <f t="shared" si="174"/>
        <v>Unclear</v>
      </c>
      <c r="D188" t="str">
        <f t="shared" si="175"/>
        <v>Combination/Other</v>
      </c>
      <c r="O188" s="1" t="n">
        <f t="shared" si="176"/>
        <v>0</v>
      </c>
      <c r="P188" s="140" t="str">
        <f t="shared" ref="P188:R188" si="305">P122</f>
        <v>Services &amp; R&amp;D</v>
      </c>
      <c r="Q188" s="140" t="str">
        <f t="shared" si="305"/>
        <v>Unclear</v>
      </c>
      <c r="R188" s="140" t="str">
        <f t="shared" si="305"/>
        <v>Combination/Other</v>
      </c>
      <c r="AO188" s="138" t="n">
        <f t="shared" ref="AO188:AZ188" si="306">IFERROR(AO56/SUMIFS(AO$2:AO$64,$O$2:$O$64,$O188,$P$2:$P$64,$P188),"")</f>
        <v>0</v>
      </c>
      <c r="AP188" s="138" t="n">
        <f t="shared" si="306"/>
        <v>0</v>
      </c>
      <c r="AQ188" s="138" t="n">
        <f t="shared" si="306"/>
        <v>0</v>
      </c>
      <c r="AR188" s="138" t="n">
        <f t="shared" si="306"/>
        <v>1.0682379656525988E-6</v>
      </c>
      <c r="AS188" s="138" t="n">
        <f t="shared" si="306"/>
        <v>0</v>
      </c>
      <c r="AT188" s="138" t="n">
        <f t="shared" si="306"/>
        <v>0</v>
      </c>
      <c r="AU188" s="138" t="n">
        <f t="shared" si="306"/>
        <v>0</v>
      </c>
      <c r="AV188" s="138" t="n">
        <f t="shared" si="306"/>
        <v>0</v>
      </c>
      <c r="AW188" s="138" t="n">
        <f t="shared" si="306"/>
        <v>0</v>
      </c>
      <c r="AX188" s="138" t="n">
        <f t="shared" si="306"/>
        <v>0</v>
      </c>
      <c r="AY188" s="138" t="n">
        <f t="shared" si="306"/>
        <v>0</v>
      </c>
      <c r="AZ188" s="138" t="n">
        <f t="shared" si="306"/>
        <v>0</v>
      </c>
    </row>
    <row r="189" ht="15.75" customHeight="1">
      <c r="A189" t="n">
        <f t="shared" si="181"/>
        <v>0</v>
      </c>
      <c r="B189" t="str">
        <f t="shared" si="173"/>
        <v>Services &amp; R&amp;D</v>
      </c>
      <c r="C189" t="str">
        <f t="shared" si="174"/>
        <v>Unclear</v>
      </c>
      <c r="D189" t="n">
        <f t="shared" si="175"/>
        <v>0</v>
      </c>
      <c r="O189" s="1" t="n">
        <f t="shared" si="176"/>
        <v>0</v>
      </c>
      <c r="P189" s="140" t="str">
        <f t="shared" ref="P189:R189" si="307">P123</f>
        <v>Services &amp; R&amp;D</v>
      </c>
      <c r="Q189" s="140" t="str">
        <f t="shared" si="307"/>
        <v>Unclear</v>
      </c>
      <c r="R189" s="140" t="n">
        <f t="shared" si="307"/>
        <v>0</v>
      </c>
      <c r="AO189" s="138" t="n">
        <f t="shared" ref="AO189:AZ189" si="308">IFERROR(AO57/SUMIFS(AO$2:AO$64,$O$2:$O$64,$O189,$P$2:$P$64,$P189),"")</f>
        <v>0</v>
      </c>
      <c r="AP189" s="138" t="n">
        <f t="shared" si="308"/>
        <v>0</v>
      </c>
      <c r="AQ189" s="138" t="n">
        <f t="shared" si="308"/>
        <v>0</v>
      </c>
      <c r="AR189" s="138" t="n">
        <f t="shared" si="308"/>
        <v>0</v>
      </c>
      <c r="AS189" s="138" t="n">
        <f t="shared" si="308"/>
        <v>0</v>
      </c>
      <c r="AT189" s="138" t="n">
        <f t="shared" si="308"/>
        <v>0</v>
      </c>
      <c r="AU189" s="138" t="n">
        <f t="shared" si="308"/>
        <v>0</v>
      </c>
      <c r="AV189" s="138" t="n">
        <f t="shared" si="308"/>
        <v>0</v>
      </c>
      <c r="AW189" s="138" t="n">
        <f t="shared" si="308"/>
        <v>0</v>
      </c>
      <c r="AX189" s="138" t="n">
        <f t="shared" si="308"/>
        <v>0</v>
      </c>
      <c r="AY189" s="138" t="n">
        <f t="shared" si="308"/>
        <v>0</v>
      </c>
      <c r="AZ189" s="138" t="n">
        <f t="shared" si="308"/>
        <v>0</v>
      </c>
    </row>
    <row r="190" ht="15.75" customHeight="1">
      <c r="A190" t="n">
        <f t="shared" si="181"/>
        <v>0</v>
      </c>
      <c r="B190" t="str">
        <f t="shared" si="173"/>
        <v>Unlabeled</v>
      </c>
      <c r="C190" t="str">
        <f t="shared" si="174"/>
        <v>FFP</v>
      </c>
      <c r="D190" t="str">
        <f t="shared" si="175"/>
        <v>FFP</v>
      </c>
      <c r="O190" s="1" t="n">
        <f t="shared" ref="O190:O196" si="309">IF(O124="","",O124)</f>
        <v>0</v>
      </c>
      <c r="P190" s="140" t="str">
        <f t="shared" ref="P190:R190" si="310">P124</f>
        <v>Unlabeled</v>
      </c>
      <c r="Q190" s="140" t="str">
        <f t="shared" si="310"/>
        <v>FFP</v>
      </c>
      <c r="R190" s="140" t="str">
        <f t="shared" si="310"/>
        <v>FFP</v>
      </c>
      <c r="AO190" s="138" t="n">
        <f t="shared" ref="AO190:AZ190" si="311">IFERROR(AO58/SUMIFS(AO$2:AO$64,$O$2:$O$64,$O190,$P$2:$P$64,$P190),"")</f>
        <v>0</v>
      </c>
      <c r="AP190" s="138" t="n">
        <f t="shared" si="311"/>
        <v>0</v>
      </c>
      <c r="AQ190" s="138" t="str">
        <f t="shared" si="311"/>
      </c>
      <c r="AR190" s="138" t="n">
        <f t="shared" si="311"/>
        <v>0</v>
      </c>
      <c r="AS190" s="138" t="n">
        <f t="shared" si="311"/>
        <v>0</v>
      </c>
      <c r="AT190" s="138" t="n">
        <f t="shared" si="311"/>
        <v>0</v>
      </c>
      <c r="AU190" s="138" t="n">
        <f t="shared" si="311"/>
        <v>0</v>
      </c>
      <c r="AV190" s="138" t="n">
        <f t="shared" si="311"/>
        <v>0</v>
      </c>
      <c r="AW190" s="138" t="n">
        <f t="shared" si="311"/>
        <v>0</v>
      </c>
      <c r="AX190" s="138" t="n">
        <f t="shared" si="311"/>
        <v>0</v>
      </c>
      <c r="AY190" s="138" t="str">
        <f t="shared" si="311"/>
      </c>
      <c r="AZ190" s="138" t="n">
        <f t="shared" si="311"/>
        <v>0</v>
      </c>
    </row>
    <row r="191" ht="15.75" customHeight="1">
      <c r="A191" t="n">
        <f t="shared" si="181"/>
        <v>0</v>
      </c>
      <c r="B191" t="str">
        <f t="shared" si="173"/>
        <v>Unlabeled</v>
      </c>
      <c r="C191" t="str">
        <f t="shared" si="174"/>
        <v>Less Common</v>
      </c>
      <c r="D191" t="str">
        <f t="shared" si="175"/>
        <v>T&amp;M/LH/FPLOE</v>
      </c>
      <c r="O191" s="1" t="n">
        <f t="shared" si="309"/>
        <v>0</v>
      </c>
      <c r="P191" s="140" t="str">
        <f t="shared" ref="P191:R191" si="312">P125</f>
        <v>Unlabeled</v>
      </c>
      <c r="Q191" s="140" t="str">
        <f t="shared" si="312"/>
        <v>Less Common</v>
      </c>
      <c r="R191" s="140" t="str">
        <f t="shared" si="312"/>
        <v>T&amp;M/LH/FPLOE</v>
      </c>
      <c r="AO191" s="138" t="n">
        <f t="shared" ref="AO191:AZ191" si="313">IFERROR(AO59/SUMIFS(AO$2:AO$64,$O$2:$O$64,$O191,$P$2:$P$64,$P191),"")</f>
        <v>0</v>
      </c>
      <c r="AP191" s="138" t="n">
        <f t="shared" si="313"/>
        <v>0</v>
      </c>
      <c r="AQ191" s="138" t="str">
        <f t="shared" si="313"/>
      </c>
      <c r="AR191" s="138" t="n">
        <f t="shared" si="313"/>
        <v>0</v>
      </c>
      <c r="AS191" s="138" t="n">
        <f t="shared" si="313"/>
        <v>0</v>
      </c>
      <c r="AT191" s="138" t="n">
        <f t="shared" si="313"/>
        <v>0</v>
      </c>
      <c r="AU191" s="138" t="n">
        <f t="shared" si="313"/>
        <v>0</v>
      </c>
      <c r="AV191" s="138" t="n">
        <f t="shared" si="313"/>
        <v>0</v>
      </c>
      <c r="AW191" s="138" t="n">
        <f t="shared" si="313"/>
        <v>0</v>
      </c>
      <c r="AX191" s="138" t="n">
        <f t="shared" si="313"/>
        <v>0</v>
      </c>
      <c r="AY191" s="138" t="str">
        <f t="shared" si="313"/>
      </c>
      <c r="AZ191" s="138" t="n">
        <f t="shared" si="313"/>
        <v>0</v>
      </c>
    </row>
    <row r="192" ht="15.75" customHeight="1">
      <c r="A192" t="n">
        <f t="shared" si="181"/>
        <v>0</v>
      </c>
      <c r="B192" t="str">
        <f t="shared" si="173"/>
        <v>Unlabeled</v>
      </c>
      <c r="C192" t="str">
        <f t="shared" si="174"/>
        <v>Incentive</v>
      </c>
      <c r="D192" t="str">
        <f t="shared" si="175"/>
        <v>Incentive</v>
      </c>
      <c r="O192" s="1" t="n">
        <f t="shared" si="309"/>
        <v>0</v>
      </c>
      <c r="P192" s="140" t="str">
        <f t="shared" ref="P192:R192" si="314">P126</f>
        <v>Unlabeled</v>
      </c>
      <c r="Q192" s="140" t="str">
        <f t="shared" si="314"/>
        <v>Incentive</v>
      </c>
      <c r="R192" s="140" t="str">
        <f t="shared" si="314"/>
        <v>Incentive</v>
      </c>
      <c r="AO192" s="138" t="n">
        <f t="shared" ref="AO192:AZ192" si="315">IFERROR(AO60/SUMIFS(AO$2:AO$64,$O$2:$O$64,$O192,$P$2:$P$64,$P192),"")</f>
        <v>0</v>
      </c>
      <c r="AP192" s="138" t="n">
        <f t="shared" si="315"/>
        <v>0</v>
      </c>
      <c r="AQ192" s="138" t="str">
        <f t="shared" si="315"/>
      </c>
      <c r="AR192" s="138" t="n">
        <f t="shared" si="315"/>
        <v>0</v>
      </c>
      <c r="AS192" s="138" t="n">
        <f t="shared" si="315"/>
        <v>0</v>
      </c>
      <c r="AT192" s="138" t="n">
        <f t="shared" si="315"/>
        <v>0</v>
      </c>
      <c r="AU192" s="138" t="n">
        <f t="shared" si="315"/>
        <v>0</v>
      </c>
      <c r="AV192" s="138" t="n">
        <f t="shared" si="315"/>
        <v>0</v>
      </c>
      <c r="AW192" s="138" t="n">
        <f t="shared" si="315"/>
        <v>0</v>
      </c>
      <c r="AX192" s="138" t="n">
        <f t="shared" si="315"/>
        <v>0</v>
      </c>
      <c r="AY192" s="138" t="str">
        <f t="shared" si="315"/>
      </c>
      <c r="AZ192" s="138" t="n">
        <f t="shared" si="315"/>
        <v>0</v>
      </c>
    </row>
    <row r="193" ht="15.75" customHeight="1">
      <c r="A193" t="n">
        <f t="shared" si="181"/>
        <v>0</v>
      </c>
      <c r="B193" t="str">
        <f t="shared" si="173"/>
        <v>Unlabeled</v>
      </c>
      <c r="C193" t="str">
        <f t="shared" si="174"/>
        <v>Other CB</v>
      </c>
      <c r="D193" t="str">
        <f t="shared" si="175"/>
        <v>Other CB</v>
      </c>
      <c r="O193" s="1" t="n">
        <f t="shared" si="309"/>
        <v>0</v>
      </c>
      <c r="P193" s="140" t="str">
        <f t="shared" ref="P193:R193" si="316">P127</f>
        <v>Unlabeled</v>
      </c>
      <c r="Q193" s="140" t="str">
        <f t="shared" si="316"/>
        <v>Other CB</v>
      </c>
      <c r="R193" s="140" t="str">
        <f t="shared" si="316"/>
        <v>Other CB</v>
      </c>
      <c r="AO193" s="138" t="n">
        <f t="shared" ref="AO193:AZ193" si="317">IFERROR(AO61/SUMIFS(AO$2:AO$64,$O$2:$O$64,$O193,$P$2:$P$64,$P193),"")</f>
        <v>0</v>
      </c>
      <c r="AP193" s="138" t="n">
        <f t="shared" si="317"/>
        <v>0</v>
      </c>
      <c r="AQ193" s="138" t="str">
        <f t="shared" si="317"/>
      </c>
      <c r="AR193" s="138" t="n">
        <f t="shared" si="317"/>
        <v>0</v>
      </c>
      <c r="AS193" s="138" t="n">
        <f t="shared" si="317"/>
        <v>0</v>
      </c>
      <c r="AT193" s="138" t="n">
        <f t="shared" si="317"/>
        <v>0</v>
      </c>
      <c r="AU193" s="138" t="n">
        <f t="shared" si="317"/>
        <v>0</v>
      </c>
      <c r="AV193" s="138" t="n">
        <f t="shared" si="317"/>
        <v>0</v>
      </c>
      <c r="AW193" s="138" t="n">
        <f t="shared" si="317"/>
        <v>0</v>
      </c>
      <c r="AX193" s="138" t="n">
        <f t="shared" si="317"/>
        <v>0</v>
      </c>
      <c r="AY193" s="138" t="str">
        <f t="shared" si="317"/>
      </c>
      <c r="AZ193" s="138" t="n">
        <f t="shared" si="317"/>
        <v>0</v>
      </c>
    </row>
    <row r="194" ht="15.75" customHeight="1">
      <c r="A194" t="n">
        <f t="shared" si="181"/>
        <v>0</v>
      </c>
      <c r="B194" t="str">
        <f t="shared" si="173"/>
        <v>Unlabeled</v>
      </c>
      <c r="C194" t="str">
        <f t="shared" si="174"/>
        <v>UCA</v>
      </c>
      <c r="D194" t="str">
        <f t="shared" si="175"/>
        <v>UCA</v>
      </c>
      <c r="O194" s="1" t="n">
        <f t="shared" si="309"/>
        <v>0</v>
      </c>
      <c r="P194" s="140" t="str">
        <f t="shared" ref="P194:R194" si="318">P128</f>
        <v>Unlabeled</v>
      </c>
      <c r="Q194" s="140" t="str">
        <f t="shared" si="318"/>
        <v>UCA</v>
      </c>
      <c r="R194" s="140" t="str">
        <f t="shared" si="318"/>
        <v>UCA</v>
      </c>
      <c r="AO194" s="138" t="n">
        <f t="shared" ref="AO194:AZ194" si="319">IFERROR(AO62/SUMIFS(AO$2:AO$64,$O$2:$O$64,$O194,$P$2:$P$64,$P194),"")</f>
        <v>0</v>
      </c>
      <c r="AP194" s="138" t="n">
        <f t="shared" si="319"/>
        <v>0</v>
      </c>
      <c r="AQ194" s="138" t="str">
        <f t="shared" si="319"/>
      </c>
      <c r="AR194" s="138" t="n">
        <f t="shared" si="319"/>
        <v>0</v>
      </c>
      <c r="AS194" s="138" t="n">
        <f t="shared" si="319"/>
        <v>0</v>
      </c>
      <c r="AT194" s="138" t="n">
        <f t="shared" si="319"/>
        <v>0</v>
      </c>
      <c r="AU194" s="138" t="n">
        <f t="shared" si="319"/>
        <v>0</v>
      </c>
      <c r="AV194" s="138" t="n">
        <f t="shared" si="319"/>
        <v>0</v>
      </c>
      <c r="AW194" s="138" t="n">
        <f t="shared" si="319"/>
        <v>0</v>
      </c>
      <c r="AX194" s="138" t="n">
        <f t="shared" si="319"/>
        <v>0</v>
      </c>
      <c r="AY194" s="138" t="str">
        <f t="shared" si="319"/>
      </c>
      <c r="AZ194" s="138" t="n">
        <f t="shared" si="319"/>
        <v>0</v>
      </c>
    </row>
    <row r="195" ht="15.75" customHeight="1">
      <c r="A195" t="n">
        <f t="shared" si="181"/>
        <v>0</v>
      </c>
      <c r="B195" t="str">
        <f t="shared" si="173"/>
        <v>Unlabeled</v>
      </c>
      <c r="C195" t="str">
        <f t="shared" si="174"/>
        <v>Unclear</v>
      </c>
      <c r="D195" t="str">
        <f t="shared" si="175"/>
        <v>Combination/Other</v>
      </c>
      <c r="O195" s="1" t="n">
        <f t="shared" si="309"/>
        <v>0</v>
      </c>
      <c r="P195" s="140" t="str">
        <f t="shared" ref="P195:R195" si="320">P129</f>
        <v>Unlabeled</v>
      </c>
      <c r="Q195" s="140" t="str">
        <f t="shared" si="320"/>
        <v>Unclear</v>
      </c>
      <c r="R195" s="140" t="str">
        <f t="shared" si="320"/>
        <v>Combination/Other</v>
      </c>
      <c r="AO195" s="138" t="n">
        <f t="shared" ref="AO195:AZ195" si="321">IFERROR(AO63/SUMIFS(AO$2:AO$64,$O$2:$O$64,$O195,$P$2:$P$64,$P195),"")</f>
        <v>0</v>
      </c>
      <c r="AP195" s="138" t="n">
        <f t="shared" si="321"/>
        <v>0</v>
      </c>
      <c r="AQ195" s="138" t="str">
        <f t="shared" si="321"/>
      </c>
      <c r="AR195" s="138" t="n">
        <f t="shared" si="321"/>
        <v>0</v>
      </c>
      <c r="AS195" s="138" t="n">
        <f t="shared" si="321"/>
        <v>0</v>
      </c>
      <c r="AT195" s="138" t="n">
        <f t="shared" si="321"/>
        <v>0</v>
      </c>
      <c r="AU195" s="138" t="n">
        <f t="shared" si="321"/>
        <v>0</v>
      </c>
      <c r="AV195" s="138" t="n">
        <f t="shared" si="321"/>
        <v>0</v>
      </c>
      <c r="AW195" s="138" t="n">
        <f t="shared" si="321"/>
        <v>0</v>
      </c>
      <c r="AX195" s="138" t="n">
        <f t="shared" si="321"/>
        <v>0</v>
      </c>
      <c r="AY195" s="138" t="str">
        <f t="shared" si="321"/>
      </c>
      <c r="AZ195" s="138" t="n">
        <f t="shared" si="321"/>
        <v>0</v>
      </c>
    </row>
    <row r="196" ht="15.75" customHeight="1">
      <c r="A196" t="n">
        <f t="shared" si="181"/>
        <v>0</v>
      </c>
      <c r="B196" t="str">
        <f t="shared" si="173"/>
        <v>Unlabeled</v>
      </c>
      <c r="C196" t="str">
        <f t="shared" si="174"/>
        <v>Unclear</v>
      </c>
      <c r="D196" t="n">
        <f t="shared" si="175"/>
        <v>0</v>
      </c>
      <c r="O196" s="1" t="n">
        <f t="shared" si="309"/>
        <v>0</v>
      </c>
      <c r="P196" s="140" t="str">
        <f t="shared" ref="P196:R196" si="322">P130</f>
        <v>Unlabeled</v>
      </c>
      <c r="Q196" s="140" t="str">
        <f t="shared" si="322"/>
        <v>Unclear</v>
      </c>
      <c r="R196" s="140" t="n">
        <f t="shared" si="322"/>
        <v>0</v>
      </c>
      <c r="AO196" s="138" t="n">
        <f t="shared" ref="AO196:AZ196" si="323">IFERROR(AO64/SUMIFS(AO$2:AO$64,$O$2:$O$64,$O196,$P$2:$P$64,$P196),"")</f>
        <v>0</v>
      </c>
      <c r="AP196" s="138" t="n">
        <f t="shared" si="323"/>
        <v>0</v>
      </c>
      <c r="AQ196" s="138" t="str">
        <f t="shared" si="323"/>
      </c>
      <c r="AR196" s="138" t="n">
        <f t="shared" si="323"/>
        <v>0</v>
      </c>
      <c r="AS196" s="138" t="n">
        <f t="shared" si="323"/>
        <v>0</v>
      </c>
      <c r="AT196" s="138" t="n">
        <f t="shared" si="323"/>
        <v>0</v>
      </c>
      <c r="AU196" s="138" t="n">
        <f t="shared" si="323"/>
        <v>0</v>
      </c>
      <c r="AV196" s="138" t="n">
        <f t="shared" si="323"/>
        <v>0</v>
      </c>
      <c r="AW196" s="138" t="n">
        <f t="shared" si="323"/>
        <v>0</v>
      </c>
      <c r="AX196" s="138" t="n">
        <f t="shared" si="323"/>
        <v>0</v>
      </c>
      <c r="AY196" s="138" t="str">
        <f t="shared" si="323"/>
      </c>
      <c r="AZ196" s="138" t="n">
        <f t="shared" si="323"/>
        <v>0</v>
      </c>
    </row>
    <row r="197">
      <c r="O197" s="1"/>
      <c r="AO197" s="138" t="b">
        <f>SUM(AO134:AO196)=5</f>
        <v>1</v>
      </c>
      <c r="AP197" s="138" t="b">
        <f t="shared" ref="AP197:AZ197" si="324">SUM(AP134:AP196)=5</f>
        <v>1</v>
      </c>
      <c r="AQ197" s="138" t="b">
        <f t="shared" si="324"/>
        <v>0</v>
      </c>
      <c r="AR197" s="138" t="b">
        <f t="shared" si="324"/>
        <v>0</v>
      </c>
      <c r="AS197" s="138" t="b">
        <f t="shared" si="324"/>
        <v>1</v>
      </c>
      <c r="AT197" s="138" t="b">
        <f t="shared" si="324"/>
        <v>1</v>
      </c>
      <c r="AU197" s="138" t="b">
        <f>SUM(AU134:AU172)=5</f>
        <v>1</v>
      </c>
      <c r="AV197" s="138" t="b">
        <f t="shared" si="324"/>
        <v>1</v>
      </c>
      <c r="AW197" s="138" t="b">
        <f t="shared" si="324"/>
        <v>1</v>
      </c>
      <c r="AX197" s="138" t="b">
        <f t="shared" si="324"/>
        <v>1</v>
      </c>
      <c r="AY197" s="138" t="b">
        <f t="shared" si="324"/>
        <v>0</v>
      </c>
      <c r="AZ197" s="138" t="b">
        <f t="shared" si="324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>L1</f>
      </c>
      <c r="B1" t="str">
        <f>M1</f>
      </c>
      <c r="C1" t="n">
        <f t="shared" ref="C1:K1" si="2">C26</f>
        <v>2015</v>
      </c>
      <c r="D1" t="n">
        <f t="shared" si="2"/>
        <v>2021</v>
      </c>
      <c r="E1" t="n">
        <f t="shared" si="2"/>
        <v>2022</v>
      </c>
      <c r="F1" t="n">
        <f t="shared" si="2"/>
        <v>0</v>
      </c>
      <c r="G1" t="str">
        <f t="shared" si="2"/>
        <v>2021-2021</v>
      </c>
      <c r="H1" t="str">
        <f t="shared" si="2"/>
        <v>2015-2021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745</v>
      </c>
      <c r="M1" t="s">
        <v>762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  <c r="S1" t="s">
        <v>693</v>
      </c>
      <c r="T1" t="s">
        <v>694</v>
      </c>
      <c r="U1" t="s">
        <v>695</v>
      </c>
      <c r="V1" t="s">
        <v>696</v>
      </c>
      <c r="W1" t="s">
        <v>697</v>
      </c>
      <c r="X1" t="s">
        <v>698</v>
      </c>
      <c r="Y1" t="s">
        <v>699</v>
      </c>
      <c r="Z1" t="s">
        <v>700</v>
      </c>
      <c r="AA1" t="s">
        <v>701</v>
      </c>
      <c r="AB1" t="s">
        <v>702</v>
      </c>
      <c r="AC1" t="s">
        <v>703</v>
      </c>
      <c r="AD1" t="s">
        <v>704</v>
      </c>
      <c r="AE1" t="s">
        <v>705</v>
      </c>
      <c r="AF1" t="s">
        <v>706</v>
      </c>
      <c r="AG1" t="s">
        <v>707</v>
      </c>
      <c r="AH1" t="s">
        <v>708</v>
      </c>
      <c r="AI1" t="s">
        <v>709</v>
      </c>
      <c r="AJ1" t="s">
        <v>710</v>
      </c>
      <c r="AK1" t="s">
        <v>711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32</v>
      </c>
    </row>
    <row r="2">
      <c r="A2" t="str">
        <f>L2</f>
      </c>
      <c r="B2" t="str">
        <f>M2</f>
      </c>
      <c r="L2" t="s">
        <v>749</v>
      </c>
      <c r="M2" t="s">
        <v>763</v>
      </c>
      <c r="N2" s="170"/>
      <c r="O2" s="170" t="n">
        <v>20996152</v>
      </c>
      <c r="P2" s="170"/>
      <c r="Q2" s="170" t="n">
        <v>451679.21</v>
      </c>
      <c r="R2" s="170" t="n">
        <v>156105389.0305</v>
      </c>
      <c r="S2" s="170" t="n">
        <v>68418674.1992</v>
      </c>
      <c r="T2" s="170" t="n">
        <v>538282161.4124</v>
      </c>
      <c r="U2" s="170" t="n">
        <v>592683189.161</v>
      </c>
      <c r="V2" s="170" t="n">
        <v>1424052009.2882</v>
      </c>
      <c r="W2" s="170" t="n">
        <v>2529581681.0973</v>
      </c>
      <c r="X2" s="170" t="n">
        <v>1412025968.6346</v>
      </c>
      <c r="Y2" s="170" t="n">
        <v>1519258451.2914</v>
      </c>
      <c r="Z2" s="170" t="n">
        <v>1196814186.0647</v>
      </c>
      <c r="AA2" s="170" t="n">
        <v>1536147421.5121</v>
      </c>
      <c r="AB2" s="170" t="n">
        <v>514824676.9691</v>
      </c>
      <c r="AC2" s="170" t="n">
        <v>503427537.8635</v>
      </c>
      <c r="AD2" s="170" t="n">
        <v>588119566.6787</v>
      </c>
      <c r="AE2" s="170" t="n">
        <v>267545395.8179</v>
      </c>
      <c r="AF2" s="170" t="n">
        <v>304481660.3633</v>
      </c>
      <c r="AG2" s="170" t="n">
        <v>236020447.8246</v>
      </c>
      <c r="AH2" s="170" t="n">
        <v>624779231.7527</v>
      </c>
      <c r="AI2" s="170" t="n">
        <v>578341799.6446</v>
      </c>
      <c r="AJ2" s="170" t="n">
        <v>4225266957.2953</v>
      </c>
      <c r="AK2" s="170" t="n">
        <v>301121358.8588</v>
      </c>
      <c r="AL2" s="170" t="n">
        <v>514824676.9691</v>
      </c>
      <c r="AM2" s="169" t="n">
        <v>503427537.8635</v>
      </c>
      <c r="AN2" s="169" t="n">
        <v>588119566.6787</v>
      </c>
      <c r="AO2" s="169" t="n">
        <v>267545395.8179</v>
      </c>
      <c r="AP2" s="169" t="n">
        <v>304481660.3633</v>
      </c>
      <c r="AQ2" s="169" t="n">
        <v>236020447.8246</v>
      </c>
      <c r="AR2" s="169" t="n">
        <v>624779231.7527</v>
      </c>
      <c r="AS2" s="169" t="n">
        <v>578341799.6446</v>
      </c>
      <c r="AT2" s="169" t="n">
        <v>4225266957.2953</v>
      </c>
      <c r="AU2" s="169" t="n">
        <v>4225266957.2953</v>
      </c>
    </row>
    <row r="3">
      <c r="A3" t="str">
        <f>L3</f>
      </c>
      <c r="B3" t="str">
        <f>M3</f>
      </c>
      <c r="L3" t="s">
        <v>749</v>
      </c>
      <c r="M3" t="s">
        <v>764</v>
      </c>
      <c r="N3" s="170" t="n">
        <v>23440338</v>
      </c>
      <c r="O3" s="170" t="n">
        <v>12045680</v>
      </c>
      <c r="P3" s="170" t="n">
        <v>24660971</v>
      </c>
      <c r="Q3" s="170" t="n">
        <v>21035208</v>
      </c>
      <c r="R3" s="170" t="n">
        <v>41460727.1152</v>
      </c>
      <c r="S3" s="170" t="n">
        <v>497733399.9154</v>
      </c>
      <c r="T3" s="170" t="n">
        <v>137130032.7103</v>
      </c>
      <c r="U3" s="170" t="n">
        <v>-86117275.0192</v>
      </c>
      <c r="V3" s="170" t="n">
        <v>1228430043.2659</v>
      </c>
      <c r="W3" s="170" t="n">
        <v>1305126392.6891</v>
      </c>
      <c r="X3" s="170" t="n">
        <v>1521953048.2949</v>
      </c>
      <c r="Y3" s="170" t="n">
        <v>1178529458.6241</v>
      </c>
      <c r="Z3" s="170" t="n">
        <v>966170544.8887</v>
      </c>
      <c r="AA3" s="170" t="n">
        <v>514851043.522</v>
      </c>
      <c r="AB3" s="170" t="n">
        <v>587299365.9338</v>
      </c>
      <c r="AC3" s="170" t="n">
        <v>513741434.3567</v>
      </c>
      <c r="AD3" s="170" t="n">
        <v>1176653211.9761</v>
      </c>
      <c r="AE3" s="170" t="n">
        <v>2882978781.3888</v>
      </c>
      <c r="AF3" s="170" t="n">
        <v>2713119179.5773</v>
      </c>
      <c r="AG3" s="170" t="n">
        <v>3646853537.22</v>
      </c>
      <c r="AH3" s="170" t="n">
        <v>2716874428.6756</v>
      </c>
      <c r="AI3" s="170" t="n">
        <v>3441108263.7958</v>
      </c>
      <c r="AJ3" s="170" t="n">
        <v>6055179817.2992</v>
      </c>
      <c r="AK3" s="170" t="n">
        <v>4227305815.0372</v>
      </c>
      <c r="AL3" s="170" t="n">
        <v>587299365.9338</v>
      </c>
      <c r="AM3" s="169" t="n">
        <v>513741434.3567</v>
      </c>
      <c r="AN3" s="169" t="n">
        <v>1176653211.9761</v>
      </c>
      <c r="AO3" s="169" t="n">
        <v>2882978781.3888</v>
      </c>
      <c r="AP3" s="169" t="n">
        <v>2713119179.5773</v>
      </c>
      <c r="AQ3" s="169" t="n">
        <v>3646853537.22</v>
      </c>
      <c r="AR3" s="169" t="n">
        <v>2716874428.6756</v>
      </c>
      <c r="AS3" s="169" t="n">
        <v>3441108263.7958</v>
      </c>
      <c r="AT3" s="169" t="n">
        <v>6055179817.2992</v>
      </c>
      <c r="AU3" s="169" t="n">
        <v>6055079067.1507998</v>
      </c>
    </row>
    <row r="4">
      <c r="A4" t="str">
        <f>L4</f>
      </c>
      <c r="B4" t="str">
        <f>M4</f>
      </c>
      <c r="L4" t="s">
        <v>749</v>
      </c>
      <c r="M4" t="s">
        <v>765</v>
      </c>
      <c r="N4" s="170" t="n">
        <v>4554679</v>
      </c>
      <c r="O4" s="170" t="n">
        <v>7271770</v>
      </c>
      <c r="P4" s="170" t="n">
        <v>51104865</v>
      </c>
      <c r="Q4" s="170" t="n">
        <v>280639297.9531</v>
      </c>
      <c r="R4" s="170" t="n">
        <v>452835098.2709</v>
      </c>
      <c r="S4" s="170" t="n">
        <v>347827173.9992</v>
      </c>
      <c r="T4" s="170" t="n">
        <v>6556907465.2596</v>
      </c>
      <c r="U4" s="170" t="n">
        <v>10310457569.6906</v>
      </c>
      <c r="V4" s="170" t="n">
        <v>14943996064.806</v>
      </c>
      <c r="W4" s="170" t="n">
        <v>13019821350.0451</v>
      </c>
      <c r="X4" s="170" t="n">
        <v>12747464786.877</v>
      </c>
      <c r="Y4" s="170" t="n">
        <v>10449683362.3827</v>
      </c>
      <c r="Z4" s="170" t="n">
        <v>10331813216.189</v>
      </c>
      <c r="AA4" s="170" t="n">
        <v>11202460951.4125</v>
      </c>
      <c r="AB4" s="170" t="n">
        <v>5420246368.0954</v>
      </c>
      <c r="AC4" s="170" t="n">
        <v>4523023954.5244</v>
      </c>
      <c r="AD4" s="170" t="n">
        <v>3343794897.0917</v>
      </c>
      <c r="AE4" s="170" t="n">
        <v>3278991259.3251</v>
      </c>
      <c r="AF4" s="170" t="n">
        <v>2923732443.7038</v>
      </c>
      <c r="AG4" s="170" t="n">
        <v>2829115541.6485</v>
      </c>
      <c r="AH4" s="170" t="n">
        <v>2325950953.1501</v>
      </c>
      <c r="AI4" s="170" t="n">
        <v>2024983357.5881</v>
      </c>
      <c r="AJ4" s="170" t="n">
        <v>2338912724.5056</v>
      </c>
      <c r="AK4" s="170" t="n">
        <v>1815157285.4617</v>
      </c>
      <c r="AL4" s="170" t="n">
        <v>5420246368.0954</v>
      </c>
      <c r="AM4" s="169" t="n">
        <v>4523023954.5244</v>
      </c>
      <c r="AN4" s="169" t="n">
        <v>3343794897.0917</v>
      </c>
      <c r="AO4" s="169" t="n">
        <v>3278991259.3251</v>
      </c>
      <c r="AP4" s="169" t="n">
        <v>2923732443.7038</v>
      </c>
      <c r="AQ4" s="169" t="n">
        <v>2829115541.6485</v>
      </c>
      <c r="AR4" s="169" t="n">
        <v>2325950953.1501</v>
      </c>
      <c r="AS4" s="169" t="n">
        <v>2024983357.5881</v>
      </c>
      <c r="AT4" s="169" t="n">
        <v>2338912724.5056</v>
      </c>
      <c r="AU4" s="169" t="n">
        <v>2338827586.3024998</v>
      </c>
    </row>
    <row r="5">
      <c r="A5" t="str">
        <f>L5</f>
      </c>
      <c r="B5" t="str">
        <f>M5</f>
      </c>
      <c r="L5" t="s">
        <v>749</v>
      </c>
      <c r="M5" t="s">
        <v>766</v>
      </c>
      <c r="N5" s="170"/>
      <c r="O5" s="170"/>
      <c r="P5" s="170" t="n">
        <v>19817.75</v>
      </c>
      <c r="Q5" s="170" t="n">
        <v>307287</v>
      </c>
      <c r="R5" s="170" t="n">
        <v>150132.461</v>
      </c>
      <c r="S5" s="170" t="n">
        <v>516282.6406</v>
      </c>
      <c r="T5" s="170" t="n">
        <v>246326446.9954</v>
      </c>
      <c r="U5" s="170" t="n">
        <v>3192924196.6736</v>
      </c>
      <c r="V5" s="170" t="n">
        <v>1241797426.2535</v>
      </c>
      <c r="W5" s="170" t="n">
        <v>3156485527.0228</v>
      </c>
      <c r="X5" s="170" t="n">
        <v>3450220516.1594</v>
      </c>
      <c r="Y5" s="170" t="n">
        <v>3078376297.6232</v>
      </c>
      <c r="Z5" s="170" t="n">
        <v>3350456968.7094</v>
      </c>
      <c r="AA5" s="170" t="n">
        <v>2456016513.961</v>
      </c>
      <c r="AB5" s="170" t="n">
        <v>1527051364.7448</v>
      </c>
      <c r="AC5" s="170" t="n">
        <v>716283554.3618</v>
      </c>
      <c r="AD5" s="170" t="n">
        <v>780548553.1915</v>
      </c>
      <c r="AE5" s="170" t="n">
        <v>816683963.3618</v>
      </c>
      <c r="AF5" s="170" t="n">
        <v>825088069.873</v>
      </c>
      <c r="AG5" s="170" t="n">
        <v>669316009.1458</v>
      </c>
      <c r="AH5" s="170" t="n">
        <v>737943490.7998</v>
      </c>
      <c r="AI5" s="170" t="n">
        <v>539492813.0309</v>
      </c>
      <c r="AJ5" s="170" t="n">
        <v>595973712.3467</v>
      </c>
      <c r="AK5" s="170" t="n">
        <v>371107201.0446</v>
      </c>
      <c r="AL5" s="170" t="n">
        <v>1527051364.7448</v>
      </c>
      <c r="AM5" s="169" t="n">
        <v>716283554.3618</v>
      </c>
      <c r="AN5" s="169" t="n">
        <v>780548553.1915</v>
      </c>
      <c r="AO5" s="169" t="n">
        <v>816683963.3618</v>
      </c>
      <c r="AP5" s="169" t="n">
        <v>825088069.873</v>
      </c>
      <c r="AQ5" s="169" t="n">
        <v>669316009.1458</v>
      </c>
      <c r="AR5" s="169" t="n">
        <v>737943490.7998</v>
      </c>
      <c r="AS5" s="169" t="n">
        <v>539492813.0309</v>
      </c>
      <c r="AT5" s="169" t="n">
        <v>595973712.3467</v>
      </c>
      <c r="AU5" s="169" t="n">
        <v>595973712.34669995</v>
      </c>
    </row>
    <row r="6">
      <c r="A6" t="str">
        <f>L6</f>
      </c>
      <c r="B6" t="str">
        <f>M6</f>
      </c>
      <c r="L6" t="s">
        <v>749</v>
      </c>
      <c r="M6" t="s">
        <v>767</v>
      </c>
      <c r="N6" s="170"/>
      <c r="O6" s="170"/>
      <c r="P6" s="170"/>
      <c r="Q6" s="170"/>
      <c r="R6" s="170" t="n">
        <v>7732</v>
      </c>
      <c r="S6" s="170" t="n">
        <v>261100</v>
      </c>
      <c r="T6" s="170" t="n">
        <v>22510476.1933</v>
      </c>
      <c r="U6" s="170" t="n">
        <v>101442149.3649</v>
      </c>
      <c r="V6" s="170" t="n">
        <v>43104560.911</v>
      </c>
      <c r="W6" s="170" t="n">
        <v>17531885.6457</v>
      </c>
      <c r="X6" s="170" t="n">
        <v>152879761.9821</v>
      </c>
      <c r="Y6" s="170" t="n">
        <v>246036.9361</v>
      </c>
      <c r="Z6" s="170" t="n">
        <v>-686345.6653</v>
      </c>
      <c r="AA6" s="170" t="n">
        <v>6619197.6401</v>
      </c>
      <c r="AB6" s="170" t="n">
        <v>2157220.33</v>
      </c>
      <c r="AC6" s="170" t="n">
        <v>175328.5</v>
      </c>
      <c r="AD6" s="170" t="n">
        <v>399360</v>
      </c>
      <c r="AE6" s="170" t="n">
        <v>31677629.0612</v>
      </c>
      <c r="AF6" s="170" t="n">
        <v>829970.7582</v>
      </c>
      <c r="AG6" s="170" t="n">
        <v>2773586.2685</v>
      </c>
      <c r="AH6" s="170" t="n">
        <v>4008519.5386</v>
      </c>
      <c r="AI6" s="170" t="n">
        <v>7891590.8234</v>
      </c>
      <c r="AJ6" s="170" t="n">
        <v>13888177.1285</v>
      </c>
      <c r="AK6" s="170" t="n">
        <v>82075.75</v>
      </c>
      <c r="AL6" s="170" t="n">
        <v>2157220.33</v>
      </c>
      <c r="AM6" s="169" t="n">
        <v>175328.5</v>
      </c>
      <c r="AN6" s="169" t="n">
        <v>399360</v>
      </c>
      <c r="AO6" s="169" t="n">
        <v>31677629.0612</v>
      </c>
      <c r="AP6" s="169" t="n">
        <v>829970.7582</v>
      </c>
      <c r="AQ6" s="169" t="n">
        <v>2773586.2685</v>
      </c>
      <c r="AR6" s="169" t="n">
        <v>4008519.5386</v>
      </c>
      <c r="AS6" s="169" t="n">
        <v>7891590.8234</v>
      </c>
      <c r="AT6" s="169" t="n">
        <v>13888177.1285</v>
      </c>
      <c r="AU6" s="169" t="n">
        <v>13888177.1285</v>
      </c>
    </row>
    <row r="7">
      <c r="A7" t="str">
        <f>L7</f>
      </c>
      <c r="B7" t="str">
        <f>M7</f>
      </c>
      <c r="L7" t="s">
        <v>749</v>
      </c>
      <c r="M7" t="s">
        <v>769</v>
      </c>
      <c r="N7" s="170" t="n">
        <v>8623962</v>
      </c>
      <c r="O7" s="170" t="n">
        <v>76384106</v>
      </c>
      <c r="P7" s="170" t="n">
        <v>23006197</v>
      </c>
      <c r="Q7" s="170" t="n">
        <v>37229276.25</v>
      </c>
      <c r="R7" s="170" t="n">
        <v>86469627.795</v>
      </c>
      <c r="S7" s="170" t="n">
        <v>9245765.4202</v>
      </c>
      <c r="T7" s="170" t="n">
        <v>16334611.5733</v>
      </c>
      <c r="U7" s="170" t="n">
        <v>1229794813.6154</v>
      </c>
      <c r="V7" s="170" t="n">
        <v>1876149211.5146</v>
      </c>
      <c r="W7" s="170" t="n">
        <v>1777721233.0474</v>
      </c>
      <c r="X7" s="170" t="n">
        <v>1229368930.8487</v>
      </c>
      <c r="Y7" s="170" t="n">
        <v>1255993427.1126</v>
      </c>
      <c r="Z7" s="170" t="n">
        <v>458364251.8553</v>
      </c>
      <c r="AA7" s="170" t="n">
        <v>168776612.1324</v>
      </c>
      <c r="AB7" s="170" t="n">
        <v>359739185.3003</v>
      </c>
      <c r="AC7" s="170" t="n">
        <v>180392190.9902</v>
      </c>
      <c r="AD7" s="170" t="n">
        <v>142151028.6674</v>
      </c>
      <c r="AE7" s="170" t="n">
        <v>161694052.4233</v>
      </c>
      <c r="AF7" s="170" t="n">
        <v>163286489.2215</v>
      </c>
      <c r="AG7" s="170" t="n">
        <v>113639405.1959</v>
      </c>
      <c r="AH7" s="170" t="n">
        <v>106433900.5112</v>
      </c>
      <c r="AI7" s="170" t="n">
        <v>132085462.9164</v>
      </c>
      <c r="AJ7" s="170" t="n">
        <v>218829297.7103</v>
      </c>
      <c r="AK7" s="170" t="n">
        <v>151938820.4586</v>
      </c>
      <c r="AL7" s="170" t="n">
        <v>120154992417.934</v>
      </c>
      <c r="AM7" s="169" t="n">
        <v>122366739101.814</v>
      </c>
      <c r="AN7" s="169" t="n">
        <v>140509823984.889</v>
      </c>
      <c r="AO7" s="169" t="n">
        <v>154723684902.15</v>
      </c>
      <c r="AP7" s="169" t="n">
        <v>174113878177.386</v>
      </c>
      <c r="AQ7" s="169" t="n">
        <v>183993733385.454</v>
      </c>
      <c r="AR7" s="169" t="n">
        <v>210050324725.016</v>
      </c>
      <c r="AS7" s="169" t="n">
        <v>185155994796.797</v>
      </c>
      <c r="AT7" s="169" t="n">
        <v>193681848061.414</v>
      </c>
      <c r="AU7" s="169" t="n">
        <v>193683995609.362</v>
      </c>
    </row>
    <row r="8">
      <c r="A8" t="str">
        <f>L8</f>
      </c>
      <c r="B8" t="str">
        <f>M8</f>
      </c>
      <c r="L8" t="s">
        <v>749</v>
      </c>
      <c r="M8"/>
      <c r="N8" s="170" t="n">
        <v>2621969519</v>
      </c>
      <c r="O8" s="170" t="n">
        <v>2321246334.3401</v>
      </c>
      <c r="P8" s="170" t="n">
        <v>4442723349.172</v>
      </c>
      <c r="Q8" s="170" t="n">
        <v>5011516293.6338</v>
      </c>
      <c r="R8" s="170" t="n">
        <v>6742864381.9967</v>
      </c>
      <c r="S8" s="170" t="n">
        <v>13651028742.1633</v>
      </c>
      <c r="T8" s="170" t="n">
        <v>13535122644.6278</v>
      </c>
      <c r="U8" s="170" t="n">
        <v>7405392144.6893</v>
      </c>
      <c r="V8" s="170" t="n">
        <v>5295507658.7573</v>
      </c>
      <c r="W8" s="170" t="n">
        <v>9402240.1081</v>
      </c>
      <c r="X8" s="170" t="n">
        <v>229128734.5478</v>
      </c>
      <c r="Y8" s="170" t="n">
        <v>85666908.0315</v>
      </c>
      <c r="Z8" s="170" t="n">
        <v>740134.8296</v>
      </c>
      <c r="AA8" s="170" t="n">
        <v>-882627.775</v>
      </c>
      <c r="AB8" s="170" t="n">
        <v>-22845838.9</v>
      </c>
      <c r="AC8" s="170" t="n">
        <v>-1945482.012</v>
      </c>
      <c r="AD8" s="170" t="n">
        <v>-1731919.1309</v>
      </c>
      <c r="AE8" s="170" t="n">
        <v>-2251701.2124</v>
      </c>
      <c r="AF8" s="170" t="n">
        <v>-1003665.2896</v>
      </c>
      <c r="AG8" s="170" t="n">
        <v>-4842587.09</v>
      </c>
      <c r="AH8" s="170" t="n">
        <v>-304793.8235</v>
      </c>
      <c r="AI8" s="170" t="n">
        <v>-144134</v>
      </c>
      <c r="AJ8" s="170" t="n">
        <v>-2174559.0284</v>
      </c>
      <c r="AK8" s="170" t="n">
        <v>0</v>
      </c>
      <c r="AL8" s="170" t="n">
        <v>359739185.3003</v>
      </c>
      <c r="AM8" s="169" t="n">
        <v>180392190.9902</v>
      </c>
      <c r="AN8" s="169" t="n">
        <v>142151028.6674</v>
      </c>
      <c r="AO8" s="169" t="n">
        <v>161694052.4233</v>
      </c>
      <c r="AP8" s="169" t="n">
        <v>163286489.2215</v>
      </c>
      <c r="AQ8" s="169" t="n">
        <v>113639405.1959</v>
      </c>
      <c r="AR8" s="169" t="n">
        <v>106433900.5112</v>
      </c>
      <c r="AS8" s="169" t="n">
        <v>132085462.9164</v>
      </c>
      <c r="AT8" s="169" t="n">
        <v>218829297.7103</v>
      </c>
      <c r="AU8" s="169" t="n">
        <v>218811193.0697</v>
      </c>
    </row>
    <row r="9">
      <c r="A9" t="str">
        <f>L9</f>
      </c>
      <c r="B9" t="str">
        <f>M9</f>
      </c>
      <c r="L9" t="s">
        <v>759</v>
      </c>
      <c r="M9" t="s">
        <v>763</v>
      </c>
      <c r="N9" s="170"/>
      <c r="O9" s="170"/>
      <c r="P9" s="170" t="n">
        <v>0</v>
      </c>
      <c r="Q9" s="170" t="n">
        <v>0</v>
      </c>
      <c r="R9" s="170"/>
      <c r="S9" s="170" t="n">
        <v>0</v>
      </c>
      <c r="T9" s="170" t="n">
        <v>17540982.3613</v>
      </c>
      <c r="U9" s="170" t="n">
        <v>123084001.1183</v>
      </c>
      <c r="V9" s="170" t="n">
        <v>55756539.0599</v>
      </c>
      <c r="W9" s="170" t="n">
        <v>57701560.3056</v>
      </c>
      <c r="X9" s="170" t="n">
        <v>70376054.3596</v>
      </c>
      <c r="Y9" s="170" t="n">
        <v>189979.7348</v>
      </c>
      <c r="Z9" s="170" t="n">
        <v>317485.9279</v>
      </c>
      <c r="AA9" s="170" t="n">
        <v>-167506.66</v>
      </c>
      <c r="AB9" s="170" t="n">
        <v>-23468.06</v>
      </c>
      <c r="AC9" s="170" t="n">
        <v>-33447.0397</v>
      </c>
      <c r="AD9" s="170" t="n">
        <v>-369217.7288</v>
      </c>
      <c r="AE9" s="170" t="n">
        <v>-373117.8125</v>
      </c>
      <c r="AF9" s="170" t="n">
        <v>-1150</v>
      </c>
      <c r="AG9" s="170" t="n">
        <v>-4204</v>
      </c>
      <c r="AH9" s="170" t="n">
        <v>-7670</v>
      </c>
      <c r="AI9" s="170"/>
      <c r="AJ9" s="170"/>
      <c r="AK9" s="170"/>
      <c r="AL9" s="170" t="n">
        <v>810439647.5862</v>
      </c>
      <c r="AM9" s="169" t="n">
        <v>996365310.3898</v>
      </c>
      <c r="AN9" s="169" t="n">
        <v>2105799080.7284</v>
      </c>
      <c r="AO9" s="169" t="n">
        <v>1454456441.7572</v>
      </c>
      <c r="AP9" s="169" t="n">
        <v>2108972268.1904</v>
      </c>
      <c r="AQ9" s="169" t="n">
        <v>1766755057.459</v>
      </c>
      <c r="AR9" s="169" t="n">
        <v>1849207616.6096</v>
      </c>
      <c r="AS9" s="169" t="n">
        <v>2351170304.4205</v>
      </c>
      <c r="AT9" s="169" t="n">
        <v>2569053600.1135</v>
      </c>
      <c r="AU9" s="169" t="n">
        <v>2569053600.1135001</v>
      </c>
    </row>
    <row r="10">
      <c r="A10" t="str">
        <f>L10</f>
      </c>
      <c r="B10" t="str">
        <f>M10</f>
      </c>
      <c r="L10" t="s">
        <v>759</v>
      </c>
      <c r="M10" t="s">
        <v>764</v>
      </c>
      <c r="N10" s="170"/>
      <c r="O10" s="170"/>
      <c r="P10" s="170" t="n">
        <v>0</v>
      </c>
      <c r="Q10" s="170" t="n">
        <v>150000</v>
      </c>
      <c r="R10" s="170"/>
      <c r="S10" s="170" t="n">
        <v>14115148</v>
      </c>
      <c r="T10" s="170" t="n">
        <v>1416394</v>
      </c>
      <c r="U10" s="170" t="n">
        <v>8822383.6251</v>
      </c>
      <c r="V10" s="170" t="n">
        <v>49998085.3068</v>
      </c>
      <c r="W10" s="170" t="n">
        <v>27266433.1219</v>
      </c>
      <c r="X10" s="170" t="n">
        <v>9343787.9923</v>
      </c>
      <c r="Y10" s="170" t="n">
        <v>1175421.6414</v>
      </c>
      <c r="Z10" s="170" t="n">
        <v>1144697.9532</v>
      </c>
      <c r="AA10" s="170" t="n">
        <v>27578.44</v>
      </c>
      <c r="AB10" s="170" t="n">
        <v>249735.18</v>
      </c>
      <c r="AC10" s="170" t="n">
        <v>801679.75</v>
      </c>
      <c r="AD10" s="170"/>
      <c r="AE10" s="170"/>
      <c r="AF10" s="170" t="n">
        <v>-5318.7998</v>
      </c>
      <c r="AG10" s="170" t="n">
        <v>-39649.7392</v>
      </c>
      <c r="AH10" s="170" t="n">
        <v>-190.21</v>
      </c>
      <c r="AI10" s="170"/>
      <c r="AJ10" s="170" t="n">
        <v>1925870.125</v>
      </c>
      <c r="AK10" s="170" t="n">
        <v>0</v>
      </c>
      <c r="AL10" s="170" t="n">
        <v>-23468.06</v>
      </c>
      <c r="AM10" s="169" t="n">
        <v>-33447.0397</v>
      </c>
      <c r="AN10" s="169" t="n">
        <v>-369217.7288</v>
      </c>
      <c r="AO10" s="169" t="n">
        <v>-373117.8125</v>
      </c>
      <c r="AP10" s="169" t="n">
        <v>-1150</v>
      </c>
      <c r="AQ10" s="169" t="n">
        <v>-4204</v>
      </c>
      <c r="AR10" s="169" t="n">
        <v>-7670</v>
      </c>
      <c r="AS10" s="169"/>
      <c r="AT10" s="169"/>
      <c r="AU10" s="169"/>
    </row>
    <row r="11">
      <c r="A11" t="str">
        <f>L11</f>
      </c>
      <c r="B11" t="str">
        <f>M11</f>
      </c>
      <c r="L11" t="s">
        <v>759</v>
      </c>
      <c r="M11" t="s">
        <v>765</v>
      </c>
      <c r="N11" s="170" t="n">
        <v>40935</v>
      </c>
      <c r="O11" s="170" t="n">
        <v>347194</v>
      </c>
      <c r="P11" s="170" t="n">
        <v>34314942</v>
      </c>
      <c r="Q11" s="170" t="n">
        <v>33425800</v>
      </c>
      <c r="R11" s="170" t="n">
        <v>246670.8204</v>
      </c>
      <c r="S11" s="170" t="n">
        <v>12859755.9452</v>
      </c>
      <c r="T11" s="170" t="n">
        <v>60652805.3658</v>
      </c>
      <c r="U11" s="170" t="n">
        <v>337237781.2575</v>
      </c>
      <c r="V11" s="170" t="n">
        <v>376339550.5152</v>
      </c>
      <c r="W11" s="170" t="n">
        <v>379990145.034</v>
      </c>
      <c r="X11" s="170" t="n">
        <v>62641794.3282</v>
      </c>
      <c r="Y11" s="170" t="n">
        <v>-2632149.8891</v>
      </c>
      <c r="Z11" s="170" t="n">
        <v>-1511813.8531</v>
      </c>
      <c r="AA11" s="170" t="n">
        <v>-272601.42</v>
      </c>
      <c r="AB11" s="170" t="n">
        <v>97890.97</v>
      </c>
      <c r="AC11" s="170" t="n">
        <v>-31786.6309</v>
      </c>
      <c r="AD11" s="170"/>
      <c r="AE11" s="170" t="n">
        <v>-4768.1201</v>
      </c>
      <c r="AF11" s="170"/>
      <c r="AG11" s="170"/>
      <c r="AH11" s="170" t="n">
        <v>-18000</v>
      </c>
      <c r="AI11" s="170"/>
      <c r="AJ11" s="170"/>
      <c r="AK11" s="170"/>
      <c r="AL11" s="170" t="n">
        <v>249735.18</v>
      </c>
      <c r="AM11" s="169" t="n">
        <v>801679.75</v>
      </c>
      <c r="AN11" s="169"/>
      <c r="AO11" s="169"/>
      <c r="AP11" s="169" t="n">
        <v>-5318.7998</v>
      </c>
      <c r="AQ11" s="169" t="n">
        <v>-39649.7392</v>
      </c>
      <c r="AR11" s="169" t="n">
        <v>-190.21</v>
      </c>
      <c r="AS11" s="169"/>
      <c r="AT11" s="169" t="n">
        <v>1925870.125</v>
      </c>
      <c r="AU11" s="169" t="n">
        <v>1925870.125</v>
      </c>
    </row>
    <row r="12">
      <c r="A12" t="str">
        <f>L12</f>
      </c>
      <c r="B12" t="str">
        <f>M12</f>
      </c>
      <c r="L12" t="s">
        <v>759</v>
      </c>
      <c r="M12" t="s">
        <v>766</v>
      </c>
      <c r="N12" s="170" t="n">
        <v>69823253</v>
      </c>
      <c r="O12" s="170" t="n">
        <v>56873927</v>
      </c>
      <c r="P12" s="170" t="n">
        <v>319204606.1003</v>
      </c>
      <c r="Q12" s="170" t="n">
        <v>1972547931.8488</v>
      </c>
      <c r="R12" s="170" t="n">
        <v>2477173203.4775</v>
      </c>
      <c r="S12" s="170" t="n">
        <v>2512752075.7974</v>
      </c>
      <c r="T12" s="170" t="n">
        <v>6332893655.6831</v>
      </c>
      <c r="U12" s="170" t="n">
        <v>8419655750.2046</v>
      </c>
      <c r="V12" s="170" t="n">
        <v>14246258936.2544</v>
      </c>
      <c r="W12" s="170" t="n">
        <v>18102824884.1213</v>
      </c>
      <c r="X12" s="170" t="n">
        <v>19727992195.822</v>
      </c>
      <c r="Y12" s="170" t="n">
        <v>20456883085.5579</v>
      </c>
      <c r="Z12" s="170" t="n">
        <v>16710010476.8303</v>
      </c>
      <c r="AA12" s="170" t="n">
        <v>15779998550.6832</v>
      </c>
      <c r="AB12" s="170" t="n">
        <v>9565466605.7674</v>
      </c>
      <c r="AC12" s="170" t="n">
        <v>9300292407.9145</v>
      </c>
      <c r="AD12" s="170" t="n">
        <v>9408916351.5159</v>
      </c>
      <c r="AE12" s="170" t="n">
        <v>9331628506.7191</v>
      </c>
      <c r="AF12" s="170" t="n">
        <v>10901181596.0536</v>
      </c>
      <c r="AG12" s="170" t="n">
        <v>11345076450.2503</v>
      </c>
      <c r="AH12" s="170" t="n">
        <v>11306018296.8192</v>
      </c>
      <c r="AI12" s="170" t="n">
        <v>9667238579.6739</v>
      </c>
      <c r="AJ12" s="170" t="n">
        <v>10569684013.5971</v>
      </c>
      <c r="AK12" s="170" t="n">
        <v>6083792208.2601</v>
      </c>
      <c r="AL12" s="170" t="n">
        <v>97890.97</v>
      </c>
      <c r="AM12" s="169" t="n">
        <v>-31786.6309</v>
      </c>
      <c r="AN12" s="169"/>
      <c r="AO12" s="169" t="n">
        <v>-4768.1201</v>
      </c>
      <c r="AP12" s="169"/>
      <c r="AQ12" s="169"/>
      <c r="AR12" s="169" t="n">
        <v>-18000</v>
      </c>
      <c r="AS12" s="169"/>
      <c r="AT12" s="169"/>
      <c r="AU12" s="169"/>
    </row>
    <row r="13">
      <c r="A13" t="str">
        <f>L13</f>
      </c>
      <c r="B13" t="str">
        <f>M13</f>
      </c>
      <c r="L13" t="s">
        <v>759</v>
      </c>
      <c r="M13" t="s">
        <v>767</v>
      </c>
      <c r="N13" s="170" t="n">
        <v>36183165.375</v>
      </c>
      <c r="O13" s="170" t="n">
        <v>6002845</v>
      </c>
      <c r="P13" s="170" t="n">
        <v>13829742.2109</v>
      </c>
      <c r="Q13" s="170" t="n">
        <v>138016871.8984</v>
      </c>
      <c r="R13" s="170" t="n">
        <v>67211236</v>
      </c>
      <c r="S13" s="170" t="n">
        <v>-1160702</v>
      </c>
      <c r="T13" s="170" t="n">
        <v>25315266.1426</v>
      </c>
      <c r="U13" s="170" t="n">
        <v>89265851.9407</v>
      </c>
      <c r="V13" s="170" t="n">
        <v>243848868.1599</v>
      </c>
      <c r="W13" s="170" t="n">
        <v>443612661.1488</v>
      </c>
      <c r="X13" s="170" t="n">
        <v>475582335.6901</v>
      </c>
      <c r="Y13" s="170" t="n">
        <v>305833743.7503</v>
      </c>
      <c r="Z13" s="170" t="n">
        <v>109131618.5098</v>
      </c>
      <c r="AA13" s="170" t="n">
        <v>126806193.361</v>
      </c>
      <c r="AB13" s="170" t="n">
        <v>399058860.9299</v>
      </c>
      <c r="AC13" s="170" t="n">
        <v>326301403.3942</v>
      </c>
      <c r="AD13" s="170" t="n">
        <v>289238642.9563</v>
      </c>
      <c r="AE13" s="170" t="n">
        <v>419163388.3676</v>
      </c>
      <c r="AF13" s="170" t="n">
        <v>465066131.3444</v>
      </c>
      <c r="AG13" s="170" t="n">
        <v>712564247.5691</v>
      </c>
      <c r="AH13" s="170" t="n">
        <v>681102494.8162</v>
      </c>
      <c r="AI13" s="170" t="n">
        <v>660930435.345</v>
      </c>
      <c r="AJ13" s="170" t="n">
        <v>1008385983.3273</v>
      </c>
      <c r="AK13" s="170" t="n">
        <v>488563388.6497</v>
      </c>
      <c r="AL13" s="170" t="n">
        <v>9565466605.7674</v>
      </c>
      <c r="AM13" s="169" t="n">
        <v>9300292407.9145</v>
      </c>
      <c r="AN13" s="169" t="n">
        <v>9408916351.5159</v>
      </c>
      <c r="AO13" s="169" t="n">
        <v>9331628506.7191</v>
      </c>
      <c r="AP13" s="169" t="n">
        <v>10901181596.0536</v>
      </c>
      <c r="AQ13" s="169" t="n">
        <v>11345076450.2503</v>
      </c>
      <c r="AR13" s="169" t="n">
        <v>11306018296.8192</v>
      </c>
      <c r="AS13" s="169" t="n">
        <v>9667238579.6739</v>
      </c>
      <c r="AT13" s="169" t="n">
        <v>10569684013.5971</v>
      </c>
      <c r="AU13" s="169" t="n">
        <v>10569074926.014601</v>
      </c>
    </row>
    <row r="14">
      <c r="A14" t="str">
        <f>L14</f>
      </c>
      <c r="B14" t="str">
        <f>M14</f>
      </c>
      <c r="L14" t="s">
        <v>759</v>
      </c>
      <c r="M14" t="s">
        <v>769</v>
      </c>
      <c r="N14" s="170" t="n">
        <v>7138</v>
      </c>
      <c r="O14" s="170" t="n">
        <v>44225</v>
      </c>
      <c r="P14" s="170" t="n">
        <v>3120</v>
      </c>
      <c r="Q14" s="170" t="n">
        <v>14713</v>
      </c>
      <c r="R14" s="170" t="n">
        <v>0</v>
      </c>
      <c r="S14" s="170" t="n">
        <v>373621.7598</v>
      </c>
      <c r="T14" s="170" t="n">
        <v>7184838.33</v>
      </c>
      <c r="U14" s="170" t="n">
        <v>164826395.6538</v>
      </c>
      <c r="V14" s="170" t="n">
        <v>89078478.4293</v>
      </c>
      <c r="W14" s="170" t="n">
        <v>10672250.6079</v>
      </c>
      <c r="X14" s="170" t="n">
        <v>-1140513.9045</v>
      </c>
      <c r="Y14" s="170" t="n">
        <v>643643.7188</v>
      </c>
      <c r="Z14" s="170" t="n">
        <v>-34773.0008</v>
      </c>
      <c r="AA14" s="170" t="n">
        <v>-20644.93</v>
      </c>
      <c r="AB14" s="170" t="n">
        <v>-3710.15</v>
      </c>
      <c r="AC14" s="170" t="n">
        <v>0</v>
      </c>
      <c r="AD14" s="170"/>
      <c r="AE14" s="170"/>
      <c r="AF14" s="170"/>
      <c r="AG14" s="170"/>
      <c r="AH14" s="170" t="n">
        <v>0</v>
      </c>
      <c r="AI14" s="170"/>
      <c r="AJ14" s="170"/>
      <c r="AK14" s="170"/>
      <c r="AL14" s="170" t="n">
        <v>399058860.9299</v>
      </c>
      <c r="AM14" s="169" t="n">
        <v>326301403.3942</v>
      </c>
      <c r="AN14" s="169" t="n">
        <v>289238642.9563</v>
      </c>
      <c r="AO14" s="169" t="n">
        <v>419163388.3676</v>
      </c>
      <c r="AP14" s="169" t="n">
        <v>465066131.3444</v>
      </c>
      <c r="AQ14" s="169" t="n">
        <v>712564247.5691</v>
      </c>
      <c r="AR14" s="169" t="n">
        <v>681102494.8162</v>
      </c>
      <c r="AS14" s="169" t="n">
        <v>660930435.345</v>
      </c>
      <c r="AT14" s="169" t="n">
        <v>1008385983.3273</v>
      </c>
      <c r="AU14" s="169" t="n">
        <v>1008385983.3273</v>
      </c>
    </row>
    <row r="15">
      <c r="A15" t="str">
        <f>L15</f>
      </c>
      <c r="B15" t="str">
        <f>M15</f>
      </c>
      <c r="L15" t="s">
        <v>759</v>
      </c>
      <c r="M15"/>
      <c r="N15" s="170" t="n">
        <v>4007633312.4464</v>
      </c>
      <c r="O15" s="170" t="n">
        <v>3842681634.6478</v>
      </c>
      <c r="P15" s="170" t="n">
        <v>3654329573.9722</v>
      </c>
      <c r="Q15" s="170" t="n">
        <v>5056830415.2039</v>
      </c>
      <c r="R15" s="170" t="n">
        <v>5868168988.8619</v>
      </c>
      <c r="S15" s="170" t="n">
        <v>8155376871.4589</v>
      </c>
      <c r="T15" s="170" t="n">
        <v>8598605587.2351</v>
      </c>
      <c r="U15" s="170" t="n">
        <v>11934467419.5462</v>
      </c>
      <c r="V15" s="170" t="n">
        <v>4049925089.0106</v>
      </c>
      <c r="W15" s="170" t="n">
        <v>375770284.8711</v>
      </c>
      <c r="X15" s="170" t="n">
        <v>1150264252.9312</v>
      </c>
      <c r="Y15" s="170" t="n">
        <v>1338088731.6171</v>
      </c>
      <c r="Z15" s="170" t="n">
        <v>424367345.2851</v>
      </c>
      <c r="AA15" s="170" t="n">
        <v>298077217.8196</v>
      </c>
      <c r="AB15" s="170" t="n">
        <v>157527161.9724</v>
      </c>
      <c r="AC15" s="170" t="n">
        <v>116416465.1705</v>
      </c>
      <c r="AD15" s="170" t="n">
        <v>33198346.9826</v>
      </c>
      <c r="AE15" s="170" t="n">
        <v>33811919.1965</v>
      </c>
      <c r="AF15" s="170" t="n">
        <v>30071716.454</v>
      </c>
      <c r="AG15" s="170" t="n">
        <v>3398773.5962</v>
      </c>
      <c r="AH15" s="170" t="n">
        <v>-1331376.3643</v>
      </c>
      <c r="AI15" s="170" t="n">
        <v>25446340.9251</v>
      </c>
      <c r="AJ15" s="170" t="n">
        <v>57491247.3435</v>
      </c>
      <c r="AK15" s="170" t="n">
        <v>5909619.6443</v>
      </c>
      <c r="AL15" s="170" t="n">
        <v>227564442.0786</v>
      </c>
      <c r="AM15" s="169" t="n">
        <v>132818974.8087</v>
      </c>
      <c r="AN15" s="169" t="n">
        <v>116332855.7932</v>
      </c>
      <c r="AO15" s="169" t="n">
        <v>37835613.8899</v>
      </c>
      <c r="AP15" s="169" t="n">
        <v>114581898.8398</v>
      </c>
      <c r="AQ15" s="169" t="n">
        <v>45140687.0475</v>
      </c>
      <c r="AR15" s="169" t="n">
        <v>18702816.3377</v>
      </c>
      <c r="AS15" s="169" t="n">
        <v>-1898158.8325</v>
      </c>
      <c r="AT15" s="169" t="n">
        <v>534778.686</v>
      </c>
      <c r="AU15" s="169" t="n">
        <v>534778.68599999999</v>
      </c>
    </row>
    <row r="16">
      <c r="A16" t="str">
        <f>L16</f>
      </c>
      <c r="B16" t="str">
        <f>M16</f>
      </c>
      <c r="L16" t="s">
        <v>724</v>
      </c>
      <c r="M16" t="s">
        <v>765</v>
      </c>
      <c r="N16" s="170"/>
      <c r="O16" s="170"/>
      <c r="P16" s="170"/>
      <c r="Q16" s="170"/>
      <c r="R16" s="170"/>
      <c r="S16" s="170"/>
      <c r="T16" s="170"/>
      <c r="U16" s="170"/>
      <c r="V16" s="170" t="n">
        <v>0</v>
      </c>
      <c r="W16" s="170"/>
      <c r="X16" s="170"/>
      <c r="Y16" s="170"/>
      <c r="Z16" s="170"/>
      <c r="AA16" s="170"/>
      <c r="AB16" s="170"/>
      <c r="AC16" s="170"/>
      <c r="AD16" s="170"/>
      <c r="AE16" s="170"/>
      <c r="AF16" s="170"/>
      <c r="AG16" s="170"/>
      <c r="AH16" s="170"/>
      <c r="AI16" s="170"/>
      <c r="AJ16" s="170"/>
      <c r="AK16" s="170"/>
      <c r="AL16" s="170" t="n">
        <v>-3710.15</v>
      </c>
      <c r="AM16" s="169" t="n">
        <v>0</v>
      </c>
      <c r="AN16" s="169"/>
      <c r="AO16" s="169"/>
      <c r="AP16" s="169"/>
      <c r="AQ16" s="169"/>
      <c r="AR16" s="169" t="n">
        <v>0</v>
      </c>
      <c r="AS16" s="169"/>
      <c r="AT16" s="169"/>
      <c r="AU16" s="169"/>
    </row>
    <row r="17">
      <c r="A17" t="str">
        <f>L17</f>
      </c>
      <c r="B17" t="str">
        <f>M17</f>
      </c>
      <c r="L17" t="s">
        <v>724</v>
      </c>
      <c r="M17" t="s">
        <v>766</v>
      </c>
      <c r="N17" s="170"/>
      <c r="O17" s="170"/>
      <c r="P17" s="170"/>
      <c r="Q17" s="170"/>
      <c r="R17" s="170"/>
      <c r="S17" s="170" t="n">
        <v>3939</v>
      </c>
      <c r="T17" s="170" t="n">
        <v>-71148.08</v>
      </c>
      <c r="U17" s="170" t="n">
        <v>0</v>
      </c>
      <c r="V17" s="170" t="n">
        <v>86154.0903</v>
      </c>
      <c r="W17" s="170" t="n">
        <v>-62365.6992</v>
      </c>
      <c r="X17" s="170"/>
      <c r="Y17" s="170" t="n">
        <v>-1990.14</v>
      </c>
      <c r="Z17" s="170"/>
      <c r="AA17" s="170"/>
      <c r="AB17" s="170"/>
      <c r="AC17" s="170"/>
      <c r="AD17" s="170"/>
      <c r="AE17" s="170"/>
      <c r="AF17" s="170"/>
      <c r="AG17" s="170"/>
      <c r="AH17" s="170"/>
      <c r="AI17" s="170"/>
      <c r="AJ17" s="170"/>
      <c r="AK17" s="170"/>
      <c r="AL17" s="170" t="n">
        <v>143715200020.889</v>
      </c>
      <c r="AM17" s="169" t="n">
        <v>134624114121.628</v>
      </c>
      <c r="AN17" s="169" t="n">
        <v>139896795783.202</v>
      </c>
      <c r="AO17" s="169" t="n">
        <v>147208539150.009</v>
      </c>
      <c r="AP17" s="169" t="n">
        <v>164321822132.307</v>
      </c>
      <c r="AQ17" s="169" t="n">
        <v>178493995763.601</v>
      </c>
      <c r="AR17" s="169" t="n">
        <v>192179863934.146</v>
      </c>
      <c r="AS17" s="169" t="n">
        <v>182506163036.454</v>
      </c>
      <c r="AT17" s="169" t="n">
        <v>193041209055.655</v>
      </c>
      <c r="AU17" s="169" t="n">
        <v>193099880801.582</v>
      </c>
    </row>
    <row r="18">
      <c r="A18" t="str">
        <f>L18</f>
      </c>
      <c r="B18" t="str">
        <f>M18</f>
      </c>
      <c r="L18" t="s">
        <v>724</v>
      </c>
      <c r="M18" t="s">
        <v>767</v>
      </c>
      <c r="N18" s="170"/>
      <c r="O18" s="170"/>
      <c r="P18" s="170" t="n">
        <v>1990.14</v>
      </c>
      <c r="Q18" s="170"/>
      <c r="R18" s="170"/>
      <c r="S18" s="170"/>
      <c r="T18" s="170"/>
      <c r="U18" s="170"/>
      <c r="V18" s="170" t="n">
        <v>0</v>
      </c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69"/>
      <c r="AN18" s="169"/>
      <c r="AO18" s="169"/>
      <c r="AP18" s="169"/>
      <c r="AQ18" s="169"/>
      <c r="AR18" s="169"/>
      <c r="AS18" s="169"/>
      <c r="AT18" s="169"/>
      <c r="AU18" s="169" t="n">
        <v>100750.14840000001</v>
      </c>
    </row>
    <row r="19">
      <c r="A19" t="str">
        <f>L19</f>
      </c>
      <c r="B19" t="str">
        <f>M19</f>
      </c>
      <c r="L19" t="s">
        <v>724</v>
      </c>
      <c r="M19"/>
      <c r="N19" s="170"/>
      <c r="O19" s="170"/>
      <c r="P19" s="170" t="n">
        <v>347689</v>
      </c>
      <c r="Q19" s="170" t="n">
        <v>54890</v>
      </c>
      <c r="R19" s="170" t="n">
        <v>131962.3404</v>
      </c>
      <c r="S19" s="170" t="n">
        <v>59453.3899</v>
      </c>
      <c r="T19" s="170" t="n">
        <v>15567312.5866</v>
      </c>
      <c r="U19" s="170" t="n">
        <v>86561</v>
      </c>
      <c r="V19" s="170" t="n">
        <v>207142</v>
      </c>
      <c r="W19" s="170" t="n">
        <v>214916</v>
      </c>
      <c r="X19" s="170"/>
      <c r="Y19" s="170" t="n">
        <v>0</v>
      </c>
      <c r="Z19" s="170"/>
      <c r="AA19" s="170"/>
      <c r="AB19" s="170"/>
      <c r="AC19" s="170"/>
      <c r="AD19" s="170" t="n">
        <v>-19096.2207</v>
      </c>
      <c r="AE19" s="170"/>
      <c r="AF19" s="170"/>
      <c r="AG19" s="170"/>
      <c r="AH19" s="170"/>
      <c r="AI19" s="170" t="n">
        <v>0</v>
      </c>
      <c r="AJ19" s="170"/>
      <c r="AK19" s="170" t="n">
        <v>0</v>
      </c>
      <c r="AL19" s="170"/>
      <c r="AM19" s="169"/>
      <c r="AN19" s="169"/>
      <c r="AO19" s="169"/>
      <c r="AP19" s="169"/>
      <c r="AQ19" s="169"/>
      <c r="AR19" s="169"/>
      <c r="AS19" s="169"/>
      <c r="AT19" s="169"/>
      <c r="AU19" s="169" t="n">
        <v>85138.203099999999</v>
      </c>
    </row>
    <row r="20">
      <c r="A20" t="str">
        <f>L20</f>
      </c>
      <c r="B20" t="str">
        <f>M20</f>
      </c>
      <c r="L20" t="s">
        <v>718</v>
      </c>
      <c r="M20" t="s">
        <v>743</v>
      </c>
      <c r="N20" s="170" t="str">
        <f>Sum(N2:N19)</f>
      </c>
      <c r="O20" s="170" t="str">
        <f>Sum(O2:O19)</f>
      </c>
      <c r="P20" s="170" t="str">
        <f>Sum(P2:P19)</f>
      </c>
      <c r="Q20" s="170" t="str">
        <f>Sum(Q2:Q19)</f>
      </c>
      <c r="R20" s="170" t="str">
        <f>Sum(R2:R19)</f>
      </c>
      <c r="S20" s="170" t="str">
        <f>Sum(S2:S19)</f>
      </c>
      <c r="T20" s="170" t="str">
        <f>Sum(T2:T19)</f>
      </c>
      <c r="U20" s="170" t="str">
        <f>Sum(U2:U19)</f>
      </c>
      <c r="V20" s="170" t="str">
        <f>Sum(V2:V19)</f>
      </c>
      <c r="W20" s="170" t="str">
        <f>Sum(W2:W19)</f>
      </c>
      <c r="X20" s="170" t="str">
        <f>Sum(X2:X19)</f>
      </c>
      <c r="Y20" s="170" t="str">
        <f>Sum(Y2:Y19)</f>
      </c>
      <c r="Z20" s="170" t="str">
        <f>Sum(Z2:Z19)</f>
      </c>
      <c r="AA20" s="170" t="str">
        <f>Sum(AA2:AA19)</f>
      </c>
      <c r="AB20" s="170" t="str">
        <f>Sum(AB2:AB19)</f>
      </c>
      <c r="AC20" s="170" t="str">
        <f>Sum(AC2:AC19)</f>
      </c>
      <c r="AD20" s="170" t="str">
        <f>Sum(AD2:AD19)</f>
      </c>
      <c r="AE20" s="170" t="str">
        <f>Sum(AE2:AE19)</f>
      </c>
      <c r="AF20" s="170" t="str">
        <f>Sum(AF2:AF19)</f>
      </c>
      <c r="AG20" s="170" t="str">
        <f>Sum(AG2:AG19)</f>
      </c>
      <c r="AH20" s="170" t="str">
        <f>Sum(AH2:AH19)</f>
      </c>
      <c r="AI20" s="170" t="str">
        <f>Sum(AI2:AI19)</f>
      </c>
      <c r="AJ20" s="170" t="str">
        <f>Sum(AJ2:AJ19)</f>
      </c>
      <c r="AK20" s="170"/>
      <c r="AL20" s="170"/>
      <c r="AM20" s="169"/>
      <c r="AN20" s="169"/>
      <c r="AO20" s="169"/>
      <c r="AP20" s="169"/>
      <c r="AQ20" s="169"/>
      <c r="AR20" s="169"/>
      <c r="AS20" s="169"/>
      <c r="AT20" s="169"/>
      <c r="AU20" s="169"/>
    </row>
    <row r="21">
      <c r="A21" t="str">
        <f>L21</f>
      </c>
      <c r="B21" t="str">
        <f>M21</f>
      </c>
      <c r="L21" t="s">
        <v>724</v>
      </c>
      <c r="M21" t="s">
        <v>768</v>
      </c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 t="n">
        <v>16210.53</v>
      </c>
      <c r="Y21" s="169" t="n">
        <v>7982</v>
      </c>
      <c r="Z21" s="169" t="n">
        <v>1188491.8857</v>
      </c>
      <c r="AA21" s="169" t="n">
        <v>377675.24</v>
      </c>
      <c r="AB21" s="169"/>
      <c r="AC21" s="169"/>
      <c r="AD21" s="169" t="n">
        <v>3798222.75</v>
      </c>
      <c r="AE21" s="169" t="n">
        <v>100682.27</v>
      </c>
      <c r="AF21" s="169" t="n">
        <v>-338091.2629</v>
      </c>
      <c r="AG21" s="169" t="n">
        <v>0</v>
      </c>
      <c r="AH21" s="169" t="n">
        <v>-270</v>
      </c>
      <c r="AI21" s="169" t="n">
        <v>-2975</v>
      </c>
      <c r="AJ21" s="169"/>
      <c r="AK21" s="169" t="n">
        <v>0</v>
      </c>
      <c r="AL21" s="169"/>
      <c r="AM21" s="169"/>
      <c r="AN21" s="169"/>
      <c r="AO21" s="169"/>
      <c r="AP21" s="169"/>
      <c r="AQ21" s="169"/>
      <c r="AR21" s="169" t="n">
        <v>0</v>
      </c>
      <c r="AS21" s="169"/>
      <c r="AT21" s="169"/>
      <c r="AU21" s="169"/>
    </row>
    <row r="22">
      <c r="A22" t="str">
        <f>L22</f>
      </c>
      <c r="B22" t="str">
        <f>M22</f>
      </c>
      <c r="L22" t="s">
        <v>724</v>
      </c>
      <c r="M22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 t="n">
        <v>29490948.0086</v>
      </c>
      <c r="Y22" s="169" t="n">
        <v>9830593.9429</v>
      </c>
      <c r="Z22" s="169" t="n">
        <v>82893380.2686</v>
      </c>
      <c r="AA22" s="169" t="n">
        <v>75363324.934</v>
      </c>
      <c r="AB22" s="169" t="n">
        <v>7078195.7826</v>
      </c>
      <c r="AC22" s="169" t="n">
        <v>3798697.1223</v>
      </c>
      <c r="AD22" s="169" t="n">
        <v>106021220.1377</v>
      </c>
      <c r="AE22" s="169" t="n">
        <v>17946902.7799</v>
      </c>
      <c r="AF22" s="169" t="n">
        <v>619980.3918</v>
      </c>
      <c r="AG22" s="169" t="n">
        <v>1048533.8325</v>
      </c>
      <c r="AH22" s="169" t="n">
        <v>-253649.658</v>
      </c>
      <c r="AI22" s="169" t="n">
        <v>-135859.9613</v>
      </c>
      <c r="AJ22" s="169" t="n">
        <v>-6477.8001</v>
      </c>
      <c r="AK22" s="169" t="n">
        <v>-99723.1206</v>
      </c>
      <c r="AL22" s="169"/>
      <c r="AM22" s="169" t="n">
        <v>30000</v>
      </c>
      <c r="AN22" s="169" t="n">
        <v>3581529.4308</v>
      </c>
      <c r="AO22" s="169" t="n">
        <v>1345607</v>
      </c>
      <c r="AP22" s="169" t="n">
        <v>-212795.3672</v>
      </c>
      <c r="AQ22" s="169" t="n">
        <v>465885</v>
      </c>
      <c r="AR22" s="169" t="n">
        <v>314555.625</v>
      </c>
      <c r="AS22" s="169" t="n">
        <v>386316</v>
      </c>
      <c r="AT22" s="169" t="n">
        <v>0</v>
      </c>
      <c r="AU22" s="169" t="n">
        <v>795031.41700000002</v>
      </c>
    </row>
    <row r="23">
      <c r="A23" t="str">
        <f>L23</f>
      </c>
      <c r="B23" t="str">
        <f>M23</f>
      </c>
      <c r="L23" t="s">
        <v>718</v>
      </c>
      <c r="M23" t="s">
        <v>743</v>
      </c>
      <c r="N23" s="169" t="str">
        <f>Sum(N2:N22)</f>
      </c>
      <c r="O23" s="169" t="str">
        <f>Sum(O2:O22)</f>
      </c>
      <c r="P23" s="169" t="str">
        <f>Sum(P2:P22)</f>
      </c>
      <c r="Q23" s="169" t="str">
        <f>Sum(Q2:Q22)</f>
      </c>
      <c r="R23" s="169" t="str">
        <f>Sum(R2:R22)</f>
      </c>
      <c r="S23" s="169" t="str">
        <f>Sum(S2:S22)</f>
      </c>
      <c r="T23" s="169" t="str">
        <f>Sum(T2:T22)</f>
      </c>
      <c r="U23" s="169" t="str">
        <f>Sum(U2:U22)</f>
      </c>
      <c r="V23" s="169" t="str">
        <f>Sum(V2:V22)</f>
      </c>
      <c r="W23" s="169" t="str">
        <f>Sum(W2:W22)</f>
      </c>
      <c r="X23" s="169" t="str">
        <f>Sum(X2:X22)</f>
      </c>
      <c r="Y23" s="169" t="str">
        <f>Sum(Y2:Y22)</f>
      </c>
      <c r="Z23" s="169" t="str">
        <f>Sum(Z2:Z22)</f>
      </c>
      <c r="AA23" s="169" t="str">
        <f>Sum(AA2:AA22)</f>
      </c>
      <c r="AB23" s="169" t="str">
        <f>Sum(AB2:AB22)</f>
      </c>
      <c r="AC23" s="169" t="str">
        <f>Sum(AC2:AC22)</f>
      </c>
      <c r="AD23" s="169" t="str">
        <f>Sum(AD2:AD22)</f>
      </c>
      <c r="AE23" s="169" t="str">
        <f>Sum(AE2:AE22)</f>
      </c>
      <c r="AF23" s="169" t="str">
        <f>Sum(AF2:AF22)</f>
      </c>
      <c r="AG23" s="169" t="str">
        <f>Sum(AG2:AG22)</f>
      </c>
      <c r="AH23" s="169" t="str">
        <f>Sum(AH2:AH22)</f>
      </c>
      <c r="AI23" s="169" t="str">
        <f>Sum(AI2:AI22)</f>
      </c>
      <c r="AJ23" s="169" t="str">
        <f>Sum(AJ2:AJ22)</f>
      </c>
      <c r="AK23" s="169" t="str">
        <f>Sum(AK2:AK22)</f>
      </c>
      <c r="AL23" s="169" t="str">
        <f>Sum(AL2:AL22)</f>
      </c>
      <c r="AM23" s="169" t="str">
        <f>Sum(AM2:AM22)</f>
      </c>
      <c r="AN23" s="169" t="str">
        <f>Sum(AN2:AN22)</f>
      </c>
      <c r="AO23" s="169" t="str">
        <f>Sum(AO2:AO22)</f>
      </c>
      <c r="AP23" s="169" t="str">
        <f>Sum(AP2:AP22)</f>
      </c>
      <c r="AQ23" s="169" t="str">
        <f>Sum(AQ2:AQ22)</f>
      </c>
      <c r="AR23" s="169" t="str">
        <f>Sum(AR2:AR22)</f>
      </c>
      <c r="AS23" s="169" t="str">
        <f>Sum(AS2:AS22)</f>
      </c>
      <c r="AT23" s="169" t="n">
        <v>386316</v>
      </c>
      <c r="AU23" s="169" t="n">
        <v>0</v>
      </c>
    </row>
    <row r="24">
      <c r="O24" s="40" t="n">
        <f t="shared" ref="O24:AG24" si="3">SUM(O9:O23)</f>
        <v>120350129405</v>
      </c>
      <c r="P24" s="40" t="n">
        <f t="shared" si="3"/>
        <v>136154193844</v>
      </c>
      <c r="Q24" s="40" t="n">
        <f t="shared" si="3"/>
        <v>123406660550</v>
      </c>
      <c r="R24" s="40" t="n">
        <f t="shared" si="3"/>
        <v>121373382142</v>
      </c>
      <c r="S24" s="40" t="n">
        <f t="shared" si="3"/>
        <v>117161902725</v>
      </c>
      <c r="T24" s="40" t="n">
        <f t="shared" si="3"/>
        <v>116592014868</v>
      </c>
      <c r="U24" s="40" t="n">
        <f t="shared" si="3"/>
        <v>118448779098</v>
      </c>
      <c r="V24" s="40" t="n">
        <f t="shared" si="3"/>
        <v>115982151879</v>
      </c>
      <c r="W24" s="40" t="n">
        <f t="shared" si="3"/>
        <v>116965882167</v>
      </c>
      <c r="X24" s="40" t="n">
        <f t="shared" si="3"/>
        <v>122185036488</v>
      </c>
      <c r="Y24" s="40" t="n">
        <f t="shared" si="3"/>
        <v>126290589470.6241</v>
      </c>
      <c r="Z24" s="40" t="n">
        <f t="shared" si="3"/>
        <v>136147693546.84171</v>
      </c>
      <c r="AA24" s="40" t="n">
        <f t="shared" si="3"/>
        <v>155666229561.99121</v>
      </c>
      <c r="AB24" s="40" t="n">
        <f t="shared" si="3"/>
        <v>194143742145.01828</v>
      </c>
      <c r="AC24" s="40" t="n">
        <f t="shared" si="3"/>
        <v>212690317296.14529</v>
      </c>
      <c r="AD24" s="40" t="n">
        <f t="shared" si="3"/>
        <v>245270491881.94812</v>
      </c>
      <c r="AE24" s="40" t="n">
        <f t="shared" si="3"/>
        <v>258463732638.53873</v>
      </c>
      <c r="AF24" s="40" t="n">
        <f t="shared" si="3"/>
        <v>208580507402.2038</v>
      </c>
      <c r="AG24" s="40" t="n">
        <f t="shared" si="3"/>
        <v>212472066958.08221</v>
      </c>
      <c r="AH24" s="40" t="n">
        <f t="shared" ref="AH24:AU24" si="4">SUM(AH2:AH23)</f>
        <v>381531232917.27844</v>
      </c>
      <c r="AI24" s="40" t="n">
        <f t="shared" si="4"/>
        <v>362403868841.008</v>
      </c>
      <c r="AJ24" s="40" t="n">
        <f t="shared" si="4"/>
        <v>368565915604.16199</v>
      </c>
      <c r="AK24" s="40" t="n">
        <f t="shared" si="4"/>
        <v>357636430655.58655</v>
      </c>
      <c r="AL24" s="40" t="n">
        <f t="shared" si="4"/>
        <v>306581052342.68164</v>
      </c>
      <c r="AM24" s="40" t="n">
        <f t="shared" si="4"/>
        <v>283284361979.49854</v>
      </c>
      <c r="AN24" s="40" t="n">
        <f t="shared" si="4"/>
        <v>274184491766.62518</v>
      </c>
      <c r="AO24" s="40" t="n">
        <f t="shared" si="4"/>
        <v>298361786343.23218</v>
      </c>
      <c r="AP24" s="40" t="n">
        <f t="shared" si="4"/>
        <v>320622390402.33838</v>
      </c>
      <c r="AQ24" s="40" t="n">
        <f t="shared" si="4"/>
        <v>358955930806.36133</v>
      </c>
      <c r="AR24" s="40" t="n">
        <f t="shared" si="4"/>
        <v>383855495161.94501</v>
      </c>
      <c r="AS24" s="40" t="n">
        <f t="shared" si="4"/>
        <v>421820740243.3252</v>
      </c>
      <c r="AT24" s="40" t="n">
        <f t="shared" si="4"/>
        <v>387062620339.84772</v>
      </c>
      <c r="AU24" s="40" t="n">
        <f t="shared" si="4"/>
        <v>414381679182.2724</v>
      </c>
      <c r="AV24" s="40" t="n">
        <f>SUM(AV9:AV23)</f>
        <v>0</v>
      </c>
    </row>
    <row r="26">
      <c r="A26" s="19" t="str">
        <f t="shared" ref="A26:A48" si="5">M26</f>
        <v>Service</v>
      </c>
      <c r="B26" s="19" t="str">
        <f t="shared" ref="B26:B48" si="6">N26</f>
        <v>PlaceOfManufacture_DoD09</v>
      </c>
      <c r="C26" s="12" t="n">
        <f t="shared" ref="C26:C48" si="7">AN26</f>
        <v>2015</v>
      </c>
      <c r="D26" s="12" t="n">
        <f t="shared" ref="D26:D48" si="8">AT26</f>
        <v>2021</v>
      </c>
      <c r="E26" s="12" t="n">
        <f t="shared" ref="E26:E48" si="9">AU26</f>
        <v>2022</v>
      </c>
      <c r="F26" s="12" t="n">
        <f t="shared" ref="F26:F48" si="10">AV26</f>
        <v>0</v>
      </c>
      <c r="G26" s="12" t="str">
        <f>D26&amp;"-"&amp;D26</f>
        <v>2021-2021</v>
      </c>
      <c r="H26" s="12" t="str">
        <f>C26&amp;"-"&amp;D26</f>
        <v>2015-2021</v>
      </c>
      <c r="I26" s="12" t="str">
        <f>F26&amp;"/"&amp;E26</f>
        <v>0/2022</v>
      </c>
      <c r="J26" s="12" t="str">
        <f>"Share "&amp;AU26</f>
        <v>Share 2022</v>
      </c>
      <c r="K26" s="12" t="str">
        <f>"Share "&amp;AV26</f>
        <v>Share </v>
      </c>
      <c r="L26" s="12"/>
      <c r="M26" s="1" t="str">
        <f t="shared" ref="M26:AG26" si="11">M1</f>
        <v>Service</v>
      </c>
      <c r="N26" s="1" t="str">
        <f t="shared" si="11"/>
        <v>PlaceOfManufacture_DoD09</v>
      </c>
      <c r="O26" s="1" t="str">
        <f t="shared" si="11"/>
        <v>1990</v>
      </c>
      <c r="P26" s="1" t="str">
        <f t="shared" si="11"/>
        <v>1991</v>
      </c>
      <c r="Q26" s="1" t="str">
        <f t="shared" si="11"/>
        <v>1992</v>
      </c>
      <c r="R26" s="1" t="str">
        <f t="shared" si="11"/>
        <v>1993</v>
      </c>
      <c r="S26" s="1" t="str">
        <f t="shared" si="11"/>
        <v>1994</v>
      </c>
      <c r="T26" s="1" t="str">
        <f t="shared" si="11"/>
        <v>1995</v>
      </c>
      <c r="U26" s="1" t="str">
        <f t="shared" si="11"/>
        <v>1996</v>
      </c>
      <c r="V26" s="1" t="str">
        <f t="shared" si="11"/>
        <v>1997</v>
      </c>
      <c r="W26" s="1" t="str">
        <f t="shared" si="11"/>
        <v>1998</v>
      </c>
      <c r="X26" s="1" t="str">
        <f t="shared" si="11"/>
        <v>1999</v>
      </c>
      <c r="Y26" s="1" t="str">
        <f t="shared" si="11"/>
        <v>2000</v>
      </c>
      <c r="Z26" s="1" t="str">
        <f t="shared" si="11"/>
        <v>2001</v>
      </c>
      <c r="AA26" s="1" t="str">
        <f t="shared" si="11"/>
        <v>2002</v>
      </c>
      <c r="AB26" s="1" t="str">
        <f t="shared" si="11"/>
        <v>2003</v>
      </c>
      <c r="AC26" s="1" t="str">
        <f t="shared" si="11"/>
        <v>2004</v>
      </c>
      <c r="AD26" s="1" t="str">
        <f t="shared" si="11"/>
        <v>2005</v>
      </c>
      <c r="AE26" s="1" t="str">
        <f t="shared" si="11"/>
        <v>2006</v>
      </c>
      <c r="AF26" s="1" t="str">
        <f t="shared" si="11"/>
        <v>2007</v>
      </c>
      <c r="AG26" s="1" t="str">
        <f t="shared" si="11"/>
        <v>2008</v>
      </c>
      <c r="AH26" s="1" t="n">
        <f t="shared" ref="AH26:AU26" si="12">AH1+0</f>
        <v>2009</v>
      </c>
      <c r="AI26" s="1" t="n">
        <f t="shared" si="12"/>
        <v>2010</v>
      </c>
      <c r="AJ26" s="1" t="n">
        <f t="shared" si="12"/>
        <v>2011</v>
      </c>
      <c r="AK26" s="1" t="n">
        <f t="shared" si="12"/>
        <v>2012</v>
      </c>
      <c r="AL26" s="1" t="n">
        <f t="shared" si="12"/>
        <v>2013</v>
      </c>
      <c r="AM26" s="1" t="n">
        <f t="shared" si="12"/>
        <v>2014</v>
      </c>
      <c r="AN26" s="1" t="n">
        <f t="shared" si="12"/>
        <v>2015</v>
      </c>
      <c r="AO26" s="1" t="n">
        <f t="shared" si="12"/>
        <v>2016</v>
      </c>
      <c r="AP26" s="1" t="n">
        <f t="shared" si="12"/>
        <v>2017</v>
      </c>
      <c r="AQ26" s="1" t="n">
        <f t="shared" si="12"/>
        <v>2018</v>
      </c>
      <c r="AR26" s="1" t="n">
        <f t="shared" si="12"/>
        <v>2019</v>
      </c>
      <c r="AS26" s="1" t="n">
        <f t="shared" si="12"/>
        <v>2020</v>
      </c>
      <c r="AT26" s="1" t="n">
        <f t="shared" si="12"/>
        <v>2021</v>
      </c>
      <c r="AU26" s="1" t="n">
        <f t="shared" si="12"/>
        <v>2022</v>
      </c>
      <c r="AV26" s="1"/>
      <c r="AW26" s="1" t="n">
        <f>AW7+0</f>
        <v>0</v>
      </c>
    </row>
    <row r="27">
      <c r="A27" s="64" t="str">
        <f t="shared" si="5"/>
        <v>Products</v>
      </c>
      <c r="B27" s="65" t="str">
        <f t="shared" si="6"/>
        <v>MFG Outside U.S.,
Other Exception or
Waiver</v>
      </c>
      <c r="C27" s="112" t="n">
        <f t="shared" si="7"/>
        <v>0.60383493548922396</v>
      </c>
      <c r="D27" s="112" t="n">
        <f t="shared" si="8"/>
        <v>0.61841371198616302</v>
      </c>
      <c r="E27" s="112" t="n">
        <f t="shared" si="9"/>
        <v>4.2252669572953003</v>
      </c>
      <c r="F27" s="112" t="str">
        <f t="shared" si="10"/>
      </c>
      <c r="G27" s="83" t="n">
        <f t="shared" ref="G27:G48" si="13">(E27/D27)-1</f>
        <v>5.8324276700220397</v>
      </c>
      <c r="H27" s="73" t="n">
        <f t="shared" ref="H27:H48" si="14">(E27/C27)-1</f>
        <v>5.9973873801654269</v>
      </c>
      <c r="I27" s="73" t="e">
        <f t="shared" ref="I27:I48" si="15">F27/E27</f>
        <v>#VALUE!</v>
      </c>
      <c r="J27" s="113" t="n">
        <f t="shared" ref="J27:J48" si="16">AU53</f>
        <v>2.0149017194730581E-2</v>
      </c>
      <c r="K27" s="113" t="str">
        <f t="shared" ref="K27:K48" si="17">AV53</f>
      </c>
      <c r="L27" s="113"/>
      <c r="M27" s="77" t="str">
        <f t="shared" ref="M27:N48" si="18">M2</f>
        <v>Products</v>
      </c>
      <c r="N27" s="77" t="str">
        <f t="shared" si="18"/>
        <v>MFG Outside U.S.,
Other Exception or
Waiver</v>
      </c>
      <c r="O27" s="131" t="str">
        <f t="shared" ref="O27:AU27" si="19">IF(O2="","",O2/VLOOKUP(O$26,deflator,2,FALSE)/1000000000)</f>
      </c>
      <c r="P27" s="131" t="str">
        <f t="shared" si="19"/>
      </c>
      <c r="Q27" s="131" t="str">
        <f t="shared" si="19"/>
      </c>
      <c r="R27" s="131" t="str">
        <f t="shared" si="19"/>
      </c>
      <c r="S27" s="131" t="str">
        <f t="shared" si="19"/>
      </c>
      <c r="T27" s="131" t="str">
        <f t="shared" si="19"/>
      </c>
      <c r="U27" s="131" t="str">
        <f t="shared" si="19"/>
      </c>
      <c r="V27" s="131" t="str">
        <f t="shared" si="19"/>
      </c>
      <c r="W27" s="131" t="str">
        <f t="shared" si="19"/>
      </c>
      <c r="X27" s="131" t="str">
        <f t="shared" si="19"/>
      </c>
      <c r="Y27" s="131" t="str">
        <f t="shared" si="19"/>
      </c>
      <c r="Z27" s="131" t="e">
        <f t="shared" si="19"/>
        <v>#N/A</v>
      </c>
      <c r="AA27" s="131" t="str">
        <f t="shared" si="19"/>
      </c>
      <c r="AB27" s="131" t="e">
        <f t="shared" si="19"/>
        <v>#N/A</v>
      </c>
      <c r="AC27" s="131" t="e">
        <f t="shared" si="19"/>
        <v>#N/A</v>
      </c>
      <c r="AD27" s="131" t="e">
        <f t="shared" si="19"/>
        <v>#N/A</v>
      </c>
      <c r="AE27" s="131" t="e">
        <f t="shared" si="19"/>
        <v>#N/A</v>
      </c>
      <c r="AF27" s="131" t="e">
        <f t="shared" si="19"/>
        <v>#N/A</v>
      </c>
      <c r="AG27" s="131" t="e">
        <f t="shared" si="19"/>
        <v>#N/A</v>
      </c>
      <c r="AH27" s="131" t="n">
        <f t="shared" si="19"/>
        <v>3.3383321167240383</v>
      </c>
      <c r="AI27" s="131" t="n">
        <f t="shared" si="19"/>
        <v>1.8472515080023955</v>
      </c>
      <c r="AJ27" s="131" t="n">
        <f t="shared" si="19"/>
        <v>1.948271045657741</v>
      </c>
      <c r="AK27" s="131" t="n">
        <f t="shared" si="19"/>
        <v>1.5071481042237127</v>
      </c>
      <c r="AL27" s="131" t="n">
        <f t="shared" si="19"/>
        <v>1.8997058303546996</v>
      </c>
      <c r="AM27" s="131" t="n">
        <f t="shared" si="19"/>
        <v>0.62458450466423254</v>
      </c>
      <c r="AN27" s="131" t="n">
        <f t="shared" si="19"/>
        <v>0.60383493548922396</v>
      </c>
      <c r="AO27" s="131" t="n">
        <f t="shared" si="19"/>
        <v>0.69962117015381331</v>
      </c>
      <c r="AP27" s="131" t="n">
        <f t="shared" si="19"/>
        <v>0.31268669802461191</v>
      </c>
      <c r="AQ27" s="131" t="n">
        <f t="shared" si="19"/>
        <v>0.34769110886468191</v>
      </c>
      <c r="AR27" s="131" t="n">
        <f t="shared" si="19"/>
        <v>0.26433702418842142</v>
      </c>
      <c r="AS27" s="131" t="n">
        <f t="shared" si="19"/>
        <v>0.68632226061428159</v>
      </c>
      <c r="AT27" s="131" t="n">
        <f t="shared" si="19"/>
        <v>0.61841371198616302</v>
      </c>
      <c r="AU27" s="130" t="n">
        <f t="shared" si="19"/>
        <v>4.2252669572953003</v>
      </c>
      <c r="AV27" s="95" t="str">
        <f t="shared" ref="AV27:AW43" si="20">IF(AV8="","",AV8/VLOOKUP(AV$20,deflator,2,FALSE)/$B$1)</f>
      </c>
      <c r="AW27" s="95" t="str">
        <f t="shared" si="20"/>
      </c>
      <c r="AX27" s="59"/>
      <c r="AY27" s="59"/>
      <c r="AZ27" s="59"/>
      <c r="BA27" s="59"/>
    </row>
    <row r="28">
      <c r="A28" s="67" t="str">
        <f t="shared" si="5"/>
        <v>Products</v>
      </c>
      <c r="B28" s="19" t="str">
        <f t="shared" si="6"/>
        <v>MFG Outside U.S.,
Qualifying Country</v>
      </c>
      <c r="C28" s="31" t="n">
        <f t="shared" si="7"/>
        <v>0.61620591354506205</v>
      </c>
      <c r="D28" s="31" t="n">
        <f t="shared" si="8"/>
        <v>3.6795343792683286</v>
      </c>
      <c r="E28" s="31" t="n">
        <f t="shared" si="9"/>
        <v>6.0550790671507997</v>
      </c>
      <c r="F28" s="31" t="str">
        <f t="shared" si="10"/>
      </c>
      <c r="G28" s="7" t="n">
        <f t="shared" si="13"/>
        <v>0.6456101351483623</v>
      </c>
      <c r="H28" s="16" t="n">
        <f t="shared" si="14"/>
        <v>8.8263890917820653</v>
      </c>
      <c r="I28" s="16" t="e">
        <f t="shared" si="15"/>
        <v>#VALUE!</v>
      </c>
      <c r="J28" s="29" t="n">
        <f t="shared" si="16"/>
        <v>2.887483642396229E-2</v>
      </c>
      <c r="K28" s="29" t="str">
        <f t="shared" si="17"/>
      </c>
      <c r="L28" s="29"/>
      <c r="M28" s="1" t="str">
        <f t="shared" si="18"/>
        <v>Products</v>
      </c>
      <c r="N28" s="1" t="str">
        <f t="shared" si="18"/>
        <v>MFG Outside U.S.,
Qualifying Country</v>
      </c>
      <c r="O28" s="95" t="str">
        <f t="shared" ref="O28:AU28" si="21">IF(O3="","",O3/VLOOKUP(O$26,deflator,2,FALSE)/1000000000)</f>
      </c>
      <c r="P28" s="95" t="str">
        <f t="shared" si="21"/>
      </c>
      <c r="Q28" s="95" t="str">
        <f t="shared" si="21"/>
      </c>
      <c r="R28" s="95" t="str">
        <f t="shared" si="21"/>
      </c>
      <c r="S28" s="95" t="str">
        <f t="shared" si="21"/>
      </c>
      <c r="T28" s="95" t="str">
        <f t="shared" si="21"/>
      </c>
      <c r="U28" s="95" t="str">
        <f t="shared" si="21"/>
      </c>
      <c r="V28" s="95" t="str">
        <f t="shared" si="21"/>
      </c>
      <c r="W28" s="95" t="str">
        <f t="shared" si="21"/>
      </c>
      <c r="X28" s="95" t="str">
        <f t="shared" si="21"/>
      </c>
      <c r="Y28" s="95" t="e">
        <f t="shared" si="21"/>
        <v>#N/A</v>
      </c>
      <c r="Z28" s="95" t="e">
        <f t="shared" si="21"/>
        <v>#N/A</v>
      </c>
      <c r="AA28" s="95" t="e">
        <f t="shared" si="21"/>
        <v>#N/A</v>
      </c>
      <c r="AB28" s="95" t="e">
        <f t="shared" si="21"/>
        <v>#N/A</v>
      </c>
      <c r="AC28" s="95" t="e">
        <f t="shared" si="21"/>
        <v>#N/A</v>
      </c>
      <c r="AD28" s="95" t="e">
        <f t="shared" si="21"/>
        <v>#N/A</v>
      </c>
      <c r="AE28" s="95" t="e">
        <f t="shared" si="21"/>
        <v>#N/A</v>
      </c>
      <c r="AF28" s="95" t="e">
        <f t="shared" si="21"/>
        <v>#N/A</v>
      </c>
      <c r="AG28" s="95" t="e">
        <f t="shared" si="21"/>
        <v>#N/A</v>
      </c>
      <c r="AH28" s="95" t="n">
        <f t="shared" si="21"/>
        <v>1.7222526116782126</v>
      </c>
      <c r="AI28" s="95" t="n">
        <f t="shared" si="21"/>
        <v>1.991061160362505</v>
      </c>
      <c r="AJ28" s="95" t="n">
        <f t="shared" si="21"/>
        <v>1.5113260148332894</v>
      </c>
      <c r="AK28" s="95" t="n">
        <f t="shared" si="21"/>
        <v>1.2166985669461936</v>
      </c>
      <c r="AL28" s="95" t="n">
        <f t="shared" si="21"/>
        <v>0.63670030326919413</v>
      </c>
      <c r="AM28" s="95" t="n">
        <f t="shared" si="21"/>
        <v>0.7125106856200617</v>
      </c>
      <c r="AN28" s="95" t="n">
        <f t="shared" si="21"/>
        <v>0.61620591354506205</v>
      </c>
      <c r="AO28" s="95" t="n">
        <f t="shared" si="21"/>
        <v>1.3997349241020864</v>
      </c>
      <c r="AP28" s="95" t="n">
        <f t="shared" si="21"/>
        <v>3.3694062006623064</v>
      </c>
      <c r="AQ28" s="95" t="n">
        <f t="shared" si="21"/>
        <v>3.0981419862980006</v>
      </c>
      <c r="AR28" s="95" t="n">
        <f t="shared" si="21"/>
        <v>4.0843851478332693</v>
      </c>
      <c r="AS28" s="95" t="n">
        <f t="shared" si="21"/>
        <v>3.156960563756757</v>
      </c>
      <c r="AT28" s="95" t="n">
        <f t="shared" si="21"/>
        <v>3.6795343792683286</v>
      </c>
      <c r="AU28" s="129" t="n">
        <f t="shared" si="21"/>
        <v>6.0550790671507997</v>
      </c>
      <c r="AV28" s="95" t="str">
        <f t="shared" si="20"/>
      </c>
      <c r="AW28" s="95" t="str">
        <f t="shared" si="20"/>
      </c>
      <c r="AX28" s="59"/>
      <c r="AY28" s="59"/>
      <c r="AZ28" s="59"/>
      <c r="BA28" s="59"/>
    </row>
    <row r="29">
      <c r="A29" s="67" t="str">
        <f t="shared" si="5"/>
        <v>Products</v>
      </c>
      <c r="B29" s="19" t="str">
        <f t="shared" si="6"/>
        <v>MFG Outside U.S.,
Use outside U.S.</v>
      </c>
      <c r="C29" s="31" t="n">
        <f t="shared" si="7"/>
        <v>5.4251300780788547</v>
      </c>
      <c r="D29" s="31" t="n">
        <f t="shared" si="8"/>
        <v>2.1652895841971036</v>
      </c>
      <c r="E29" s="31" t="n">
        <f t="shared" si="9"/>
        <v>2.3388275863024997</v>
      </c>
      <c r="F29" s="31" t="str">
        <f t="shared" si="10"/>
      </c>
      <c r="G29" s="7" t="n">
        <f t="shared" si="13"/>
        <v>8.0145401045627063E-2</v>
      </c>
      <c r="H29" s="16" t="n">
        <f t="shared" si="14"/>
        <v>-0.56889004454419934</v>
      </c>
      <c r="I29" s="16" t="e">
        <f t="shared" si="15"/>
        <v>#VALUE!</v>
      </c>
      <c r="J29" s="29" t="n">
        <f t="shared" si="16"/>
        <v>1.1153159724157461E-2</v>
      </c>
      <c r="K29" s="29" t="str">
        <f t="shared" si="17"/>
      </c>
      <c r="L29" s="29"/>
      <c r="M29" s="1" t="str">
        <f t="shared" si="18"/>
        <v>Products</v>
      </c>
      <c r="N29" s="1" t="str">
        <f t="shared" si="18"/>
        <v>MFG Outside U.S.,
Use outside U.S.</v>
      </c>
      <c r="O29" s="95" t="str">
        <f t="shared" ref="O29:AU29" si="22">IF(O4="","",O4/VLOOKUP(O$26,deflator,2,FALSE)/1000000000)</f>
      </c>
      <c r="P29" s="95" t="str">
        <f t="shared" si="22"/>
      </c>
      <c r="Q29" s="95" t="str">
        <f t="shared" si="22"/>
      </c>
      <c r="R29" s="95" t="str">
        <f t="shared" si="22"/>
      </c>
      <c r="S29" s="95" t="str">
        <f t="shared" si="22"/>
      </c>
      <c r="T29" s="95" t="str">
        <f t="shared" si="22"/>
      </c>
      <c r="U29" s="95" t="str">
        <f t="shared" si="22"/>
      </c>
      <c r="V29" s="95" t="str">
        <f t="shared" si="22"/>
      </c>
      <c r="W29" s="95" t="str">
        <f t="shared" si="22"/>
      </c>
      <c r="X29" s="95" t="str">
        <f t="shared" si="22"/>
      </c>
      <c r="Y29" s="95" t="e">
        <f t="shared" si="22"/>
        <v>#N/A</v>
      </c>
      <c r="Z29" s="95" t="e">
        <f t="shared" si="22"/>
        <v>#N/A</v>
      </c>
      <c r="AA29" s="95" t="e">
        <f t="shared" si="22"/>
        <v>#N/A</v>
      </c>
      <c r="AB29" s="95" t="e">
        <f t="shared" si="22"/>
        <v>#N/A</v>
      </c>
      <c r="AC29" s="95" t="e">
        <f t="shared" si="22"/>
        <v>#N/A</v>
      </c>
      <c r="AD29" s="95" t="e">
        <f t="shared" si="22"/>
        <v>#N/A</v>
      </c>
      <c r="AE29" s="95" t="e">
        <f t="shared" si="22"/>
        <v>#N/A</v>
      </c>
      <c r="AF29" s="95" t="e">
        <f t="shared" si="22"/>
        <v>#N/A</v>
      </c>
      <c r="AG29" s="95" t="e">
        <f t="shared" si="22"/>
        <v>#N/A</v>
      </c>
      <c r="AH29" s="95" t="n">
        <f t="shared" si="22"/>
        <v>17.188153703984185</v>
      </c>
      <c r="AI29" s="95" t="n">
        <f t="shared" si="22"/>
        <v>16.676586744035728</v>
      </c>
      <c r="AJ29" s="95" t="n">
        <f t="shared" si="22"/>
        <v>13.400495165201315</v>
      </c>
      <c r="AK29" s="95" t="n">
        <f t="shared" si="22"/>
        <v>13.010852380664335</v>
      </c>
      <c r="AL29" s="95" t="n">
        <f t="shared" si="22"/>
        <v>13.853735706414785</v>
      </c>
      <c r="AM29" s="95" t="n">
        <f t="shared" si="22"/>
        <v>6.5758345402276888</v>
      </c>
      <c r="AN29" s="95" t="n">
        <f t="shared" si="22"/>
        <v>5.4251300780788547</v>
      </c>
      <c r="AO29" s="95" t="n">
        <f t="shared" si="22"/>
        <v>3.9777450559397813</v>
      </c>
      <c r="AP29" s="95" t="n">
        <f t="shared" si="22"/>
        <v>3.8322354477285767</v>
      </c>
      <c r="AQ29" s="95" t="n">
        <f t="shared" si="22"/>
        <v>3.3386436942116355</v>
      </c>
      <c r="AR29" s="95" t="n">
        <f t="shared" si="22"/>
        <v>3.1685389560837551</v>
      </c>
      <c r="AS29" s="95" t="n">
        <f t="shared" si="22"/>
        <v>2.5631535177406026</v>
      </c>
      <c r="AT29" s="95" t="n">
        <f t="shared" si="22"/>
        <v>2.1652895841971036</v>
      </c>
      <c r="AU29" s="129" t="n">
        <f t="shared" si="22"/>
        <v>2.3388275863024997</v>
      </c>
      <c r="AV29" s="95" t="str">
        <f t="shared" si="20"/>
      </c>
      <c r="AW29" s="95" t="str">
        <f t="shared" si="20"/>
      </c>
      <c r="AX29" s="59"/>
      <c r="AY29" s="59"/>
      <c r="AZ29" s="59"/>
      <c r="BA29" s="59"/>
    </row>
    <row r="30">
      <c r="A30" s="67" t="str">
        <f t="shared" si="5"/>
        <v>Products</v>
      </c>
      <c r="B30" s="19" t="str">
        <f t="shared" si="6"/>
        <v>Not MFG, Foreign
Place of
Performance</v>
      </c>
      <c r="C30" s="31" t="n">
        <f t="shared" si="7"/>
        <v>0.85914456661550909</v>
      </c>
      <c r="D30" s="31" t="n">
        <f t="shared" si="8"/>
        <v>0.57687297252475356</v>
      </c>
      <c r="E30" s="31" t="n">
        <f t="shared" si="9"/>
        <v>0.59597371234669994</v>
      </c>
      <c r="F30" s="31" t="str">
        <f t="shared" si="10"/>
      </c>
      <c r="G30" s="7" t="n">
        <f t="shared" si="13"/>
        <v>3.3110824621146229E-2</v>
      </c>
      <c r="H30" s="16" t="n">
        <f t="shared" si="14"/>
        <v>-0.30631731200435486</v>
      </c>
      <c r="I30" s="16" t="e">
        <f t="shared" si="15"/>
        <v>#VALUE!</v>
      </c>
      <c r="J30" s="29" t="n">
        <f t="shared" si="16"/>
        <v>2.8420179598232721E-3</v>
      </c>
      <c r="K30" s="29" t="str">
        <f t="shared" si="17"/>
      </c>
      <c r="L30" s="29"/>
      <c r="M30" s="1" t="str">
        <f t="shared" si="18"/>
        <v>Products</v>
      </c>
      <c r="N30" s="1" t="str">
        <f t="shared" si="18"/>
        <v>Not MFG, Foreign
Place of
Performance</v>
      </c>
      <c r="O30" s="95" t="str">
        <f t="shared" ref="O30:AU30" si="23">IF(O5="","",O5/VLOOKUP(O$26,deflator,2,FALSE)/1000000000)</f>
      </c>
      <c r="P30" s="95" t="str">
        <f t="shared" si="23"/>
      </c>
      <c r="Q30" s="95" t="str">
        <f t="shared" si="23"/>
      </c>
      <c r="R30" s="95" t="str">
        <f t="shared" si="23"/>
      </c>
      <c r="S30" s="95" t="str">
        <f t="shared" si="23"/>
      </c>
      <c r="T30" s="95" t="str">
        <f t="shared" si="23"/>
      </c>
      <c r="U30" s="95" t="str">
        <f t="shared" si="23"/>
      </c>
      <c r="V30" s="95" t="str">
        <f t="shared" si="23"/>
      </c>
      <c r="W30" s="95" t="str">
        <f t="shared" si="23"/>
      </c>
      <c r="X30" s="95" t="str">
        <f t="shared" si="23"/>
      </c>
      <c r="Y30" s="95" t="str">
        <f t="shared" si="23"/>
      </c>
      <c r="Z30" s="95" t="str">
        <f t="shared" si="23"/>
      </c>
      <c r="AA30" s="95" t="e">
        <f t="shared" si="23"/>
        <v>#N/A</v>
      </c>
      <c r="AB30" s="95" t="e">
        <f t="shared" si="23"/>
        <v>#N/A</v>
      </c>
      <c r="AC30" s="95" t="e">
        <f t="shared" si="23"/>
        <v>#N/A</v>
      </c>
      <c r="AD30" s="95" t="e">
        <f t="shared" si="23"/>
        <v>#N/A</v>
      </c>
      <c r="AE30" s="95" t="e">
        <f t="shared" si="23"/>
        <v>#N/A</v>
      </c>
      <c r="AF30" s="95" t="e">
        <f t="shared" si="23"/>
        <v>#N/A</v>
      </c>
      <c r="AG30" s="95" t="e">
        <f t="shared" si="23"/>
        <v>#N/A</v>
      </c>
      <c r="AH30" s="95" t="n">
        <f t="shared" si="23"/>
        <v>4.1655202530608948</v>
      </c>
      <c r="AI30" s="95" t="n">
        <f t="shared" si="23"/>
        <v>4.5136741058517682</v>
      </c>
      <c r="AJ30" s="95" t="n">
        <f t="shared" si="23"/>
        <v>3.947657097579647</v>
      </c>
      <c r="AK30" s="95" t="n">
        <f t="shared" si="23"/>
        <v>4.2192304598907189</v>
      </c>
      <c r="AL30" s="95" t="n">
        <f t="shared" si="23"/>
        <v>3.0372793819661306</v>
      </c>
      <c r="AM30" s="95" t="n">
        <f t="shared" si="23"/>
        <v>1.8526163622557219</v>
      </c>
      <c r="AN30" s="95" t="n">
        <f t="shared" si="23"/>
        <v>0.85914456661550909</v>
      </c>
      <c r="AO30" s="95" t="n">
        <f t="shared" si="23"/>
        <v>0.92853277307136572</v>
      </c>
      <c r="AP30" s="95" t="n">
        <f t="shared" si="23"/>
        <v>0.95447806549833059</v>
      </c>
      <c r="AQ30" s="95" t="n">
        <f t="shared" si="23"/>
        <v>0.94217755375765622</v>
      </c>
      <c r="AR30" s="95" t="n">
        <f t="shared" si="23"/>
        <v>0.74961726295322462</v>
      </c>
      <c r="AS30" s="95" t="n">
        <f t="shared" si="23"/>
        <v>0.7954953267729542</v>
      </c>
      <c r="AT30" s="95" t="n">
        <f t="shared" si="23"/>
        <v>0.57687297252475356</v>
      </c>
      <c r="AU30" s="129" t="n">
        <f t="shared" si="23"/>
        <v>0.59597371234669994</v>
      </c>
      <c r="AV30" s="95" t="str">
        <f t="shared" si="20"/>
      </c>
      <c r="AW30" s="95" t="str">
        <f t="shared" si="20"/>
      </c>
      <c r="AX30" s="59"/>
      <c r="AY30" s="59"/>
      <c r="AZ30" s="59"/>
      <c r="BA30" s="59"/>
    </row>
    <row r="31">
      <c r="A31" s="67" t="str">
        <f t="shared" si="5"/>
        <v>Products</v>
      </c>
      <c r="B31" s="19" t="str">
        <f t="shared" si="6"/>
        <v>Not MFG, U.S. Place
of Performance</v>
      </c>
      <c r="C31" s="31" t="n">
        <f t="shared" si="7"/>
        <v>2.1029734276401061E-4</v>
      </c>
      <c r="D31" s="31" t="n">
        <f t="shared" si="8"/>
        <v>8.4383801716800249E-3</v>
      </c>
      <c r="E31" s="31" t="n">
        <f t="shared" si="9"/>
        <v>1.38881771285E-2</v>
      </c>
      <c r="F31" s="31" t="str">
        <f t="shared" si="10"/>
      </c>
      <c r="G31" s="7" t="n">
        <f t="shared" si="13"/>
        <v>0.64583449026271555</v>
      </c>
      <c r="H31" s="16" t="n">
        <f t="shared" si="14"/>
        <v>65.040668635955598</v>
      </c>
      <c r="I31" s="16" t="e">
        <f t="shared" si="15"/>
        <v>#VALUE!</v>
      </c>
      <c r="J31" s="29" t="n">
        <f t="shared" si="16"/>
        <v>6.6228506410098809E-5</v>
      </c>
      <c r="K31" s="29" t="str">
        <f t="shared" si="17"/>
      </c>
      <c r="L31" s="29"/>
      <c r="M31" s="1" t="str">
        <f t="shared" si="18"/>
        <v>Products</v>
      </c>
      <c r="N31" s="1" t="str">
        <f t="shared" si="18"/>
        <v>Not MFG, U.S. Place
of Performance</v>
      </c>
      <c r="O31" s="95" t="str">
        <f t="shared" ref="O31:AU31" si="24">IF(O6="","",O6/VLOOKUP(O$26,deflator,2,FALSE)/1000000000)</f>
      </c>
      <c r="P31" s="95" t="str">
        <f t="shared" si="24"/>
      </c>
      <c r="Q31" s="95" t="str">
        <f t="shared" si="24"/>
      </c>
      <c r="R31" s="95" t="str">
        <f t="shared" si="24"/>
      </c>
      <c r="S31" s="95" t="str">
        <f t="shared" si="24"/>
      </c>
      <c r="T31" s="95" t="str">
        <f t="shared" si="24"/>
      </c>
      <c r="U31" s="95" t="str">
        <f t="shared" si="24"/>
      </c>
      <c r="V31" s="95" t="str">
        <f t="shared" si="24"/>
      </c>
      <c r="W31" s="95" t="str">
        <f t="shared" si="24"/>
      </c>
      <c r="X31" s="95" t="str">
        <f t="shared" si="24"/>
      </c>
      <c r="Y31" s="95" t="str">
        <f t="shared" si="24"/>
      </c>
      <c r="Z31" s="95" t="str">
        <f t="shared" si="24"/>
      </c>
      <c r="AA31" s="95" t="str">
        <f t="shared" si="24"/>
      </c>
      <c r="AB31" s="95" t="str">
        <f t="shared" si="24"/>
      </c>
      <c r="AC31" s="95" t="e">
        <f t="shared" si="24"/>
        <v>#N/A</v>
      </c>
      <c r="AD31" s="95" t="e">
        <f t="shared" si="24"/>
        <v>#N/A</v>
      </c>
      <c r="AE31" s="95" t="e">
        <f t="shared" si="24"/>
        <v>#N/A</v>
      </c>
      <c r="AF31" s="95" t="e">
        <f t="shared" si="24"/>
        <v>#N/A</v>
      </c>
      <c r="AG31" s="95" t="e">
        <f t="shared" si="24"/>
        <v>#N/A</v>
      </c>
      <c r="AH31" s="95" t="n">
        <f t="shared" si="24"/>
        <v>2.3581713892468683E-2</v>
      </c>
      <c r="AI31" s="95" t="n">
        <f t="shared" si="24"/>
        <v>0.20000154185376892</v>
      </c>
      <c r="AJ31" s="95" t="n">
        <f t="shared" si="24"/>
        <v>3.1551355752440909E-4</v>
      </c>
      <c r="AK31" s="95" t="n">
        <f t="shared" si="24"/>
        <v>-8.6431509614737863E-4</v>
      </c>
      <c r="AL31" s="95" t="n">
        <f t="shared" si="24"/>
        <v>8.1857562451853466E-3</v>
      </c>
      <c r="AM31" s="95" t="n">
        <f t="shared" si="24"/>
        <v>2.6171363797029713E-3</v>
      </c>
      <c r="AN31" s="95" t="n">
        <f t="shared" si="24"/>
        <v>2.1029734276401061E-4</v>
      </c>
      <c r="AO31" s="95" t="n">
        <f t="shared" si="24"/>
        <v>4.7507467246922671E-4</v>
      </c>
      <c r="AP31" s="95" t="n">
        <f t="shared" si="24"/>
        <v>3.7022402131475632E-2</v>
      </c>
      <c r="AQ31" s="95" t="n">
        <f t="shared" si="24"/>
        <v>9.4775315169885787E-4</v>
      </c>
      <c r="AR31" s="95" t="n">
        <f t="shared" si="24"/>
        <v>3.1063475529459687E-3</v>
      </c>
      <c r="AS31" s="95" t="n">
        <f t="shared" si="24"/>
        <v>4.4303393520394637E-3</v>
      </c>
      <c r="AT31" s="95" t="n">
        <f t="shared" si="24"/>
        <v>8.4383801716800249E-3</v>
      </c>
      <c r="AU31" s="129" t="n">
        <f t="shared" si="24"/>
        <v>1.38881771285E-2</v>
      </c>
      <c r="AV31" s="95" t="str">
        <f t="shared" si="20"/>
      </c>
      <c r="AW31" s="95" t="str">
        <f t="shared" si="20"/>
      </c>
      <c r="AX31" s="59"/>
      <c r="AY31" s="59"/>
      <c r="AZ31" s="59"/>
      <c r="BA31" s="59"/>
    </row>
    <row r="32">
      <c r="A32" s="67" t="str">
        <f t="shared" si="5"/>
        <v>Products</v>
      </c>
      <c r="B32" s="19" t="str">
        <f t="shared" si="6"/>
        <v>U.S. Manufactured</v>
      </c>
      <c r="C32" s="31" t="n">
        <f t="shared" si="7"/>
        <v>146.7724875066429</v>
      </c>
      <c r="D32" s="31" t="n">
        <f t="shared" si="8"/>
        <v>197.98535288433956</v>
      </c>
      <c r="E32" s="31" t="n">
        <f t="shared" si="9"/>
        <v>193.683995609362</v>
      </c>
      <c r="F32" s="31" t="str">
        <f t="shared" si="10"/>
      </c>
      <c r="G32" s="7" t="n">
        <f t="shared" si="13"/>
        <v>-2.1725633802265998E-2</v>
      </c>
      <c r="H32" s="16" t="n">
        <f t="shared" si="14"/>
        <v>0.31962058352793044</v>
      </c>
      <c r="I32" s="16" t="e">
        <f t="shared" si="15"/>
        <v>#VALUE!</v>
      </c>
      <c r="J32" s="29" t="n">
        <f t="shared" si="16"/>
        <v>0.92362025815648641</v>
      </c>
      <c r="K32" s="29" t="str">
        <f t="shared" si="17"/>
      </c>
      <c r="L32" s="29"/>
      <c r="M32" s="1" t="str">
        <f t="shared" si="18"/>
        <v>Products</v>
      </c>
      <c r="N32" s="1" t="str">
        <f t="shared" si="18"/>
        <v>U.S. Manufactured</v>
      </c>
      <c r="O32" s="95" t="str">
        <f t="shared" ref="O32:AU32" si="25">IF(O7="","",O7/VLOOKUP(O$26,deflator,2,FALSE)/1000000000)</f>
      </c>
      <c r="P32" s="95" t="str">
        <f t="shared" si="25"/>
      </c>
      <c r="Q32" s="95" t="str">
        <f t="shared" si="25"/>
      </c>
      <c r="R32" s="95" t="str">
        <f t="shared" si="25"/>
      </c>
      <c r="S32" s="95" t="str">
        <f t="shared" si="25"/>
      </c>
      <c r="T32" s="95" t="str">
        <f t="shared" si="25"/>
      </c>
      <c r="U32" s="95" t="str">
        <f t="shared" si="25"/>
      </c>
      <c r="V32" s="95" t="str">
        <f t="shared" si="25"/>
      </c>
      <c r="W32" s="95" t="str">
        <f t="shared" si="25"/>
      </c>
      <c r="X32" s="95" t="str">
        <f t="shared" si="25"/>
      </c>
      <c r="Y32" s="95" t="e">
        <f t="shared" si="25"/>
        <v>#N/A</v>
      </c>
      <c r="Z32" s="95" t="e">
        <f t="shared" si="25"/>
        <v>#N/A</v>
      </c>
      <c r="AA32" s="95" t="e">
        <f t="shared" si="25"/>
        <v>#N/A</v>
      </c>
      <c r="AB32" s="95" t="e">
        <f t="shared" si="25"/>
        <v>#N/A</v>
      </c>
      <c r="AC32" s="95" t="e">
        <f t="shared" si="25"/>
        <v>#N/A</v>
      </c>
      <c r="AD32" s="95" t="e">
        <f t="shared" si="25"/>
        <v>#N/A</v>
      </c>
      <c r="AE32" s="95" t="e">
        <f t="shared" si="25"/>
        <v>#N/A</v>
      </c>
      <c r="AF32" s="95" t="e">
        <f t="shared" si="25"/>
        <v>#N/A</v>
      </c>
      <c r="AG32" s="95" t="e">
        <f t="shared" si="25"/>
        <v>#N/A</v>
      </c>
      <c r="AH32" s="95" t="n">
        <f t="shared" si="25"/>
        <v>189.27578490101226</v>
      </c>
      <c r="AI32" s="95" t="n">
        <f t="shared" si="25"/>
        <v>176.82629237515161</v>
      </c>
      <c r="AJ32" s="95" t="n">
        <f t="shared" si="25"/>
        <v>194.65436487456259</v>
      </c>
      <c r="AK32" s="95" t="n">
        <f t="shared" si="25"/>
        <v>193.44530313392951</v>
      </c>
      <c r="AL32" s="95" t="n">
        <f t="shared" si="25"/>
        <v>161.55683868374553</v>
      </c>
      <c r="AM32" s="95" t="n">
        <f t="shared" si="25"/>
        <v>145.77184319717344</v>
      </c>
      <c r="AN32" s="95" t="n">
        <f t="shared" si="25"/>
        <v>146.7724875066429</v>
      </c>
      <c r="AO32" s="95" t="n">
        <f t="shared" si="25"/>
        <v>167.1490859072822</v>
      </c>
      <c r="AP32" s="95" t="n">
        <f t="shared" si="25"/>
        <v>180.82926820831105</v>
      </c>
      <c r="AQ32" s="95" t="n">
        <f t="shared" si="25"/>
        <v>198.82263804042074</v>
      </c>
      <c r="AR32" s="95" t="n">
        <f t="shared" si="25"/>
        <v>206.06845615666694</v>
      </c>
      <c r="AS32" s="95" t="n">
        <f t="shared" si="25"/>
        <v>231.69434639335009</v>
      </c>
      <c r="AT32" s="95" t="n">
        <f t="shared" si="25"/>
        <v>197.98535288433956</v>
      </c>
      <c r="AU32" s="129" t="n">
        <f t="shared" si="25"/>
        <v>193.683995609362</v>
      </c>
      <c r="AV32" s="95" t="str">
        <f t="shared" si="20"/>
      </c>
      <c r="AW32" s="95" t="str">
        <f t="shared" si="20"/>
      </c>
      <c r="AX32" s="59"/>
      <c r="AY32" s="59"/>
      <c r="AZ32" s="59"/>
      <c r="BA32" s="59"/>
    </row>
    <row r="33">
      <c r="A33" s="67" t="str">
        <f t="shared" si="5"/>
        <v>Products</v>
      </c>
      <c r="B33" s="19" t="str">
        <f t="shared" si="6"/>
        <v>U.S. Manufactured,
Foreign Vendor or
Origin</v>
      </c>
      <c r="C33" s="31" t="n">
        <f t="shared" si="7"/>
        <v>0.21637097460262855</v>
      </c>
      <c r="D33" s="31" t="n">
        <f t="shared" si="8"/>
        <v>0.14125670603394369</v>
      </c>
      <c r="E33" s="31" t="n">
        <f t="shared" si="9"/>
        <v>0.21881119306970001</v>
      </c>
      <c r="F33" s="31" t="str">
        <f t="shared" si="10"/>
      </c>
      <c r="G33" s="7" t="n">
        <f t="shared" si="13"/>
        <v>0.54903224925208249</v>
      </c>
      <c r="H33" s="16" t="n">
        <f t="shared" si="14"/>
        <v>1.127793814097755E-2</v>
      </c>
      <c r="I33" s="16" t="e">
        <f t="shared" si="15"/>
        <v>#VALUE!</v>
      </c>
      <c r="J33" s="29" t="n">
        <f t="shared" si="16"/>
        <v>1.043444245327188E-3</v>
      </c>
      <c r="K33" s="29" t="str">
        <f t="shared" si="17"/>
      </c>
      <c r="L33" s="29"/>
      <c r="M33" s="1" t="str">
        <f t="shared" si="18"/>
        <v>Products</v>
      </c>
      <c r="N33" s="1" t="str">
        <f t="shared" si="18"/>
        <v>U.S. Manufactured,
Foreign Vendor or
Origin</v>
      </c>
      <c r="O33" s="95" t="str">
        <f t="shared" ref="O33:AU33" si="26">IF(O8="","",O8/VLOOKUP(O$26,deflator,2,FALSE)/1000000000)</f>
      </c>
      <c r="P33" s="95" t="str">
        <f t="shared" si="26"/>
      </c>
      <c r="Q33" s="95" t="str">
        <f t="shared" si="26"/>
      </c>
      <c r="R33" s="95" t="str">
        <f t="shared" si="26"/>
      </c>
      <c r="S33" s="95" t="str">
        <f t="shared" si="26"/>
      </c>
      <c r="T33" s="95" t="str">
        <f t="shared" si="26"/>
      </c>
      <c r="U33" s="95" t="str">
        <f t="shared" si="26"/>
      </c>
      <c r="V33" s="95" t="str">
        <f t="shared" si="26"/>
      </c>
      <c r="W33" s="95" t="str">
        <f t="shared" si="26"/>
      </c>
      <c r="X33" s="95" t="str">
        <f t="shared" si="26"/>
      </c>
      <c r="Y33" s="95" t="e">
        <f t="shared" si="26"/>
        <v>#N/A</v>
      </c>
      <c r="Z33" s="95" t="e">
        <f t="shared" si="26"/>
        <v>#N/A</v>
      </c>
      <c r="AA33" s="95" t="e">
        <f t="shared" si="26"/>
        <v>#N/A</v>
      </c>
      <c r="AB33" s="95" t="e">
        <f t="shared" si="26"/>
        <v>#N/A</v>
      </c>
      <c r="AC33" s="95" t="e">
        <f t="shared" si="26"/>
        <v>#N/A</v>
      </c>
      <c r="AD33" s="95" t="e">
        <f t="shared" si="26"/>
        <v>#N/A</v>
      </c>
      <c r="AE33" s="95" t="e">
        <f t="shared" si="26"/>
        <v>#N/A</v>
      </c>
      <c r="AF33" s="95" t="e">
        <f t="shared" si="26"/>
        <v>#N/A</v>
      </c>
      <c r="AG33" s="95" t="e">
        <f t="shared" si="26"/>
        <v>#N/A</v>
      </c>
      <c r="AH33" s="95" t="n">
        <f t="shared" si="26"/>
        <v>2.3420833901514109</v>
      </c>
      <c r="AI33" s="95" t="n">
        <f t="shared" si="26"/>
        <v>1.6082945086325282</v>
      </c>
      <c r="AJ33" s="95" t="n">
        <f t="shared" si="26"/>
        <v>1.6106644827283356</v>
      </c>
      <c r="AK33" s="95" t="n">
        <f t="shared" si="26"/>
        <v>0.57721810225124615</v>
      </c>
      <c r="AL33" s="95" t="n">
        <f t="shared" si="26"/>
        <v>0.20872079697912541</v>
      </c>
      <c r="AM33" s="95" t="n">
        <f t="shared" si="26"/>
        <v>0.43643502518545407</v>
      </c>
      <c r="AN33" s="95" t="n">
        <f t="shared" si="26"/>
        <v>0.21637097460262855</v>
      </c>
      <c r="AO33" s="95" t="n">
        <f t="shared" si="26"/>
        <v>0.16910144577656427</v>
      </c>
      <c r="AP33" s="95" t="n">
        <f t="shared" si="26"/>
        <v>0.18897570331157051</v>
      </c>
      <c r="AQ33" s="95" t="n">
        <f t="shared" si="26"/>
        <v>0.18645871949168896</v>
      </c>
      <c r="AR33" s="95" t="n">
        <f t="shared" si="26"/>
        <v>0.12727330397385811</v>
      </c>
      <c r="AS33" s="95" t="n">
        <f t="shared" si="26"/>
        <v>0.12000239337016504</v>
      </c>
      <c r="AT33" s="95" t="n">
        <f t="shared" si="26"/>
        <v>0.14125670603394369</v>
      </c>
      <c r="AU33" s="129" t="n">
        <f t="shared" si="26"/>
        <v>0.21881119306970001</v>
      </c>
      <c r="AV33" s="95" t="str">
        <f t="shared" si="20"/>
      </c>
      <c r="AW33" s="95" t="str">
        <f t="shared" si="20"/>
      </c>
      <c r="AX33" s="59"/>
      <c r="AY33" s="59"/>
      <c r="AZ33" s="59"/>
      <c r="BA33" s="59"/>
    </row>
    <row r="34">
      <c r="A34" s="74" t="str">
        <f t="shared" si="5"/>
        <v>Products</v>
      </c>
      <c r="B34" s="75" t="n">
        <f t="shared" si="6"/>
        <v>0</v>
      </c>
      <c r="C34" s="101" t="n">
        <f t="shared" si="7"/>
        <v>1.1950879474655494</v>
      </c>
      <c r="D34" s="101" t="n">
        <f t="shared" si="8"/>
        <v>2.5140772400712192</v>
      </c>
      <c r="E34" s="101" t="n">
        <f t="shared" si="9"/>
        <v>2.5690536001135</v>
      </c>
      <c r="F34" s="101" t="str">
        <f t="shared" si="10"/>
      </c>
      <c r="G34" s="84" t="n">
        <f t="shared" si="13"/>
        <v>2.186741089972366E-2</v>
      </c>
      <c r="H34" s="108" t="n">
        <f t="shared" si="14"/>
        <v>1.1496774405279138</v>
      </c>
      <c r="I34" s="108" t="e">
        <f t="shared" si="15"/>
        <v>#VALUE!</v>
      </c>
      <c r="J34" s="102" t="n">
        <f t="shared" si="16"/>
        <v>1.225103778910263E-2</v>
      </c>
      <c r="K34" s="102" t="str">
        <f t="shared" si="17"/>
      </c>
      <c r="L34" s="102"/>
      <c r="M34" s="81" t="str">
        <f t="shared" si="18"/>
        <v>Products</v>
      </c>
      <c r="N34" s="81" t="n">
        <f t="shared" si="18"/>
        <v>0</v>
      </c>
      <c r="O34" s="128" t="e">
        <f t="shared" ref="O34:AU34" si="27">IF(O9="","",O9/VLOOKUP(O$26,deflator,2,FALSE)/1000000000)</f>
        <v>#N/A</v>
      </c>
      <c r="P34" s="128" t="e">
        <f t="shared" si="27"/>
        <v>#N/A</v>
      </c>
      <c r="Q34" s="128" t="e">
        <f t="shared" si="27"/>
        <v>#N/A</v>
      </c>
      <c r="R34" s="128" t="e">
        <f t="shared" si="27"/>
        <v>#N/A</v>
      </c>
      <c r="S34" s="128" t="e">
        <f t="shared" si="27"/>
        <v>#N/A</v>
      </c>
      <c r="T34" s="128" t="e">
        <f t="shared" si="27"/>
        <v>#N/A</v>
      </c>
      <c r="U34" s="128" t="e">
        <f t="shared" si="27"/>
        <v>#N/A</v>
      </c>
      <c r="V34" s="128" t="e">
        <f t="shared" si="27"/>
        <v>#N/A</v>
      </c>
      <c r="W34" s="128" t="e">
        <f t="shared" si="27"/>
        <v>#N/A</v>
      </c>
      <c r="X34" s="128" t="e">
        <f t="shared" si="27"/>
        <v>#N/A</v>
      </c>
      <c r="Y34" s="128" t="e">
        <f t="shared" si="27"/>
        <v>#N/A</v>
      </c>
      <c r="Z34" s="128" t="e">
        <f t="shared" si="27"/>
        <v>#N/A</v>
      </c>
      <c r="AA34" s="128" t="e">
        <f t="shared" si="27"/>
        <v>#N/A</v>
      </c>
      <c r="AB34" s="128" t="e">
        <f t="shared" si="27"/>
        <v>#N/A</v>
      </c>
      <c r="AC34" s="128" t="e">
        <f t="shared" si="27"/>
        <v>#N/A</v>
      </c>
      <c r="AD34" s="128" t="e">
        <f t="shared" si="27"/>
        <v>#N/A</v>
      </c>
      <c r="AE34" s="128" t="e">
        <f t="shared" si="27"/>
        <v>#N/A</v>
      </c>
      <c r="AF34" s="128" t="e">
        <f t="shared" si="27"/>
        <v>#N/A</v>
      </c>
      <c r="AG34" s="128" t="e">
        <f t="shared" si="27"/>
        <v>#N/A</v>
      </c>
      <c r="AH34" s="128" t="n">
        <f t="shared" si="27"/>
        <v>11.092419653626838</v>
      </c>
      <c r="AI34" s="128" t="n">
        <f t="shared" si="27"/>
        <v>8.2761088971734935</v>
      </c>
      <c r="AJ34" s="128" t="n">
        <f t="shared" si="27"/>
        <v>4.8939168974072942</v>
      </c>
      <c r="AK34" s="128" t="n">
        <f t="shared" si="27"/>
        <v>2.0597836463234493</v>
      </c>
      <c r="AL34" s="128" t="n">
        <f t="shared" si="27"/>
        <v>1.3769195796034406</v>
      </c>
      <c r="AM34" s="128" t="n">
        <f t="shared" si="27"/>
        <v>0.98322413142263476</v>
      </c>
      <c r="AN34" s="128" t="n">
        <f t="shared" si="27"/>
        <v>1.1950879474655494</v>
      </c>
      <c r="AO34" s="128" t="n">
        <f t="shared" si="27"/>
        <v>2.5050375815380694</v>
      </c>
      <c r="AP34" s="128" t="n">
        <f t="shared" si="27"/>
        <v>1.6998580028012489</v>
      </c>
      <c r="AQ34" s="128" t="n">
        <f t="shared" si="27"/>
        <v>2.4082596817721718</v>
      </c>
      <c r="AR34" s="128" t="n">
        <f t="shared" si="27"/>
        <v>1.9787216686650104</v>
      </c>
      <c r="AS34" s="128" t="n">
        <f t="shared" si="27"/>
        <v>2.0431410038131195</v>
      </c>
      <c r="AT34" s="128" t="n">
        <f t="shared" si="27"/>
        <v>2.5140772400712192</v>
      </c>
      <c r="AU34" s="127" t="n">
        <f t="shared" si="27"/>
        <v>2.5690536001135</v>
      </c>
      <c r="AV34" s="95" t="str">
        <f t="shared" si="20"/>
      </c>
      <c r="AW34" s="95" t="str">
        <f t="shared" si="20"/>
      </c>
      <c r="AX34" s="59"/>
      <c r="AY34" s="59"/>
      <c r="AZ34" s="59"/>
      <c r="BA34" s="59"/>
    </row>
    <row r="35">
      <c r="A35" s="64" t="str">
        <f t="shared" si="5"/>
        <v>Services and R&amp;D</v>
      </c>
      <c r="B35" s="65" t="str">
        <f t="shared" si="6"/>
        <v>MFG Outside U.S.,
Other Exception or
Waiver</v>
      </c>
      <c r="C35" s="112" t="n">
        <f t="shared" si="7"/>
        <v>-4.0117970394045306E-5</v>
      </c>
      <c r="D35" s="112" t="str">
        <f t="shared" si="8"/>
      </c>
      <c r="E35" s="112" t="str">
        <f t="shared" si="9"/>
      </c>
      <c r="F35" s="112" t="str">
        <f t="shared" si="10"/>
      </c>
      <c r="G35" s="83" t="e">
        <f t="shared" si="13"/>
        <v>#VALUE!</v>
      </c>
      <c r="H35" s="73" t="e">
        <f t="shared" si="14"/>
        <v>#VALUE!</v>
      </c>
      <c r="I35" s="73" t="e">
        <f t="shared" si="15"/>
        <v>#VALUE!</v>
      </c>
      <c r="J35" s="113" t="str">
        <f t="shared" si="16"/>
      </c>
      <c r="K35" s="113" t="str">
        <f t="shared" si="17"/>
      </c>
      <c r="L35" s="113"/>
      <c r="M35" s="77" t="str">
        <f t="shared" si="18"/>
        <v>Services and R&amp;D</v>
      </c>
      <c r="N35" s="77" t="str">
        <f t="shared" si="18"/>
        <v>MFG Outside U.S.,
Other Exception or
Waiver</v>
      </c>
      <c r="O35" s="131" t="str">
        <f t="shared" ref="O35:AU35" si="28">IF(O10="","",O10/VLOOKUP(O$26,deflator,2,FALSE)/1000000000)</f>
      </c>
      <c r="P35" s="131" t="str">
        <f t="shared" si="28"/>
      </c>
      <c r="Q35" s="131" t="str">
        <f t="shared" si="28"/>
      </c>
      <c r="R35" s="131" t="str">
        <f t="shared" si="28"/>
      </c>
      <c r="S35" s="131" t="str">
        <f t="shared" si="28"/>
      </c>
      <c r="T35" s="131" t="str">
        <f t="shared" si="28"/>
      </c>
      <c r="U35" s="131" t="str">
        <f t="shared" si="28"/>
      </c>
      <c r="V35" s="131" t="str">
        <f t="shared" si="28"/>
      </c>
      <c r="W35" s="131" t="str">
        <f t="shared" si="28"/>
      </c>
      <c r="X35" s="131" t="str">
        <f t="shared" si="28"/>
      </c>
      <c r="Y35" s="131" t="str">
        <f t="shared" si="28"/>
      </c>
      <c r="Z35" s="131" t="str">
        <f t="shared" si="28"/>
      </c>
      <c r="AA35" s="131" t="e">
        <f t="shared" si="28"/>
        <v>#N/A</v>
      </c>
      <c r="AB35" s="131" t="e">
        <f t="shared" si="28"/>
        <v>#N/A</v>
      </c>
      <c r="AC35" s="131" t="str">
        <f t="shared" si="28"/>
      </c>
      <c r="AD35" s="131" t="e">
        <f t="shared" si="28"/>
        <v>#N/A</v>
      </c>
      <c r="AE35" s="131" t="e">
        <f t="shared" si="28"/>
        <v>#N/A</v>
      </c>
      <c r="AF35" s="131" t="e">
        <f t="shared" si="28"/>
        <v>#N/A</v>
      </c>
      <c r="AG35" s="131" t="e">
        <f t="shared" si="28"/>
        <v>#N/A</v>
      </c>
      <c r="AH35" s="131" t="n">
        <f t="shared" si="28"/>
        <v>7.6204803678567454E-2</v>
      </c>
      <c r="AI35" s="131" t="n">
        <f t="shared" si="28"/>
        <v>9.2067904862075001E-2</v>
      </c>
      <c r="AJ35" s="131" t="n">
        <f t="shared" si="28"/>
        <v>2.4362676163358299E-4</v>
      </c>
      <c r="AK35" s="131" t="n">
        <f t="shared" si="28"/>
        <v>3.9981002892818624E-4</v>
      </c>
      <c r="AL35" s="131" t="n">
        <f t="shared" si="28"/>
        <v>-2.0715028659945307E-4</v>
      </c>
      <c r="AM35" s="131" t="n">
        <f t="shared" si="28"/>
        <v>-2.8471414223623655E-5</v>
      </c>
      <c r="AN35" s="131" t="n">
        <f t="shared" si="28"/>
        <v>-4.0117970394045306E-5</v>
      </c>
      <c r="AO35" s="131" t="n">
        <f t="shared" si="28"/>
        <v>-4.392177273124293E-4</v>
      </c>
      <c r="AP35" s="131" t="n">
        <f t="shared" si="28"/>
        <v>-4.360717044228259E-4</v>
      </c>
      <c r="AQ35" s="131" t="n">
        <f t="shared" si="28"/>
        <v>-1.3131982225704474E-6</v>
      </c>
      <c r="AR35" s="131" t="n">
        <f t="shared" si="28"/>
        <v>-4.7083753120999608E-6</v>
      </c>
      <c r="AS35" s="131" t="n">
        <f t="shared" si="28"/>
        <v>-8.4771204188793005E-6</v>
      </c>
      <c r="AT35" s="131" t="str">
        <f t="shared" si="28"/>
      </c>
      <c r="AU35" s="130" t="str">
        <f t="shared" si="28"/>
      </c>
      <c r="AV35" s="95" t="str">
        <f t="shared" si="20"/>
      </c>
      <c r="AW35" s="95" t="str">
        <f t="shared" si="20"/>
      </c>
      <c r="AX35" s="59"/>
      <c r="AY35" s="59"/>
      <c r="AZ35" s="59"/>
      <c r="BA35" s="59"/>
    </row>
    <row r="36">
      <c r="A36" s="67" t="str">
        <f t="shared" si="5"/>
        <v>Services and R&amp;D</v>
      </c>
      <c r="B36" s="19" t="str">
        <f t="shared" si="6"/>
        <v>MFG Outside U.S.,
Qualifying Country</v>
      </c>
      <c r="C36" s="31" t="n">
        <f t="shared" si="7"/>
        <v>9.6157282571125832E-4</v>
      </c>
      <c r="D36" s="31" t="str">
        <f t="shared" si="8"/>
      </c>
      <c r="E36" s="31" t="n">
        <f t="shared" si="9"/>
        <v>1.925870125E-3</v>
      </c>
      <c r="F36" s="31" t="str">
        <f t="shared" si="10"/>
      </c>
      <c r="G36" s="7" t="e">
        <f t="shared" si="13"/>
        <v>#VALUE!</v>
      </c>
      <c r="H36" s="16" t="n">
        <f t="shared" si="14"/>
        <v>1.0028333512601795</v>
      </c>
      <c r="I36" s="16" t="e">
        <f t="shared" si="15"/>
        <v>#VALUE!</v>
      </c>
      <c r="J36" s="29" t="n">
        <f t="shared" si="16"/>
        <v>9.4091849943024061E-6</v>
      </c>
      <c r="K36" s="29" t="str">
        <f t="shared" si="17"/>
      </c>
      <c r="L36" s="29"/>
      <c r="M36" s="1" t="str">
        <f t="shared" si="18"/>
        <v>Services and R&amp;D</v>
      </c>
      <c r="N36" s="1" t="str">
        <f t="shared" si="18"/>
        <v>MFG Outside U.S.,
Qualifying Country</v>
      </c>
      <c r="O36" s="95" t="str">
        <f t="shared" ref="O36:AU36" si="29">IF(O11="","",O11/VLOOKUP(O$26,deflator,2,FALSE)/1000000000)</f>
      </c>
      <c r="P36" s="95" t="str">
        <f t="shared" si="29"/>
      </c>
      <c r="Q36" s="95" t="str">
        <f t="shared" si="29"/>
      </c>
      <c r="R36" s="95" t="str">
        <f t="shared" si="29"/>
      </c>
      <c r="S36" s="95" t="str">
        <f t="shared" si="29"/>
      </c>
      <c r="T36" s="95" t="str">
        <f t="shared" si="29"/>
      </c>
      <c r="U36" s="95" t="str">
        <f t="shared" si="29"/>
      </c>
      <c r="V36" s="95" t="str">
        <f t="shared" si="29"/>
      </c>
      <c r="W36" s="95" t="str">
        <f t="shared" si="29"/>
      </c>
      <c r="X36" s="95" t="str">
        <f t="shared" si="29"/>
      </c>
      <c r="Y36" s="95" t="str">
        <f t="shared" si="29"/>
      </c>
      <c r="Z36" s="95" t="str">
        <f t="shared" si="29"/>
      </c>
      <c r="AA36" s="95" t="e">
        <f t="shared" si="29"/>
        <v>#N/A</v>
      </c>
      <c r="AB36" s="95" t="e">
        <f t="shared" si="29"/>
        <v>#N/A</v>
      </c>
      <c r="AC36" s="95" t="str">
        <f t="shared" si="29"/>
      </c>
      <c r="AD36" s="95" t="e">
        <f t="shared" si="29"/>
        <v>#N/A</v>
      </c>
      <c r="AE36" s="95" t="e">
        <f t="shared" si="29"/>
        <v>#N/A</v>
      </c>
      <c r="AF36" s="95" t="e">
        <f t="shared" si="29"/>
        <v>#N/A</v>
      </c>
      <c r="AG36" s="95" t="e">
        <f t="shared" si="29"/>
        <v>#N/A</v>
      </c>
      <c r="AH36" s="95" t="n">
        <f t="shared" si="29"/>
        <v>3.5980948602675346E-2</v>
      </c>
      <c r="AI36" s="95" t="n">
        <f t="shared" si="29"/>
        <v>1.222380242476789E-2</v>
      </c>
      <c r="AJ36" s="95" t="n">
        <f t="shared" si="29"/>
        <v>1.5073406031952871E-3</v>
      </c>
      <c r="AK36" s="95" t="n">
        <f t="shared" si="29"/>
        <v>1.4415181321897183E-3</v>
      </c>
      <c r="AL36" s="95" t="n">
        <f t="shared" si="29"/>
        <v>3.4105400644761351E-5</v>
      </c>
      <c r="AM36" s="95" t="n">
        <f t="shared" si="29"/>
        <v>3.0297833549050124E-4</v>
      </c>
      <c r="AN36" s="95" t="n">
        <f t="shared" si="29"/>
        <v>9.6157282571125832E-4</v>
      </c>
      <c r="AO36" s="95" t="str">
        <f t="shared" si="29"/>
      </c>
      <c r="AP36" s="95" t="str">
        <f t="shared" si="29"/>
      </c>
      <c r="AQ36" s="95" t="n">
        <f t="shared" si="29"/>
        <v>-6.073598646580914E-6</v>
      </c>
      <c r="AR36" s="95" t="n">
        <f t="shared" si="29"/>
        <v>-4.440672054721267E-5</v>
      </c>
      <c r="AS36" s="95" t="n">
        <f t="shared" si="29"/>
        <v>-2.1022595500326358E-7</v>
      </c>
      <c r="AT36" s="95" t="str">
        <f t="shared" si="29"/>
      </c>
      <c r="AU36" s="129" t="n">
        <f t="shared" si="29"/>
        <v>1.925870125E-3</v>
      </c>
      <c r="AV36" s="95" t="str">
        <f t="shared" si="20"/>
      </c>
      <c r="AW36" s="95" t="str">
        <f t="shared" si="20"/>
      </c>
      <c r="AX36" s="59"/>
      <c r="AY36" s="59"/>
      <c r="AZ36" s="59"/>
      <c r="BA36" s="59"/>
    </row>
    <row r="37">
      <c r="A37" s="67" t="str">
        <f t="shared" si="5"/>
        <v>Services and R&amp;D</v>
      </c>
      <c r="B37" s="19" t="str">
        <f t="shared" si="6"/>
        <v>MFG Outside U.S.,
Use outside U.S.</v>
      </c>
      <c r="C37" s="31" t="n">
        <f t="shared" si="7"/>
        <v>-3.8126397098534421E-5</v>
      </c>
      <c r="D37" s="31" t="str">
        <f t="shared" si="8"/>
      </c>
      <c r="E37" s="31" t="str">
        <f t="shared" si="9"/>
      </c>
      <c r="F37" s="31" t="str">
        <f t="shared" si="10"/>
      </c>
      <c r="G37" s="7" t="e">
        <f t="shared" si="13"/>
        <v>#VALUE!</v>
      </c>
      <c r="H37" s="16" t="e">
        <f t="shared" si="14"/>
        <v>#VALUE!</v>
      </c>
      <c r="I37" s="16" t="e">
        <f t="shared" si="15"/>
        <v>#VALUE!</v>
      </c>
      <c r="J37" s="29" t="str">
        <f t="shared" si="16"/>
      </c>
      <c r="K37" s="29" t="str">
        <f t="shared" si="17"/>
      </c>
      <c r="L37" s="29"/>
      <c r="M37" s="1" t="str">
        <f t="shared" si="18"/>
        <v>Services and R&amp;D</v>
      </c>
      <c r="N37" s="1" t="str">
        <f t="shared" si="18"/>
        <v>MFG Outside U.S.,
Use outside U.S.</v>
      </c>
      <c r="O37" s="95" t="str">
        <f t="shared" ref="O37:AU37" si="30">IF(O12="","",O12/VLOOKUP(O$26,deflator,2,FALSE)/1000000000)</f>
      </c>
      <c r="P37" s="95" t="str">
        <f t="shared" si="30"/>
      </c>
      <c r="Q37" s="95" t="str">
        <f t="shared" si="30"/>
      </c>
      <c r="R37" s="95" t="str">
        <f t="shared" si="30"/>
      </c>
      <c r="S37" s="95" t="str">
        <f t="shared" si="30"/>
      </c>
      <c r="T37" s="95" t="str">
        <f t="shared" si="30"/>
      </c>
      <c r="U37" s="95" t="str">
        <f t="shared" si="30"/>
      </c>
      <c r="V37" s="95" t="str">
        <f t="shared" si="30"/>
      </c>
      <c r="W37" s="95" t="str">
        <f t="shared" si="30"/>
      </c>
      <c r="X37" s="95" t="str">
        <f t="shared" si="30"/>
      </c>
      <c r="Y37" s="95" t="e">
        <f t="shared" si="30"/>
        <v>#N/A</v>
      </c>
      <c r="Z37" s="95" t="e">
        <f t="shared" si="30"/>
        <v>#N/A</v>
      </c>
      <c r="AA37" s="95" t="e">
        <f t="shared" si="30"/>
        <v>#N/A</v>
      </c>
      <c r="AB37" s="95" t="e">
        <f t="shared" si="30"/>
        <v>#N/A</v>
      </c>
      <c r="AC37" s="95" t="e">
        <f t="shared" si="30"/>
        <v>#N/A</v>
      </c>
      <c r="AD37" s="95" t="e">
        <f t="shared" si="30"/>
        <v>#N/A</v>
      </c>
      <c r="AE37" s="95" t="e">
        <f t="shared" si="30"/>
        <v>#N/A</v>
      </c>
      <c r="AF37" s="95" t="e">
        <f t="shared" si="30"/>
        <v>#N/A</v>
      </c>
      <c r="AG37" s="95" t="e">
        <f t="shared" si="30"/>
        <v>#N/A</v>
      </c>
      <c r="AH37" s="95" t="n">
        <f t="shared" si="30"/>
        <v>0.50143727332674215</v>
      </c>
      <c r="AI37" s="95" t="n">
        <f t="shared" si="30"/>
        <v>8.1949731525573513E-2</v>
      </c>
      <c r="AJ37" s="95" t="n">
        <f t="shared" si="30"/>
        <v>-3.3754239855672626E-3</v>
      </c>
      <c r="AK37" s="95" t="n">
        <f t="shared" si="30"/>
        <v>-1.9038271848455795E-3</v>
      </c>
      <c r="AL37" s="95" t="n">
        <f t="shared" si="30"/>
        <v>-3.3711771388921413E-4</v>
      </c>
      <c r="AM37" s="95" t="n">
        <f t="shared" si="30"/>
        <v>1.187611739369303E-4</v>
      </c>
      <c r="AN37" s="95" t="n">
        <f t="shared" si="30"/>
        <v>-3.8126397098534421E-5</v>
      </c>
      <c r="AO37" s="95" t="str">
        <f t="shared" si="30"/>
      </c>
      <c r="AP37" s="95" t="n">
        <f t="shared" si="30"/>
        <v>-5.5726159117630848E-6</v>
      </c>
      <c r="AQ37" s="95" t="str">
        <f t="shared" si="30"/>
      </c>
      <c r="AR37" s="95" t="str">
        <f t="shared" si="30"/>
      </c>
      <c r="AS37" s="95" t="n">
        <f t="shared" si="30"/>
        <v>-1.989415482918219E-5</v>
      </c>
      <c r="AT37" s="95" t="str">
        <f t="shared" si="30"/>
      </c>
      <c r="AU37" s="129" t="str">
        <f t="shared" si="30"/>
      </c>
      <c r="AV37" s="95" t="str">
        <f t="shared" si="20"/>
      </c>
      <c r="AW37" s="95" t="str">
        <f t="shared" si="20"/>
      </c>
      <c r="AX37" s="59"/>
      <c r="AY37" s="59"/>
      <c r="AZ37" s="59"/>
      <c r="BA37" s="59"/>
    </row>
    <row r="38">
      <c r="A38" s="67" t="str">
        <f t="shared" si="5"/>
        <v>Services and R&amp;D</v>
      </c>
      <c r="B38" s="19" t="str">
        <f t="shared" si="6"/>
        <v>Not MFG, Foreign
Place of
Performance</v>
      </c>
      <c r="C38" s="31" t="n">
        <f t="shared" si="7"/>
        <v>11.155213101764522</v>
      </c>
      <c r="D38" s="31" t="n">
        <f t="shared" si="8"/>
        <v>10.337058290418865</v>
      </c>
      <c r="E38" s="31" t="n">
        <f t="shared" si="9"/>
        <v>10.569074926014601</v>
      </c>
      <c r="F38" s="31" t="str">
        <f t="shared" si="10"/>
      </c>
      <c r="G38" s="7" t="n">
        <f t="shared" si="13"/>
        <v>2.2445131784812E-2</v>
      </c>
      <c r="H38" s="16" t="n">
        <f t="shared" si="14"/>
        <v>-5.2543879745085897E-2</v>
      </c>
      <c r="I38" s="16" t="e">
        <f t="shared" si="15"/>
        <v>#VALUE!</v>
      </c>
      <c r="J38" s="29" t="n">
        <f t="shared" si="16"/>
        <v>5.163711711739357E-2</v>
      </c>
      <c r="K38" s="29" t="str">
        <f t="shared" si="17"/>
      </c>
      <c r="L38" s="29"/>
      <c r="M38" s="1" t="str">
        <f t="shared" si="18"/>
        <v>Services and R&amp;D</v>
      </c>
      <c r="N38" s="1" t="str">
        <f t="shared" si="18"/>
        <v>Not MFG, Foreign
Place of
Performance</v>
      </c>
      <c r="O38" s="95" t="str">
        <f t="shared" ref="O38:AU38" si="31">IF(O13="","",O13/VLOOKUP(O$26,deflator,2,FALSE)/1000000000)</f>
      </c>
      <c r="P38" s="95" t="str">
        <f t="shared" si="31"/>
      </c>
      <c r="Q38" s="95" t="str">
        <f t="shared" si="31"/>
      </c>
      <c r="R38" s="95" t="str">
        <f t="shared" si="31"/>
      </c>
      <c r="S38" s="95" t="str">
        <f t="shared" si="31"/>
      </c>
      <c r="T38" s="95" t="str">
        <f t="shared" si="31"/>
      </c>
      <c r="U38" s="95" t="str">
        <f t="shared" si="31"/>
      </c>
      <c r="V38" s="95" t="str">
        <f t="shared" si="31"/>
      </c>
      <c r="W38" s="95" t="str">
        <f t="shared" si="31"/>
      </c>
      <c r="X38" s="95" t="str">
        <f t="shared" si="31"/>
      </c>
      <c r="Y38" s="95" t="e">
        <f t="shared" si="31"/>
        <v>#N/A</v>
      </c>
      <c r="Z38" s="95" t="e">
        <f t="shared" si="31"/>
        <v>#N/A</v>
      </c>
      <c r="AA38" s="95" t="e">
        <f t="shared" si="31"/>
        <v>#N/A</v>
      </c>
      <c r="AB38" s="95" t="e">
        <f t="shared" si="31"/>
        <v>#N/A</v>
      </c>
      <c r="AC38" s="95" t="e">
        <f t="shared" si="31"/>
        <v>#N/A</v>
      </c>
      <c r="AD38" s="95" t="e">
        <f t="shared" si="31"/>
        <v>#N/A</v>
      </c>
      <c r="AE38" s="95" t="e">
        <f t="shared" si="31"/>
        <v>#N/A</v>
      </c>
      <c r="AF38" s="95" t="e">
        <f t="shared" si="31"/>
        <v>#N/A</v>
      </c>
      <c r="AG38" s="95" t="e">
        <f t="shared" si="31"/>
        <v>#N/A</v>
      </c>
      <c r="AH38" s="95" t="n">
        <f t="shared" si="31"/>
        <v>23.954631725732039</v>
      </c>
      <c r="AI38" s="95" t="n">
        <f t="shared" si="31"/>
        <v>25.83201432061621</v>
      </c>
      <c r="AJ38" s="95" t="n">
        <f t="shared" si="31"/>
        <v>26.234116331219475</v>
      </c>
      <c r="AK38" s="95" t="n">
        <f t="shared" si="31"/>
        <v>21.041377559953268</v>
      </c>
      <c r="AL38" s="95" t="n">
        <f t="shared" si="31"/>
        <v>19.514466917717471</v>
      </c>
      <c r="AM38" s="95" t="n">
        <f t="shared" si="31"/>
        <v>11.604793627562753</v>
      </c>
      <c r="AN38" s="95" t="n">
        <f t="shared" si="31"/>
        <v>11.155213101764522</v>
      </c>
      <c r="AO38" s="95" t="n">
        <f t="shared" si="31"/>
        <v>11.192753039830647</v>
      </c>
      <c r="AP38" s="95" t="n">
        <f t="shared" si="31"/>
        <v>10.906097247677309</v>
      </c>
      <c r="AQ38" s="95" t="n">
        <f t="shared" si="31"/>
        <v>12.44818460509153</v>
      </c>
      <c r="AR38" s="95" t="n">
        <f t="shared" si="31"/>
        <v>12.706203109477919</v>
      </c>
      <c r="AS38" s="95" t="n">
        <f t="shared" si="31"/>
        <v>12.496238333288201</v>
      </c>
      <c r="AT38" s="95" t="n">
        <f t="shared" si="31"/>
        <v>10.337058290418865</v>
      </c>
      <c r="AU38" s="129" t="n">
        <f t="shared" si="31"/>
        <v>10.569074926014601</v>
      </c>
      <c r="AV38" s="95" t="str">
        <f t="shared" si="20"/>
      </c>
      <c r="AW38" s="95" t="str">
        <f t="shared" si="20"/>
      </c>
      <c r="AX38" s="59"/>
      <c r="AY38" s="59"/>
      <c r="AZ38" s="59"/>
      <c r="BA38" s="59"/>
    </row>
    <row r="39">
      <c r="A39" s="67" t="str">
        <f t="shared" si="5"/>
        <v>Services and R&amp;D</v>
      </c>
      <c r="B39" s="19" t="str">
        <f t="shared" si="6"/>
        <v>Not MFG, U.S. Place
of Performance</v>
      </c>
      <c r="C39" s="31" t="n">
        <f t="shared" si="7"/>
        <v>0.39138142443452023</v>
      </c>
      <c r="D39" s="31" t="n">
        <f t="shared" si="8"/>
        <v>0.70672471562232253</v>
      </c>
      <c r="E39" s="31" t="n">
        <f t="shared" si="9"/>
        <v>1.0083859833272999</v>
      </c>
      <c r="F39" s="31" t="str">
        <f t="shared" si="10"/>
      </c>
      <c r="G39" s="7" t="n">
        <f t="shared" si="13"/>
        <v>0.42684408941230068</v>
      </c>
      <c r="H39" s="16" t="n">
        <f t="shared" si="14"/>
        <v>1.5764789036276992</v>
      </c>
      <c r="I39" s="16" t="e">
        <f t="shared" si="15"/>
        <v>#VALUE!</v>
      </c>
      <c r="J39" s="29" t="n">
        <f t="shared" si="16"/>
        <v>4.9266511482897153E-3</v>
      </c>
      <c r="K39" s="29" t="str">
        <f t="shared" si="17"/>
      </c>
      <c r="L39" s="29"/>
      <c r="M39" s="1" t="str">
        <f t="shared" si="18"/>
        <v>Services and R&amp;D</v>
      </c>
      <c r="N39" s="1" t="str">
        <f t="shared" si="18"/>
        <v>Not MFG, U.S. Place
of Performance</v>
      </c>
      <c r="O39" s="95" t="str">
        <f t="shared" ref="O39:AU39" si="32">IF(O14="","",O14/VLOOKUP(O$26,deflator,2,FALSE)/1000000000)</f>
      </c>
      <c r="P39" s="95" t="str">
        <f t="shared" si="32"/>
      </c>
      <c r="Q39" s="95" t="str">
        <f t="shared" si="32"/>
      </c>
      <c r="R39" s="95" t="str">
        <f t="shared" si="32"/>
      </c>
      <c r="S39" s="95" t="str">
        <f t="shared" si="32"/>
      </c>
      <c r="T39" s="95" t="str">
        <f t="shared" si="32"/>
      </c>
      <c r="U39" s="95" t="str">
        <f t="shared" si="32"/>
      </c>
      <c r="V39" s="95" t="str">
        <f t="shared" si="32"/>
      </c>
      <c r="W39" s="95" t="str">
        <f t="shared" si="32"/>
      </c>
      <c r="X39" s="95" t="str">
        <f t="shared" si="32"/>
      </c>
      <c r="Y39" s="95" t="e">
        <f t="shared" si="32"/>
        <v>#N/A</v>
      </c>
      <c r="Z39" s="95" t="e">
        <f t="shared" si="32"/>
        <v>#N/A</v>
      </c>
      <c r="AA39" s="95" t="e">
        <f t="shared" si="32"/>
        <v>#N/A</v>
      </c>
      <c r="AB39" s="95" t="e">
        <f t="shared" si="32"/>
        <v>#N/A</v>
      </c>
      <c r="AC39" s="95" t="e">
        <f t="shared" si="32"/>
        <v>#N/A</v>
      </c>
      <c r="AD39" s="95" t="e">
        <f t="shared" si="32"/>
        <v>#N/A</v>
      </c>
      <c r="AE39" s="95" t="e">
        <f t="shared" si="32"/>
        <v>#N/A</v>
      </c>
      <c r="AF39" s="95" t="e">
        <f t="shared" si="32"/>
        <v>#N/A</v>
      </c>
      <c r="AG39" s="95" t="e">
        <f t="shared" si="32"/>
        <v>#N/A</v>
      </c>
      <c r="AH39" s="95" t="n">
        <f t="shared" si="32"/>
        <v>0.5847779223109234</v>
      </c>
      <c r="AI39" s="95" t="n">
        <f t="shared" si="32"/>
        <v>0.62302754452459164</v>
      </c>
      <c r="AJ39" s="95" t="n">
        <f t="shared" si="32"/>
        <v>0.39219596061969358</v>
      </c>
      <c r="AK39" s="95" t="n">
        <f t="shared" si="32"/>
        <v>0.1374294471631696</v>
      </c>
      <c r="AL39" s="95" t="n">
        <f t="shared" si="32"/>
        <v>0.15681728295052155</v>
      </c>
      <c r="AM39" s="95" t="n">
        <f t="shared" si="32"/>
        <v>0.48413759506080217</v>
      </c>
      <c r="AN39" s="95" t="n">
        <f t="shared" si="32"/>
        <v>0.39138142443452023</v>
      </c>
      <c r="AO39" s="95" t="n">
        <f t="shared" si="32"/>
        <v>0.34407540456707691</v>
      </c>
      <c r="AP39" s="95" t="n">
        <f t="shared" si="32"/>
        <v>0.48988626935924234</v>
      </c>
      <c r="AQ39" s="95" t="n">
        <f t="shared" si="32"/>
        <v>0.53106436266015677</v>
      </c>
      <c r="AR39" s="95" t="n">
        <f t="shared" si="32"/>
        <v>0.79805421302079804</v>
      </c>
      <c r="AS39" s="95" t="n">
        <f t="shared" si="32"/>
        <v>0.75935599947165111</v>
      </c>
      <c r="AT39" s="95" t="n">
        <f t="shared" si="32"/>
        <v>0.70672471562232253</v>
      </c>
      <c r="AU39" s="129" t="n">
        <f t="shared" si="32"/>
        <v>1.0083859833272999</v>
      </c>
      <c r="AV39" s="95" t="str">
        <f t="shared" si="20"/>
      </c>
      <c r="AW39" s="95" t="str">
        <f t="shared" si="20"/>
      </c>
      <c r="AX39" s="59"/>
      <c r="AY39" s="59"/>
      <c r="AZ39" s="59"/>
      <c r="BA39" s="59"/>
    </row>
    <row r="40">
      <c r="A40" s="67" t="str">
        <f t="shared" si="5"/>
        <v>Services and R&amp;D</v>
      </c>
      <c r="B40" s="19" t="str">
        <f t="shared" si="6"/>
        <v>U.S. Manufactured</v>
      </c>
      <c r="C40" s="31" t="n">
        <f t="shared" si="7"/>
        <v>0.15930939619576781</v>
      </c>
      <c r="D40" s="31" t="n">
        <f t="shared" si="8"/>
        <v>-2.0296776927882332E-3</v>
      </c>
      <c r="E40" s="31" t="n">
        <f t="shared" si="9"/>
        <v>5.3477868599999994E-4</v>
      </c>
      <c r="F40" s="31" t="str">
        <f t="shared" si="10"/>
      </c>
      <c r="G40" s="7" t="n">
        <f t="shared" si="13"/>
        <v>-1.2634796095459655</v>
      </c>
      <c r="H40" s="16" t="n">
        <f t="shared" si="14"/>
        <v>-0.99664314410342225</v>
      </c>
      <c r="I40" s="16" t="e">
        <f t="shared" si="15"/>
        <v>#VALUE!</v>
      </c>
      <c r="J40" s="29" t="n">
        <f t="shared" si="16"/>
        <v>2.6127574867406794E-6</v>
      </c>
      <c r="K40" s="29" t="str">
        <f t="shared" si="17"/>
      </c>
      <c r="L40" s="29"/>
      <c r="M40" s="1" t="str">
        <f t="shared" si="18"/>
        <v>Services and R&amp;D</v>
      </c>
      <c r="N40" s="1" t="str">
        <f t="shared" si="18"/>
        <v>U.S. Manufactured</v>
      </c>
      <c r="O40" s="95" t="str">
        <f t="shared" ref="O40:AU40" si="33">IF(O15="","",O15/VLOOKUP(O$26,deflator,2,FALSE)/1000000000)</f>
      </c>
      <c r="P40" s="95" t="str">
        <f t="shared" si="33"/>
      </c>
      <c r="Q40" s="95" t="str">
        <f t="shared" si="33"/>
      </c>
      <c r="R40" s="95" t="str">
        <f t="shared" si="33"/>
      </c>
      <c r="S40" s="95" t="str">
        <f t="shared" si="33"/>
      </c>
      <c r="T40" s="95" t="str">
        <f t="shared" si="33"/>
      </c>
      <c r="U40" s="95" t="str">
        <f t="shared" si="33"/>
      </c>
      <c r="V40" s="95" t="str">
        <f t="shared" si="33"/>
      </c>
      <c r="W40" s="95" t="str">
        <f t="shared" si="33"/>
      </c>
      <c r="X40" s="95" t="str">
        <f t="shared" si="33"/>
      </c>
      <c r="Y40" s="95" t="e">
        <f t="shared" si="33"/>
        <v>#N/A</v>
      </c>
      <c r="Z40" s="95" t="e">
        <f t="shared" si="33"/>
        <v>#N/A</v>
      </c>
      <c r="AA40" s="95" t="e">
        <f t="shared" si="33"/>
        <v>#N/A</v>
      </c>
      <c r="AB40" s="95" t="e">
        <f t="shared" si="33"/>
        <v>#N/A</v>
      </c>
      <c r="AC40" s="95" t="e">
        <f t="shared" si="33"/>
        <v>#N/A</v>
      </c>
      <c r="AD40" s="95" t="e">
        <f t="shared" si="33"/>
        <v>#N/A</v>
      </c>
      <c r="AE40" s="95" t="e">
        <f t="shared" si="33"/>
        <v>#N/A</v>
      </c>
      <c r="AF40" s="95" t="e">
        <f t="shared" si="33"/>
        <v>#N/A</v>
      </c>
      <c r="AG40" s="95" t="e">
        <f t="shared" si="33"/>
        <v>#N/A</v>
      </c>
      <c r="AH40" s="95" t="n">
        <f t="shared" si="33"/>
        <v>16.751540013303583</v>
      </c>
      <c r="AI40" s="95" t="n">
        <f t="shared" si="33"/>
        <v>8.1675128573731932</v>
      </c>
      <c r="AJ40" s="95" t="n">
        <f t="shared" si="33"/>
        <v>3.398783160406373</v>
      </c>
      <c r="AK40" s="95" t="n">
        <f t="shared" si="33"/>
        <v>1.2892750247558229</v>
      </c>
      <c r="AL40" s="95" t="n">
        <f t="shared" si="33"/>
        <v>0.98729380696108804</v>
      </c>
      <c r="AM40" s="95" t="n">
        <f t="shared" si="33"/>
        <v>0.27608083041323539</v>
      </c>
      <c r="AN40" s="95" t="n">
        <f t="shared" si="33"/>
        <v>0.15930939619576781</v>
      </c>
      <c r="AO40" s="95" t="n">
        <f t="shared" si="33"/>
        <v>0.13838840485618059</v>
      </c>
      <c r="AP40" s="95" t="n">
        <f t="shared" si="33"/>
        <v>4.4219386167345311E-2</v>
      </c>
      <c r="AQ40" s="95" t="n">
        <f t="shared" si="33"/>
        <v>0.13084238773493231</v>
      </c>
      <c r="AR40" s="95" t="n">
        <f t="shared" si="33"/>
        <v>5.055644540097038E-2</v>
      </c>
      <c r="AS40" s="95" t="n">
        <f t="shared" si="33"/>
        <v>2.067347503041634E-2</v>
      </c>
      <c r="AT40" s="95" t="n">
        <f t="shared" si="33"/>
        <v>-2.0296776927882332E-3</v>
      </c>
      <c r="AU40" s="129" t="n">
        <f t="shared" si="33"/>
        <v>5.3477868599999994E-4</v>
      </c>
      <c r="AV40" s="95" t="str">
        <f t="shared" si="20"/>
      </c>
      <c r="AW40" s="95" t="str">
        <f t="shared" si="20"/>
      </c>
      <c r="AX40" s="59"/>
      <c r="AY40" s="59"/>
      <c r="AZ40" s="59"/>
      <c r="BA40" s="59"/>
    </row>
    <row r="41">
      <c r="A41" s="67" t="str">
        <f t="shared" si="5"/>
        <v>Services and R&amp;D</v>
      </c>
      <c r="B41" s="19" t="str">
        <f t="shared" si="6"/>
        <v>U.S. Manufactured,
Foreign Vendor or
Origin</v>
      </c>
      <c r="C41" s="31" t="n">
        <f t="shared" si="7"/>
        <v>0</v>
      </c>
      <c r="D41" s="31" t="str">
        <f t="shared" si="8"/>
      </c>
      <c r="E41" s="31" t="str">
        <f t="shared" si="9"/>
      </c>
      <c r="F41" s="31" t="str">
        <f t="shared" si="10"/>
      </c>
      <c r="G41" s="7" t="e">
        <f t="shared" si="13"/>
        <v>#VALUE!</v>
      </c>
      <c r="H41" s="16" t="e">
        <f t="shared" si="14"/>
        <v>#VALUE!</v>
      </c>
      <c r="I41" s="16" t="e">
        <f t="shared" si="15"/>
        <v>#VALUE!</v>
      </c>
      <c r="J41" s="29" t="str">
        <f t="shared" si="16"/>
      </c>
      <c r="K41" s="29" t="str">
        <f t="shared" si="17"/>
      </c>
      <c r="L41" s="29"/>
      <c r="M41" s="1" t="str">
        <f t="shared" si="18"/>
        <v>Services and R&amp;D</v>
      </c>
      <c r="N41" s="1" t="str">
        <f t="shared" si="18"/>
        <v>U.S. Manufactured,
Foreign Vendor or
Origin</v>
      </c>
      <c r="O41" s="95" t="str">
        <f t="shared" ref="O41:AU41" si="34">IF(O16="","",O16/VLOOKUP(O$26,deflator,2,FALSE)/1000000000)</f>
      </c>
      <c r="P41" s="95" t="str">
        <f t="shared" si="34"/>
      </c>
      <c r="Q41" s="95" t="str">
        <f t="shared" si="34"/>
      </c>
      <c r="R41" s="95" t="str">
        <f t="shared" si="34"/>
      </c>
      <c r="S41" s="95" t="str">
        <f t="shared" si="34"/>
      </c>
      <c r="T41" s="95" t="str">
        <f t="shared" si="34"/>
      </c>
      <c r="U41" s="95" t="str">
        <f t="shared" si="34"/>
      </c>
      <c r="V41" s="95" t="str">
        <f t="shared" si="34"/>
      </c>
      <c r="W41" s="95" t="str">
        <f t="shared" si="34"/>
      </c>
      <c r="X41" s="95" t="str">
        <f t="shared" si="34"/>
      </c>
      <c r="Y41" s="95" t="e">
        <f t="shared" si="34"/>
        <v>#N/A</v>
      </c>
      <c r="Z41" s="95" t="e">
        <f t="shared" si="34"/>
        <v>#N/A</v>
      </c>
      <c r="AA41" s="95" t="e">
        <f t="shared" si="34"/>
        <v>#N/A</v>
      </c>
      <c r="AB41" s="95" t="e">
        <f t="shared" si="34"/>
        <v>#N/A</v>
      </c>
      <c r="AC41" s="95" t="e">
        <f t="shared" si="34"/>
        <v>#N/A</v>
      </c>
      <c r="AD41" s="95" t="e">
        <f t="shared" si="34"/>
        <v>#N/A</v>
      </c>
      <c r="AE41" s="95" t="e">
        <f t="shared" si="34"/>
        <v>#N/A</v>
      </c>
      <c r="AF41" s="95" t="e">
        <f t="shared" si="34"/>
        <v>#N/A</v>
      </c>
      <c r="AG41" s="95" t="e">
        <f t="shared" si="34"/>
        <v>#N/A</v>
      </c>
      <c r="AH41" s="95" t="n">
        <f t="shared" si="34"/>
        <v>1.408316587948936E-2</v>
      </c>
      <c r="AI41" s="95" t="n">
        <f t="shared" si="34"/>
        <v>-1.4920519004495169E-3</v>
      </c>
      <c r="AJ41" s="95" t="n">
        <f t="shared" si="34"/>
        <v>8.2539769319143466E-4</v>
      </c>
      <c r="AK41" s="95" t="n">
        <f t="shared" si="34"/>
        <v>-4.3789639899084936E-5</v>
      </c>
      <c r="AL41" s="95" t="n">
        <f t="shared" si="34"/>
        <v>-2.5530944061123582E-5</v>
      </c>
      <c r="AM41" s="95" t="n">
        <f t="shared" si="34"/>
        <v>-4.5011482620113163E-6</v>
      </c>
      <c r="AN41" s="95" t="n">
        <f t="shared" si="34"/>
        <v>0</v>
      </c>
      <c r="AO41" s="95" t="str">
        <f t="shared" si="34"/>
      </c>
      <c r="AP41" s="95" t="str">
        <f t="shared" si="34"/>
      </c>
      <c r="AQ41" s="95" t="str">
        <f t="shared" si="34"/>
      </c>
      <c r="AR41" s="95" t="str">
        <f t="shared" si="34"/>
      </c>
      <c r="AS41" s="95" t="n">
        <f t="shared" si="34"/>
        <v>0</v>
      </c>
      <c r="AT41" s="95" t="str">
        <f t="shared" si="34"/>
      </c>
      <c r="AU41" s="129" t="str">
        <f t="shared" si="34"/>
      </c>
      <c r="AV41" s="95" t="str">
        <f t="shared" si="20"/>
      </c>
      <c r="AW41" s="95" t="str">
        <f t="shared" si="20"/>
      </c>
      <c r="AX41" s="59"/>
      <c r="AY41" s="59"/>
      <c r="AZ41" s="59"/>
      <c r="BA41" s="59"/>
    </row>
    <row r="42">
      <c r="A42" s="74" t="str">
        <f t="shared" si="5"/>
        <v>Services and R&amp;D</v>
      </c>
      <c r="B42" s="75" t="n">
        <f t="shared" si="6"/>
        <v>0</v>
      </c>
      <c r="C42" s="101" t="n">
        <f t="shared" si="7"/>
        <v>161.47462612527013</v>
      </c>
      <c r="D42" s="101" t="n">
        <f t="shared" si="8"/>
        <v>195.14985611844369</v>
      </c>
      <c r="E42" s="101" t="n">
        <f t="shared" si="9"/>
        <v>193.099880801582</v>
      </c>
      <c r="F42" s="101" t="str">
        <f t="shared" si="10"/>
      </c>
      <c r="G42" s="84" t="n">
        <f t="shared" si="13"/>
        <v>-1.0504621205651765E-2</v>
      </c>
      <c r="H42" s="108" t="n">
        <f t="shared" si="14"/>
        <v>0.19585278154957519</v>
      </c>
      <c r="I42" s="108" t="e">
        <f t="shared" si="15"/>
        <v>#VALUE!</v>
      </c>
      <c r="J42" s="102" t="n">
        <f t="shared" si="16"/>
        <v>0.94342420979183561</v>
      </c>
      <c r="K42" s="102" t="str">
        <f t="shared" si="17"/>
      </c>
      <c r="L42" s="102"/>
      <c r="M42" s="81" t="str">
        <f t="shared" si="18"/>
        <v>Services and R&amp;D</v>
      </c>
      <c r="N42" s="81" t="n">
        <f t="shared" si="18"/>
        <v>0</v>
      </c>
      <c r="O42" s="128" t="e">
        <f t="shared" ref="O42:AU42" si="35">IF(O17="","",O17/VLOOKUP(O$26,deflator,2,FALSE)/1000000000)</f>
        <v>#N/A</v>
      </c>
      <c r="P42" s="128" t="e">
        <f t="shared" si="35"/>
        <v>#N/A</v>
      </c>
      <c r="Q42" s="128" t="e">
        <f t="shared" si="35"/>
        <v>#N/A</v>
      </c>
      <c r="R42" s="128" t="e">
        <f t="shared" si="35"/>
        <v>#N/A</v>
      </c>
      <c r="S42" s="128" t="e">
        <f t="shared" si="35"/>
        <v>#N/A</v>
      </c>
      <c r="T42" s="128" t="e">
        <f t="shared" si="35"/>
        <v>#N/A</v>
      </c>
      <c r="U42" s="128" t="e">
        <f t="shared" si="35"/>
        <v>#N/A</v>
      </c>
      <c r="V42" s="128" t="e">
        <f t="shared" si="35"/>
        <v>#N/A</v>
      </c>
      <c r="W42" s="128" t="e">
        <f t="shared" si="35"/>
        <v>#N/A</v>
      </c>
      <c r="X42" s="128" t="e">
        <f t="shared" si="35"/>
        <v>#N/A</v>
      </c>
      <c r="Y42" s="128" t="e">
        <f t="shared" si="35"/>
        <v>#N/A</v>
      </c>
      <c r="Z42" s="128" t="e">
        <f t="shared" si="35"/>
        <v>#N/A</v>
      </c>
      <c r="AA42" s="128" t="e">
        <f t="shared" si="35"/>
        <v>#N/A</v>
      </c>
      <c r="AB42" s="128" t="e">
        <f t="shared" si="35"/>
        <v>#N/A</v>
      </c>
      <c r="AC42" s="128" t="e">
        <f t="shared" si="35"/>
        <v>#N/A</v>
      </c>
      <c r="AD42" s="128" t="e">
        <f t="shared" si="35"/>
        <v>#N/A</v>
      </c>
      <c r="AE42" s="128" t="e">
        <f t="shared" si="35"/>
        <v>#N/A</v>
      </c>
      <c r="AF42" s="128" t="e">
        <f t="shared" si="35"/>
        <v>#N/A</v>
      </c>
      <c r="AG42" s="128" t="e">
        <f t="shared" si="35"/>
        <v>#N/A</v>
      </c>
      <c r="AH42" s="128" t="n">
        <f t="shared" si="35"/>
        <v>232.40281658558357</v>
      </c>
      <c r="AI42" s="128" t="n">
        <f t="shared" si="35"/>
        <v>227.36054286921396</v>
      </c>
      <c r="AJ42" s="128" t="n">
        <f t="shared" si="35"/>
        <v>220.65149765671521</v>
      </c>
      <c r="AK42" s="128" t="n">
        <f t="shared" si="35"/>
        <v>211.86821937380134</v>
      </c>
      <c r="AL42" s="128" t="n">
        <f t="shared" si="35"/>
        <v>175.90326536709364</v>
      </c>
      <c r="AM42" s="128" t="n">
        <f t="shared" si="35"/>
        <v>174.35508495997144</v>
      </c>
      <c r="AN42" s="128" t="n">
        <f t="shared" si="35"/>
        <v>161.47462612527013</v>
      </c>
      <c r="AO42" s="128" t="n">
        <f t="shared" si="35"/>
        <v>166.41983282301427</v>
      </c>
      <c r="AP42" s="128" t="n">
        <f t="shared" si="35"/>
        <v>172.05378542530872</v>
      </c>
      <c r="AQ42" s="128" t="n">
        <f t="shared" si="35"/>
        <v>187.64110510945684</v>
      </c>
      <c r="AR42" s="128" t="n">
        <f t="shared" si="35"/>
        <v>199.90887352137574</v>
      </c>
      <c r="AS42" s="128" t="n">
        <f t="shared" si="35"/>
        <v>211.86884557175466</v>
      </c>
      <c r="AT42" s="128" t="n">
        <f t="shared" si="35"/>
        <v>195.14985611844369</v>
      </c>
      <c r="AU42" s="127" t="n">
        <f t="shared" si="35"/>
        <v>193.099880801582</v>
      </c>
      <c r="AV42" s="95" t="str">
        <f t="shared" si="20"/>
      </c>
      <c r="AW42" s="95" t="str">
        <f t="shared" si="20"/>
      </c>
      <c r="AX42" s="59"/>
      <c r="AY42" s="59"/>
      <c r="AZ42" s="59"/>
      <c r="BA42" s="59"/>
    </row>
    <row r="43">
      <c r="A43" s="64" t="str">
        <f t="shared" si="5"/>
        <v>Unlabeled</v>
      </c>
      <c r="B43" s="65" t="str">
        <f t="shared" si="6"/>
        <v>MFG Outside U.S.,
Qualifying Country</v>
      </c>
      <c r="C43" s="112" t="str">
        <f t="shared" si="7"/>
      </c>
      <c r="D43" s="112" t="str">
        <f t="shared" si="8"/>
      </c>
      <c r="E43" s="112" t="n">
        <f t="shared" si="9"/>
        <v>1.0075014840000001E-4</v>
      </c>
      <c r="F43" s="112" t="e">
        <f t="shared" si="10"/>
        <v>#N/A</v>
      </c>
      <c r="G43" s="83" t="e">
        <f t="shared" si="13"/>
        <v>#VALUE!</v>
      </c>
      <c r="H43" s="73" t="e">
        <f t="shared" si="14"/>
        <v>#VALUE!</v>
      </c>
      <c r="I43" s="73" t="e">
        <f t="shared" si="15"/>
        <v>#N/A</v>
      </c>
      <c r="J43" s="113" t="n">
        <f t="shared" si="16"/>
        <v>0.10270987662330919</v>
      </c>
      <c r="K43" s="113" t="str">
        <f t="shared" si="17"/>
      </c>
      <c r="L43" s="113"/>
      <c r="M43" s="77" t="str">
        <f t="shared" si="18"/>
        <v>Unlabeled</v>
      </c>
      <c r="N43" s="77" t="str">
        <f t="shared" si="18"/>
        <v>MFG Outside U.S.,
Qualifying Country</v>
      </c>
      <c r="O43" s="131" t="str">
        <f t="shared" ref="O43:AU43" si="36">IF(O18="","",O18/VLOOKUP(O$26,deflator,2,FALSE)/1000000000)</f>
      </c>
      <c r="P43" s="131" t="str">
        <f t="shared" si="36"/>
      </c>
      <c r="Q43" s="131" t="str">
        <f t="shared" si="36"/>
      </c>
      <c r="R43" s="131" t="str">
        <f t="shared" si="36"/>
      </c>
      <c r="S43" s="131" t="str">
        <f t="shared" si="36"/>
      </c>
      <c r="T43" s="131" t="str">
        <f t="shared" si="36"/>
      </c>
      <c r="U43" s="131" t="str">
        <f t="shared" si="36"/>
      </c>
      <c r="V43" s="131" t="str">
        <f t="shared" si="36"/>
      </c>
      <c r="W43" s="131" t="str">
        <f t="shared" si="36"/>
      </c>
      <c r="X43" s="131" t="str">
        <f t="shared" si="36"/>
      </c>
      <c r="Y43" s="131" t="str">
        <f t="shared" si="36"/>
      </c>
      <c r="Z43" s="131" t="str">
        <f t="shared" si="36"/>
      </c>
      <c r="AA43" s="131" t="str">
        <f t="shared" si="36"/>
      </c>
      <c r="AB43" s="131" t="str">
        <f t="shared" si="36"/>
      </c>
      <c r="AC43" s="131" t="str">
        <f t="shared" si="36"/>
      </c>
      <c r="AD43" s="131" t="str">
        <f t="shared" si="36"/>
      </c>
      <c r="AE43" s="131" t="str">
        <f t="shared" si="36"/>
      </c>
      <c r="AF43" s="131" t="str">
        <f t="shared" si="36"/>
      </c>
      <c r="AG43" s="131" t="str">
        <f t="shared" si="36"/>
      </c>
      <c r="AH43" s="131" t="str">
        <f t="shared" si="36"/>
      </c>
      <c r="AI43" s="131" t="str">
        <f t="shared" si="36"/>
      </c>
      <c r="AJ43" s="131" t="str">
        <f t="shared" si="36"/>
      </c>
      <c r="AK43" s="131" t="str">
        <f t="shared" si="36"/>
      </c>
      <c r="AL43" s="131" t="str">
        <f t="shared" si="36"/>
      </c>
      <c r="AM43" s="131" t="str">
        <f t="shared" si="36"/>
      </c>
      <c r="AN43" s="131" t="str">
        <f t="shared" si="36"/>
      </c>
      <c r="AO43" s="131" t="str">
        <f t="shared" si="36"/>
      </c>
      <c r="AP43" s="131" t="str">
        <f t="shared" si="36"/>
      </c>
      <c r="AQ43" s="131" t="str">
        <f t="shared" si="36"/>
      </c>
      <c r="AR43" s="131" t="str">
        <f t="shared" si="36"/>
      </c>
      <c r="AS43" s="131" t="str">
        <f t="shared" si="36"/>
      </c>
      <c r="AT43" s="131" t="str">
        <f t="shared" si="36"/>
      </c>
      <c r="AU43" s="130" t="n">
        <f t="shared" si="36"/>
        <v>1.0075014840000001E-4</v>
      </c>
      <c r="AV43" s="95" t="e">
        <f t="shared" si="20"/>
        <v>#N/A</v>
      </c>
      <c r="AW43" s="95" t="str">
        <f t="shared" si="20"/>
      </c>
      <c r="AX43" s="59"/>
      <c r="AY43" s="59"/>
      <c r="AZ43" s="59"/>
      <c r="BA43" s="59"/>
    </row>
    <row r="44">
      <c r="A44" s="67" t="str">
        <f t="shared" si="5"/>
        <v>Unlabeled</v>
      </c>
      <c r="B44" s="19" t="str">
        <f t="shared" si="6"/>
        <v>MFG Outside U.S.,
Use outside U.S.</v>
      </c>
      <c r="C44" s="31" t="str">
        <f t="shared" si="7"/>
      </c>
      <c r="D44" s="31" t="str">
        <f t="shared" si="8"/>
      </c>
      <c r="E44" s="31" t="n">
        <f t="shared" si="9"/>
        <v>8.5138203100000004E-5</v>
      </c>
      <c r="F44" s="31" t="n">
        <f t="shared" si="10"/>
        <v>0</v>
      </c>
      <c r="G44" s="7" t="e">
        <f t="shared" si="13"/>
        <v>#VALUE!</v>
      </c>
      <c r="H44" s="16" t="e">
        <f t="shared" si="14"/>
        <v>#VALUE!</v>
      </c>
      <c r="I44" s="16" t="n">
        <f t="shared" si="15"/>
        <v>0</v>
      </c>
      <c r="J44" s="29" t="n">
        <f t="shared" si="16"/>
        <v>8.6794257628420912E-2</v>
      </c>
      <c r="K44" s="29" t="str">
        <f t="shared" si="17"/>
      </c>
      <c r="L44" s="59"/>
      <c r="M44" s="1" t="str">
        <f t="shared" si="18"/>
        <v>Unlabeled</v>
      </c>
      <c r="N44" s="1" t="str">
        <f t="shared" si="18"/>
        <v>MFG Outside U.S.,
Use outside U.S.</v>
      </c>
      <c r="O44" s="95" t="str">
        <f t="shared" ref="O44:AU44" si="37">IF(O19="","",O19/VLOOKUP(O$26,deflator,2,FALSE)/1000000000)</f>
      </c>
      <c r="P44" s="95" t="str">
        <f t="shared" si="37"/>
      </c>
      <c r="Q44" s="95" t="str">
        <f t="shared" si="37"/>
      </c>
      <c r="R44" s="95" t="str">
        <f t="shared" si="37"/>
      </c>
      <c r="S44" s="95" t="str">
        <f t="shared" si="37"/>
      </c>
      <c r="T44" s="95" t="str">
        <f t="shared" si="37"/>
      </c>
      <c r="U44" s="95" t="str">
        <f t="shared" si="37"/>
      </c>
      <c r="V44" s="95" t="str">
        <f t="shared" si="37"/>
      </c>
      <c r="W44" s="95" t="str">
        <f t="shared" si="37"/>
      </c>
      <c r="X44" s="95" t="str">
        <f t="shared" si="37"/>
      </c>
      <c r="Y44" s="95" t="str">
        <f t="shared" si="37"/>
      </c>
      <c r="Z44" s="95" t="str">
        <f t="shared" si="37"/>
      </c>
      <c r="AA44" s="95" t="str">
        <f t="shared" si="37"/>
      </c>
      <c r="AB44" s="95" t="str">
        <f t="shared" si="37"/>
      </c>
      <c r="AC44" s="95" t="str">
        <f t="shared" si="37"/>
      </c>
      <c r="AD44" s="95" t="str">
        <f t="shared" si="37"/>
      </c>
      <c r="AE44" s="95" t="str">
        <f t="shared" si="37"/>
      </c>
      <c r="AF44" s="95" t="str">
        <f t="shared" si="37"/>
      </c>
      <c r="AG44" s="95" t="e">
        <f t="shared" si="37"/>
        <v>#N/A</v>
      </c>
      <c r="AH44" s="95" t="str">
        <f t="shared" si="37"/>
      </c>
      <c r="AI44" s="95" t="str">
        <f t="shared" si="37"/>
      </c>
      <c r="AJ44" s="95" t="str">
        <f t="shared" si="37"/>
      </c>
      <c r="AK44" s="95" t="str">
        <f t="shared" si="37"/>
      </c>
      <c r="AL44" s="95" t="str">
        <f t="shared" si="37"/>
      </c>
      <c r="AM44" s="95" t="str">
        <f t="shared" si="37"/>
      </c>
      <c r="AN44" s="95" t="str">
        <f t="shared" si="37"/>
      </c>
      <c r="AO44" s="95" t="str">
        <f t="shared" si="37"/>
      </c>
      <c r="AP44" s="95" t="str">
        <f t="shared" si="37"/>
      </c>
      <c r="AQ44" s="95" t="str">
        <f t="shared" si="37"/>
      </c>
      <c r="AR44" s="95" t="str">
        <f t="shared" si="37"/>
      </c>
      <c r="AS44" s="95" t="str">
        <f t="shared" si="37"/>
      </c>
      <c r="AT44" s="95" t="str">
        <f t="shared" si="37"/>
      </c>
      <c r="AU44" s="129" t="n">
        <f t="shared" si="37"/>
        <v>8.5138203100000004E-5</v>
      </c>
      <c r="AV44" s="59"/>
      <c r="AW44" s="59"/>
      <c r="AX44" s="59"/>
      <c r="AY44" s="59"/>
      <c r="AZ44" s="59"/>
      <c r="BA44" s="59"/>
    </row>
    <row r="45">
      <c r="A45" s="67" t="str">
        <f t="shared" si="5"/>
        <v>Unlabeled</v>
      </c>
      <c r="B45" s="19" t="str">
        <f t="shared" si="6"/>
        <v>Not MFG, Foreign
Place of
Performance</v>
      </c>
      <c r="C45" s="31" t="str">
        <f t="shared" si="7"/>
      </c>
      <c r="D45" s="31" t="str">
        <f t="shared" si="8"/>
      </c>
      <c r="E45" s="31" t="str">
        <f t="shared" si="9"/>
      </c>
      <c r="F45" s="31" t="n">
        <f t="shared" si="10"/>
        <v>0</v>
      </c>
      <c r="G45" s="7" t="e">
        <f t="shared" si="13"/>
        <v>#VALUE!</v>
      </c>
      <c r="H45" s="16" t="e">
        <f t="shared" si="14"/>
        <v>#VALUE!</v>
      </c>
      <c r="I45" s="16" t="e">
        <f t="shared" si="15"/>
        <v>#VALUE!</v>
      </c>
      <c r="J45" s="29" t="str">
        <f t="shared" si="16"/>
      </c>
      <c r="K45" s="29" t="str">
        <f t="shared" si="17"/>
      </c>
      <c r="L45" s="59"/>
      <c r="M45" s="1" t="str">
        <f t="shared" si="18"/>
        <v>Unlabeled</v>
      </c>
      <c r="N45" s="1" t="str">
        <f t="shared" si="18"/>
        <v>Not MFG, Foreign
Place of
Performance</v>
      </c>
      <c r="O45" s="95" t="str">
        <f t="shared" ref="O45:AU45" si="38">IF(O20="","",O20/VLOOKUP(O$26,deflator,2,FALSE)/1000000000)</f>
      </c>
      <c r="P45" s="95" t="str">
        <f t="shared" si="38"/>
      </c>
      <c r="Q45" s="95" t="str">
        <f t="shared" si="38"/>
      </c>
      <c r="R45" s="95" t="str">
        <f t="shared" si="38"/>
      </c>
      <c r="S45" s="95" t="str">
        <f t="shared" si="38"/>
      </c>
      <c r="T45" s="95" t="str">
        <f t="shared" si="38"/>
      </c>
      <c r="U45" s="95" t="str">
        <f t="shared" si="38"/>
      </c>
      <c r="V45" s="95" t="str">
        <f t="shared" si="38"/>
      </c>
      <c r="W45" s="95" t="str">
        <f t="shared" si="38"/>
      </c>
      <c r="X45" s="95" t="str">
        <f t="shared" si="38"/>
      </c>
      <c r="Y45" s="95" t="str">
        <f t="shared" si="38"/>
      </c>
      <c r="Z45" s="95" t="str">
        <f t="shared" si="38"/>
      </c>
      <c r="AA45" s="95" t="str">
        <f t="shared" si="38"/>
      </c>
      <c r="AB45" s="95" t="str">
        <f t="shared" si="38"/>
      </c>
      <c r="AC45" s="95" t="str">
        <f t="shared" si="38"/>
      </c>
      <c r="AD45" s="95" t="e">
        <f t="shared" si="38"/>
        <v>#N/A</v>
      </c>
      <c r="AE45" s="95" t="e">
        <f t="shared" si="38"/>
        <v>#N/A</v>
      </c>
      <c r="AF45" s="95" t="e">
        <f t="shared" si="38"/>
        <v>#N/A</v>
      </c>
      <c r="AG45" s="95" t="e">
        <f t="shared" si="38"/>
        <v>#N/A</v>
      </c>
      <c r="AH45" s="95" t="n">
        <f t="shared" si="38"/>
        <v>-8.2298150530102953E-5</v>
      </c>
      <c r="AI45" s="95" t="str">
        <f t="shared" si="38"/>
      </c>
      <c r="AJ45" s="95" t="n">
        <f t="shared" si="38"/>
        <v>-2.552121487630684E-6</v>
      </c>
      <c r="AK45" s="95" t="str">
        <f t="shared" si="38"/>
      </c>
      <c r="AL45" s="95" t="str">
        <f t="shared" si="38"/>
      </c>
      <c r="AM45" s="95" t="str">
        <f t="shared" si="38"/>
      </c>
      <c r="AN45" s="95" t="str">
        <f t="shared" si="38"/>
      </c>
      <c r="AO45" s="95" t="str">
        <f t="shared" si="38"/>
      </c>
      <c r="AP45" s="95" t="str">
        <f t="shared" si="38"/>
      </c>
      <c r="AQ45" s="95" t="str">
        <f t="shared" si="38"/>
      </c>
      <c r="AR45" s="95" t="str">
        <f t="shared" si="38"/>
      </c>
      <c r="AS45" s="95" t="str">
        <f t="shared" si="38"/>
      </c>
      <c r="AT45" s="95" t="str">
        <f t="shared" si="38"/>
      </c>
      <c r="AU45" s="129" t="str">
        <f t="shared" si="38"/>
      </c>
      <c r="AV45" s="59"/>
      <c r="AW45" s="59"/>
      <c r="AX45" s="59"/>
      <c r="AY45" s="59"/>
      <c r="AZ45" s="59"/>
      <c r="BA45" s="59"/>
    </row>
    <row r="46">
      <c r="A46" s="67" t="str">
        <f t="shared" si="5"/>
        <v>Unlabeled</v>
      </c>
      <c r="B46" s="19" t="str">
        <f t="shared" si="6"/>
        <v>Not MFG, U.S. Place
of Performance</v>
      </c>
      <c r="C46" s="31" t="str">
        <f t="shared" si="7"/>
      </c>
      <c r="D46" s="31" t="str">
        <f t="shared" si="8"/>
      </c>
      <c r="E46" s="31" t="str">
        <f t="shared" si="9"/>
      </c>
      <c r="F46" s="31" t="n">
        <f t="shared" si="10"/>
        <v>0</v>
      </c>
      <c r="G46" s="7" t="e">
        <f t="shared" si="13"/>
        <v>#VALUE!</v>
      </c>
      <c r="H46" s="16" t="e">
        <f t="shared" si="14"/>
        <v>#VALUE!</v>
      </c>
      <c r="I46" s="16" t="e">
        <f t="shared" si="15"/>
        <v>#VALUE!</v>
      </c>
      <c r="J46" s="29" t="str">
        <f t="shared" si="16"/>
      </c>
      <c r="K46" s="29" t="str">
        <f t="shared" si="17"/>
      </c>
      <c r="L46" s="59"/>
      <c r="M46" s="1" t="str">
        <f t="shared" si="18"/>
        <v>Unlabeled</v>
      </c>
      <c r="N46" s="1" t="str">
        <f t="shared" si="18"/>
        <v>Not MFG, U.S. Place
of Performance</v>
      </c>
      <c r="O46" s="95" t="str">
        <f t="shared" ref="O46:AU46" si="39">IF(O21="","",O21/VLOOKUP(O$26,deflator,2,FALSE)/1000000000)</f>
      </c>
      <c r="P46" s="95" t="str">
        <f t="shared" si="39"/>
      </c>
      <c r="Q46" s="95" t="str">
        <f t="shared" si="39"/>
      </c>
      <c r="R46" s="95" t="str">
        <f t="shared" si="39"/>
      </c>
      <c r="S46" s="95" t="str">
        <f t="shared" si="39"/>
      </c>
      <c r="T46" s="95" t="str">
        <f t="shared" si="39"/>
      </c>
      <c r="U46" s="95" t="str">
        <f t="shared" si="39"/>
      </c>
      <c r="V46" s="95" t="str">
        <f t="shared" si="39"/>
      </c>
      <c r="W46" s="95" t="str">
        <f t="shared" si="39"/>
      </c>
      <c r="X46" s="95" t="str">
        <f t="shared" si="39"/>
      </c>
      <c r="Y46" s="95" t="str">
        <f t="shared" si="39"/>
      </c>
      <c r="Z46" s="95" t="str">
        <f t="shared" si="39"/>
      </c>
      <c r="AA46" s="95" t="e">
        <f t="shared" si="39"/>
        <v>#N/A</v>
      </c>
      <c r="AB46" s="95" t="str">
        <f t="shared" si="39"/>
      </c>
      <c r="AC46" s="95" t="str">
        <f t="shared" si="39"/>
      </c>
      <c r="AD46" s="95" t="str">
        <f t="shared" si="39"/>
      </c>
      <c r="AE46" s="95" t="str">
        <f t="shared" si="39"/>
      </c>
      <c r="AF46" s="95" t="str">
        <f t="shared" si="39"/>
      </c>
      <c r="AG46" s="95" t="e">
        <f t="shared" si="39"/>
        <v>#N/A</v>
      </c>
      <c r="AH46" s="95" t="str">
        <f t="shared" si="39"/>
      </c>
      <c r="AI46" s="95" t="str">
        <f t="shared" si="39"/>
      </c>
      <c r="AJ46" s="95" t="str">
        <f t="shared" si="39"/>
      </c>
      <c r="AK46" s="95" t="str">
        <f t="shared" si="39"/>
      </c>
      <c r="AL46" s="95" t="str">
        <f t="shared" si="39"/>
      </c>
      <c r="AM46" s="95" t="str">
        <f t="shared" si="39"/>
      </c>
      <c r="AN46" s="95" t="str">
        <f t="shared" si="39"/>
      </c>
      <c r="AO46" s="95" t="str">
        <f t="shared" si="39"/>
      </c>
      <c r="AP46" s="95" t="str">
        <f t="shared" si="39"/>
      </c>
      <c r="AQ46" s="95" t="str">
        <f t="shared" si="39"/>
      </c>
      <c r="AR46" s="95" t="str">
        <f t="shared" si="39"/>
      </c>
      <c r="AS46" s="95" t="str">
        <f t="shared" si="39"/>
      </c>
      <c r="AT46" s="95" t="str">
        <f t="shared" si="39"/>
      </c>
      <c r="AU46" s="129" t="str">
        <f t="shared" si="39"/>
      </c>
      <c r="AV46" s="59"/>
      <c r="AW46" s="59"/>
      <c r="AX46" s="59"/>
      <c r="AY46" s="59"/>
      <c r="AZ46" s="59"/>
      <c r="BA46" s="59"/>
    </row>
    <row r="47">
      <c r="A47" s="67" t="str">
        <f t="shared" si="5"/>
        <v>Unlabeled</v>
      </c>
      <c r="B47" s="19" t="str">
        <f t="shared" si="6"/>
        <v>U.S. Manufactured</v>
      </c>
      <c r="C47" s="31" t="str">
        <f t="shared" si="7"/>
      </c>
      <c r="D47" s="31" t="str">
        <f t="shared" si="8"/>
      </c>
      <c r="E47" s="31" t="n">
        <f t="shared" si="9"/>
        <v>7.9503141700000004E-4</v>
      </c>
      <c r="F47" s="31" t="n">
        <f t="shared" si="10"/>
        <v>0</v>
      </c>
      <c r="G47" s="7" t="e">
        <f t="shared" si="13"/>
        <v>#VALUE!</v>
      </c>
      <c r="H47" s="16" t="e">
        <f t="shared" si="14"/>
        <v>#VALUE!</v>
      </c>
      <c r="I47" s="16" t="n">
        <f t="shared" si="15"/>
        <v>0</v>
      </c>
      <c r="J47" s="29" t="n">
        <f t="shared" si="16"/>
        <v>0.81049586574826993</v>
      </c>
      <c r="K47" s="29" t="str">
        <f t="shared" si="17"/>
      </c>
      <c r="L47" s="59"/>
      <c r="M47" s="1" t="str">
        <f t="shared" si="18"/>
        <v>Unlabeled</v>
      </c>
      <c r="N47" s="1" t="str">
        <f t="shared" si="18"/>
        <v>U.S. Manufactured</v>
      </c>
      <c r="O47" s="95" t="str">
        <f t="shared" ref="O47:AU47" si="40">IF(O22="","",O22/VLOOKUP(O$26,deflator,2,FALSE)/1000000000)</f>
      </c>
      <c r="P47" s="95" t="str">
        <f t="shared" si="40"/>
      </c>
      <c r="Q47" s="95" t="str">
        <f t="shared" si="40"/>
      </c>
      <c r="R47" s="95" t="str">
        <f t="shared" si="40"/>
      </c>
      <c r="S47" s="95" t="str">
        <f t="shared" si="40"/>
      </c>
      <c r="T47" s="95" t="str">
        <f t="shared" si="40"/>
      </c>
      <c r="U47" s="95" t="str">
        <f t="shared" si="40"/>
      </c>
      <c r="V47" s="95" t="str">
        <f t="shared" si="40"/>
      </c>
      <c r="W47" s="95" t="str">
        <f t="shared" si="40"/>
      </c>
      <c r="X47" s="95" t="str">
        <f t="shared" si="40"/>
      </c>
      <c r="Y47" s="95" t="e">
        <f t="shared" si="40"/>
        <v>#N/A</v>
      </c>
      <c r="Z47" s="95" t="e">
        <f t="shared" si="40"/>
        <v>#N/A</v>
      </c>
      <c r="AA47" s="95" t="e">
        <f t="shared" si="40"/>
        <v>#N/A</v>
      </c>
      <c r="AB47" s="95" t="e">
        <f t="shared" si="40"/>
        <v>#N/A</v>
      </c>
      <c r="AC47" s="95" t="str">
        <f t="shared" si="40"/>
      </c>
      <c r="AD47" s="95" t="str">
        <f t="shared" si="40"/>
      </c>
      <c r="AE47" s="95" t="e">
        <f t="shared" si="40"/>
        <v>#N/A</v>
      </c>
      <c r="AF47" s="95" t="e">
        <f t="shared" si="40"/>
        <v>#N/A</v>
      </c>
      <c r="AG47" s="95" t="e">
        <f t="shared" si="40"/>
        <v>#N/A</v>
      </c>
      <c r="AH47" s="95" t="n">
        <f t="shared" si="40"/>
        <v>0</v>
      </c>
      <c r="AI47" s="95" t="n">
        <f t="shared" si="40"/>
        <v>-3.5322148334349363E-7</v>
      </c>
      <c r="AJ47" s="95" t="n">
        <f t="shared" si="40"/>
        <v>-3.8150891021241146E-6</v>
      </c>
      <c r="AK47" s="95" t="str">
        <f t="shared" si="40"/>
      </c>
      <c r="AL47" s="95" t="n">
        <f t="shared" si="40"/>
        <v>0</v>
      </c>
      <c r="AM47" s="95" t="str">
        <f t="shared" si="40"/>
      </c>
      <c r="AN47" s="95" t="str">
        <f t="shared" si="40"/>
      </c>
      <c r="AO47" s="95" t="str">
        <f t="shared" si="40"/>
      </c>
      <c r="AP47" s="95" t="str">
        <f t="shared" si="40"/>
      </c>
      <c r="AQ47" s="95" t="str">
        <f t="shared" si="40"/>
      </c>
      <c r="AR47" s="95" t="str">
        <f t="shared" si="40"/>
      </c>
      <c r="AS47" s="95" t="n">
        <f t="shared" si="40"/>
        <v>0</v>
      </c>
      <c r="AT47" s="95" t="str">
        <f t="shared" si="40"/>
      </c>
      <c r="AU47" s="129" t="n">
        <f t="shared" si="40"/>
        <v>7.9503141700000004E-4</v>
      </c>
      <c r="AV47" s="59"/>
      <c r="AW47" s="59"/>
      <c r="AX47" s="59"/>
      <c r="AY47" s="59"/>
      <c r="AZ47" s="59"/>
      <c r="BA47" s="59"/>
    </row>
    <row r="48">
      <c r="A48" s="74" t="str">
        <f t="shared" si="5"/>
        <v>Unlabeled</v>
      </c>
      <c r="B48" s="75" t="n">
        <f t="shared" si="6"/>
        <v>0</v>
      </c>
      <c r="C48" s="101" t="n">
        <f t="shared" si="7"/>
        <v>3.598342701226736E-5</v>
      </c>
      <c r="D48" s="101" t="n">
        <f t="shared" si="8"/>
        <v>4.1308290652077408E-4</v>
      </c>
      <c r="E48" s="101" t="n">
        <f t="shared" si="9"/>
        <v>0</v>
      </c>
      <c r="F48" s="101" t="n">
        <f t="shared" si="10"/>
        <v>0</v>
      </c>
      <c r="G48" s="84" t="n">
        <f t="shared" si="13"/>
        <v>-1</v>
      </c>
      <c r="H48" s="108" t="n">
        <f t="shared" si="14"/>
        <v>-1</v>
      </c>
      <c r="I48" s="108" t="e">
        <f t="shared" si="15"/>
        <v>#DIV/0!</v>
      </c>
      <c r="J48" s="102" t="n">
        <f t="shared" si="16"/>
        <v>0</v>
      </c>
      <c r="K48" s="102" t="str">
        <f t="shared" si="17"/>
      </c>
      <c r="L48" s="68"/>
      <c r="M48" s="81" t="str">
        <f t="shared" si="18"/>
        <v>Unlabeled</v>
      </c>
      <c r="N48" s="81" t="n">
        <f t="shared" si="18"/>
        <v>0</v>
      </c>
      <c r="O48" s="128" t="str">
        <f t="shared" ref="O48:AU48" si="41">IF(O23="","",O23/VLOOKUP(O$26,deflator,2,FALSE)/1000000000)</f>
      </c>
      <c r="P48" s="128" t="str">
        <f t="shared" si="41"/>
      </c>
      <c r="Q48" s="128" t="str">
        <f t="shared" si="41"/>
      </c>
      <c r="R48" s="128" t="str">
        <f t="shared" si="41"/>
      </c>
      <c r="S48" s="128" t="str">
        <f t="shared" si="41"/>
      </c>
      <c r="T48" s="128" t="str">
        <f t="shared" si="41"/>
      </c>
      <c r="U48" s="128" t="str">
        <f t="shared" si="41"/>
      </c>
      <c r="V48" s="128" t="str">
        <f t="shared" si="41"/>
      </c>
      <c r="W48" s="128" t="str">
        <f t="shared" si="41"/>
      </c>
      <c r="X48" s="128" t="str">
        <f t="shared" si="41"/>
      </c>
      <c r="Y48" s="128" t="e">
        <f t="shared" si="41"/>
        <v>#N/A</v>
      </c>
      <c r="Z48" s="128" t="e">
        <f t="shared" si="41"/>
        <v>#N/A</v>
      </c>
      <c r="AA48" s="128" t="e">
        <f t="shared" si="41"/>
        <v>#N/A</v>
      </c>
      <c r="AB48" s="128" t="e">
        <f t="shared" si="41"/>
        <v>#N/A</v>
      </c>
      <c r="AC48" s="128" t="e">
        <f t="shared" si="41"/>
        <v>#N/A</v>
      </c>
      <c r="AD48" s="128" t="e">
        <f t="shared" si="41"/>
        <v>#N/A</v>
      </c>
      <c r="AE48" s="128" t="e">
        <f t="shared" si="41"/>
        <v>#N/A</v>
      </c>
      <c r="AF48" s="128" t="e">
        <f t="shared" si="41"/>
        <v>#N/A</v>
      </c>
      <c r="AG48" s="128" t="e">
        <f t="shared" si="41"/>
        <v>#N/A</v>
      </c>
      <c r="AH48" s="128" t="n">
        <f t="shared" si="41"/>
        <v>1.3836515310485088E-3</v>
      </c>
      <c r="AI48" s="128" t="n">
        <f t="shared" si="41"/>
        <v>-3.3183151277159205E-4</v>
      </c>
      <c r="AJ48" s="128" t="n">
        <f t="shared" si="41"/>
        <v>-1.7422449000693577E-4</v>
      </c>
      <c r="AK48" s="128" t="n">
        <f t="shared" si="41"/>
        <v>-8.1574936643735501E-6</v>
      </c>
      <c r="AL48" s="128" t="n">
        <f t="shared" si="41"/>
        <v>-1.2332448759280271E-4</v>
      </c>
      <c r="AM48" s="128" t="str">
        <f t="shared" si="41"/>
      </c>
      <c r="AN48" s="128" t="n">
        <f t="shared" si="41"/>
        <v>3.598342701226736E-5</v>
      </c>
      <c r="AO48" s="128" t="n">
        <f t="shared" si="41"/>
        <v>4.2605516858879354E-3</v>
      </c>
      <c r="AP48" s="128" t="n">
        <f t="shared" si="41"/>
        <v>1.572643058881799E-3</v>
      </c>
      <c r="AQ48" s="128" t="n">
        <f t="shared" si="41"/>
        <v>-2.429934765028397E-4</v>
      </c>
      <c r="AR48" s="128" t="n">
        <f t="shared" si="41"/>
        <v>5.217795985436942E-4</v>
      </c>
      <c r="AS48" s="128" t="n">
        <f t="shared" si="41"/>
        <v>3.4765657256334288E-4</v>
      </c>
      <c r="AT48" s="128" t="n">
        <f t="shared" si="41"/>
        <v>4.1308290652077408E-4</v>
      </c>
      <c r="AU48" s="127" t="n">
        <f t="shared" si="41"/>
        <v>0</v>
      </c>
      <c r="AV48" s="59"/>
      <c r="AW48" s="59"/>
      <c r="AX48" s="59"/>
      <c r="AY48" s="59"/>
      <c r="AZ48" s="59"/>
      <c r="B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 t="b">
        <f>SUM(J27:J48)=3</f>
        <v>1</v>
      </c>
      <c r="K49" s="59" t="b">
        <f>SUM(K27:K48)=3</f>
        <v>0</v>
      </c>
      <c r="L49" s="59"/>
      <c r="M49" s="1"/>
      <c r="N49" s="1" t="s">
        <v>44</v>
      </c>
      <c r="O49" s="95" t="e">
        <f t="shared" ref="O49:AU49" si="42">IF(O24="","",O24/VLOOKUP(O$26,deflator,2,FALSE)/1000000000)</f>
        <v>#N/A</v>
      </c>
      <c r="P49" s="95" t="e">
        <f t="shared" si="42"/>
        <v>#N/A</v>
      </c>
      <c r="Q49" s="95" t="e">
        <f t="shared" si="42"/>
        <v>#N/A</v>
      </c>
      <c r="R49" s="95" t="e">
        <f t="shared" si="42"/>
        <v>#N/A</v>
      </c>
      <c r="S49" s="95" t="e">
        <f t="shared" si="42"/>
        <v>#N/A</v>
      </c>
      <c r="T49" s="95" t="e">
        <f t="shared" si="42"/>
        <v>#N/A</v>
      </c>
      <c r="U49" s="95" t="e">
        <f t="shared" si="42"/>
        <v>#N/A</v>
      </c>
      <c r="V49" s="95" t="e">
        <f t="shared" si="42"/>
        <v>#N/A</v>
      </c>
      <c r="W49" s="95" t="e">
        <f t="shared" si="42"/>
        <v>#N/A</v>
      </c>
      <c r="X49" s="95" t="e">
        <f t="shared" si="42"/>
        <v>#N/A</v>
      </c>
      <c r="Y49" s="95" t="e">
        <f t="shared" si="42"/>
        <v>#N/A</v>
      </c>
      <c r="Z49" s="95" t="e">
        <f t="shared" si="42"/>
        <v>#N/A</v>
      </c>
      <c r="AA49" s="95" t="e">
        <f t="shared" si="42"/>
        <v>#N/A</v>
      </c>
      <c r="AB49" s="95" t="e">
        <f t="shared" si="42"/>
        <v>#N/A</v>
      </c>
      <c r="AC49" s="95" t="e">
        <f t="shared" si="42"/>
        <v>#N/A</v>
      </c>
      <c r="AD49" s="95" t="e">
        <f t="shared" si="42"/>
        <v>#N/A</v>
      </c>
      <c r="AE49" s="95" t="e">
        <f t="shared" si="42"/>
        <v>#N/A</v>
      </c>
      <c r="AF49" s="95" t="e">
        <f t="shared" si="42"/>
        <v>#N/A</v>
      </c>
      <c r="AG49" s="95" t="e">
        <f t="shared" si="42"/>
        <v>#N/A</v>
      </c>
      <c r="AH49" s="95" t="n">
        <f t="shared" si="42"/>
        <v>503.47090213592844</v>
      </c>
      <c r="AI49" s="95" t="n">
        <f t="shared" si="42"/>
        <v>474.10678563496941</v>
      </c>
      <c r="AJ49" s="95" t="n">
        <f t="shared" si="42"/>
        <v>472.64262454986033</v>
      </c>
      <c r="AK49" s="95" t="n">
        <f t="shared" si="42"/>
        <v>450.37155703864926</v>
      </c>
      <c r="AL49" s="95" t="n">
        <f t="shared" si="42"/>
        <v>379.13927039526925</v>
      </c>
      <c r="AM49" s="95" t="n">
        <f t="shared" si="42"/>
        <v>343.68015136288415</v>
      </c>
      <c r="AN49" s="95" t="n">
        <f t="shared" si="42"/>
        <v>328.86992157933264</v>
      </c>
      <c r="AO49" s="95" t="n">
        <f t="shared" si="42"/>
        <v>354.92820493876309</v>
      </c>
      <c r="AP49" s="95" t="n">
        <f t="shared" si="42"/>
        <v>374.7190500557204</v>
      </c>
      <c r="AQ49" s="95" t="n">
        <f t="shared" si="42"/>
        <v>409.89590462263845</v>
      </c>
      <c r="AR49" s="95" t="n">
        <f t="shared" si="42"/>
        <v>429.90859582169549</v>
      </c>
      <c r="AS49" s="95" t="n">
        <f t="shared" si="42"/>
        <v>466.20928425338627</v>
      </c>
      <c r="AT49" s="95" t="n">
        <f t="shared" si="42"/>
        <v>413.88125838829137</v>
      </c>
      <c r="AU49" s="95" t="n">
        <f t="shared" si="42"/>
        <v>414.38167918227242</v>
      </c>
      <c r="AV49" s="95" t="str">
        <f>IF(AV30="","",AV30/VLOOKUP(AV$20,deflator,2,FALSE)/$B$1)</f>
      </c>
      <c r="AW49" s="59"/>
      <c r="AX49" s="59"/>
      <c r="AY49" s="59"/>
      <c r="AZ49" s="59"/>
      <c r="B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1" t="s">
        <v>54</v>
      </c>
      <c r="O50" s="95" t="e">
        <f t="shared" ref="O50:AG50" si="43">SUM(O33:O37)=O49</f>
        <v>#N/A</v>
      </c>
      <c r="P50" s="95" t="e">
        <f t="shared" si="43"/>
        <v>#N/A</v>
      </c>
      <c r="Q50" s="95" t="e">
        <f t="shared" si="43"/>
        <v>#N/A</v>
      </c>
      <c r="R50" s="95" t="e">
        <f t="shared" si="43"/>
        <v>#N/A</v>
      </c>
      <c r="S50" s="95" t="e">
        <f t="shared" si="43"/>
        <v>#N/A</v>
      </c>
      <c r="T50" s="95" t="e">
        <f t="shared" si="43"/>
        <v>#N/A</v>
      </c>
      <c r="U50" s="95" t="e">
        <f t="shared" si="43"/>
        <v>#N/A</v>
      </c>
      <c r="V50" s="95" t="e">
        <f t="shared" si="43"/>
        <v>#N/A</v>
      </c>
      <c r="W50" s="95" t="e">
        <f t="shared" si="43"/>
        <v>#N/A</v>
      </c>
      <c r="X50" s="95" t="e">
        <f t="shared" si="43"/>
        <v>#N/A</v>
      </c>
      <c r="Y50" s="95" t="e">
        <f t="shared" si="43"/>
        <v>#N/A</v>
      </c>
      <c r="Z50" s="95" t="e">
        <f t="shared" si="43"/>
        <v>#N/A</v>
      </c>
      <c r="AA50" s="95" t="e">
        <f t="shared" si="43"/>
        <v>#N/A</v>
      </c>
      <c r="AB50" s="95" t="e">
        <f t="shared" si="43"/>
        <v>#N/A</v>
      </c>
      <c r="AC50" s="95" t="e">
        <f t="shared" si="43"/>
        <v>#N/A</v>
      </c>
      <c r="AD50" s="95" t="e">
        <f t="shared" si="43"/>
        <v>#N/A</v>
      </c>
      <c r="AE50" s="95" t="e">
        <f t="shared" si="43"/>
        <v>#N/A</v>
      </c>
      <c r="AF50" s="95" t="e">
        <f t="shared" si="43"/>
        <v>#N/A</v>
      </c>
      <c r="AG50" s="95" t="e">
        <f t="shared" si="43"/>
        <v>#N/A</v>
      </c>
      <c r="AH50" s="95" t="b">
        <f t="shared" ref="AH50:AV50" si="44">SUM(AH27:AH48)=AH49</f>
        <v>1</v>
      </c>
      <c r="AI50" s="95" t="b">
        <f t="shared" si="44"/>
        <v>1</v>
      </c>
      <c r="AJ50" s="95" t="b">
        <f t="shared" si="44"/>
        <v>1</v>
      </c>
      <c r="AK50" s="95" t="b">
        <f t="shared" si="44"/>
        <v>1</v>
      </c>
      <c r="AL50" s="95" t="b">
        <f t="shared" si="44"/>
        <v>1</v>
      </c>
      <c r="AM50" s="95" t="b">
        <f t="shared" si="44"/>
        <v>1</v>
      </c>
      <c r="AN50" s="95" t="b">
        <f t="shared" si="44"/>
        <v>1</v>
      </c>
      <c r="AO50" s="95" t="b">
        <f t="shared" si="44"/>
        <v>1</v>
      </c>
      <c r="AP50" s="95" t="b">
        <f t="shared" si="44"/>
        <v>1</v>
      </c>
      <c r="AQ50" s="95" t="b">
        <f t="shared" si="44"/>
        <v>1</v>
      </c>
      <c r="AR50" s="95" t="b">
        <f t="shared" si="44"/>
        <v>1</v>
      </c>
      <c r="AS50" s="95" t="b">
        <f t="shared" si="44"/>
        <v>1</v>
      </c>
      <c r="AT50" s="95" t="b">
        <f t="shared" si="44"/>
        <v>1</v>
      </c>
      <c r="AU50" s="95" t="b">
        <f t="shared" si="44"/>
        <v>1</v>
      </c>
      <c r="AV50" s="95" t="e">
        <f t="shared" si="44"/>
        <v>#N/A</v>
      </c>
      <c r="AW50" s="59"/>
      <c r="AX50" s="59"/>
      <c r="AY50" s="59"/>
      <c r="AZ50" s="59"/>
      <c r="B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</row>
    <row r="52">
      <c r="A52" s="59" t="str">
        <f t="shared" ref="A52:A74" si="45">M52</f>
        <v>Service</v>
      </c>
      <c r="B52" s="59" t="str">
        <f t="shared" ref="B52:B74" si="46">N52</f>
        <v>PlaceOfManufacture_DoD09</v>
      </c>
      <c r="C52" s="59"/>
      <c r="D52" s="59"/>
      <c r="E52" s="59"/>
      <c r="F52" s="59"/>
      <c r="G52" s="59"/>
      <c r="H52" s="59"/>
      <c r="I52" s="59"/>
      <c r="J52" s="59"/>
      <c r="K52" s="59"/>
      <c r="L52" s="59"/>
      <c r="M52" t="str">
        <f t="shared" ref="M52:N74" si="47">M26</f>
        <v>Service</v>
      </c>
      <c r="N52" t="str">
        <f t="shared" si="47"/>
        <v>PlaceOfManufacture_DoD09</v>
      </c>
      <c r="O52" s="1" t="str">
        <f t="shared" ref="O52:AG52" si="48">O32</f>
      </c>
      <c r="P52" s="1" t="str">
        <f t="shared" si="48"/>
      </c>
      <c r="Q52" s="1" t="str">
        <f t="shared" si="48"/>
      </c>
      <c r="R52" s="1" t="str">
        <f t="shared" si="48"/>
      </c>
      <c r="S52" s="1" t="str">
        <f t="shared" si="48"/>
      </c>
      <c r="T52" s="1" t="str">
        <f t="shared" si="48"/>
      </c>
      <c r="U52" s="1" t="str">
        <f t="shared" si="48"/>
      </c>
      <c r="V52" s="1" t="str">
        <f t="shared" si="48"/>
      </c>
      <c r="W52" s="1" t="str">
        <f t="shared" si="48"/>
      </c>
      <c r="X52" s="1" t="str">
        <f t="shared" si="48"/>
      </c>
      <c r="Y52" s="1" t="e">
        <f t="shared" si="48"/>
        <v>#N/A</v>
      </c>
      <c r="Z52" s="1" t="e">
        <f t="shared" si="48"/>
        <v>#N/A</v>
      </c>
      <c r="AA52" s="1" t="e">
        <f t="shared" si="48"/>
        <v>#N/A</v>
      </c>
      <c r="AB52" s="1" t="e">
        <f t="shared" si="48"/>
        <v>#N/A</v>
      </c>
      <c r="AC52" s="1" t="e">
        <f t="shared" si="48"/>
        <v>#N/A</v>
      </c>
      <c r="AD52" s="1" t="e">
        <f t="shared" si="48"/>
        <v>#N/A</v>
      </c>
      <c r="AE52" s="1" t="e">
        <f t="shared" si="48"/>
        <v>#N/A</v>
      </c>
      <c r="AF52" s="1" t="e">
        <f t="shared" si="48"/>
        <v>#N/A</v>
      </c>
      <c r="AG52" s="1" t="e">
        <f t="shared" si="48"/>
        <v>#N/A</v>
      </c>
      <c r="AH52" s="1" t="n">
        <f t="shared" ref="AH52:AV52" si="49">AH26</f>
        <v>2009</v>
      </c>
      <c r="AI52" s="1" t="n">
        <f t="shared" si="49"/>
        <v>2010</v>
      </c>
      <c r="AJ52" s="1" t="n">
        <f t="shared" si="49"/>
        <v>2011</v>
      </c>
      <c r="AK52" s="1" t="n">
        <f t="shared" si="49"/>
        <v>2012</v>
      </c>
      <c r="AL52" s="1" t="n">
        <f t="shared" si="49"/>
        <v>2013</v>
      </c>
      <c r="AM52" s="1" t="n">
        <f t="shared" si="49"/>
        <v>2014</v>
      </c>
      <c r="AN52" s="1" t="n">
        <f t="shared" si="49"/>
        <v>2015</v>
      </c>
      <c r="AO52" s="1" t="n">
        <f t="shared" si="49"/>
        <v>2016</v>
      </c>
      <c r="AP52" s="1" t="n">
        <f t="shared" si="49"/>
        <v>2017</v>
      </c>
      <c r="AQ52" s="1" t="n">
        <f t="shared" si="49"/>
        <v>2018</v>
      </c>
      <c r="AR52" s="1" t="n">
        <f t="shared" si="49"/>
        <v>2019</v>
      </c>
      <c r="AS52" s="1" t="n">
        <f t="shared" si="49"/>
        <v>2020</v>
      </c>
      <c r="AT52" s="1" t="n">
        <f t="shared" si="49"/>
        <v>2021</v>
      </c>
      <c r="AU52" s="1" t="n">
        <f t="shared" si="49"/>
        <v>2022</v>
      </c>
      <c r="AV52" s="1" t="n">
        <f t="shared" si="49"/>
        <v>0</v>
      </c>
      <c r="AW52" s="59"/>
      <c r="AX52" s="59"/>
      <c r="AY52" s="59"/>
      <c r="AZ52" s="59"/>
      <c r="BA52" s="59"/>
    </row>
    <row r="53">
      <c r="A53" s="59" t="str">
        <f t="shared" si="45"/>
        <v>Products</v>
      </c>
      <c r="B53" s="59" t="str">
        <f t="shared" si="46"/>
        <v>MFG Outside U.S.,
Other Exception or
Waiver</v>
      </c>
      <c r="M53" s="168" t="str">
        <f t="shared" si="47"/>
        <v>Products</v>
      </c>
      <c r="N53" s="69" t="str">
        <f t="shared" si="47"/>
        <v>MFG Outside U.S.,
Other Exception or
Waiver</v>
      </c>
      <c r="O53" s="73" t="str">
        <f t="shared" ref="O53:AG53" si="50">IFERROR(O33/SUMIFS(O$21:O$36,$M$21:$M$36,$M53),"")</f>
      </c>
      <c r="P53" s="73" t="str">
        <f t="shared" si="50"/>
      </c>
      <c r="Q53" s="73" t="str">
        <f t="shared" si="50"/>
      </c>
      <c r="R53" s="73" t="str">
        <f t="shared" si="50"/>
      </c>
      <c r="S53" s="73" t="str">
        <f t="shared" si="50"/>
      </c>
      <c r="T53" s="73" t="str">
        <f t="shared" si="50"/>
      </c>
      <c r="U53" s="73" t="str">
        <f t="shared" si="50"/>
      </c>
      <c r="V53" s="73" t="str">
        <f t="shared" si="50"/>
      </c>
      <c r="W53" s="73" t="str">
        <f t="shared" si="50"/>
      </c>
      <c r="X53" s="73" t="str">
        <f t="shared" si="50"/>
      </c>
      <c r="Y53" s="73" t="str">
        <f t="shared" si="50"/>
      </c>
      <c r="Z53" s="73" t="str">
        <f t="shared" si="50"/>
      </c>
      <c r="AA53" s="73" t="str">
        <f t="shared" si="50"/>
      </c>
      <c r="AB53" s="73" t="str">
        <f t="shared" si="50"/>
      </c>
      <c r="AC53" s="73" t="str">
        <f t="shared" si="50"/>
      </c>
      <c r="AD53" s="73" t="str">
        <f t="shared" si="50"/>
      </c>
      <c r="AE53" s="73" t="str">
        <f t="shared" si="50"/>
      </c>
      <c r="AF53" s="73" t="str">
        <f t="shared" si="50"/>
      </c>
      <c r="AG53" s="73" t="str">
        <f t="shared" si="50"/>
      </c>
      <c r="AH53" s="73" t="n">
        <f t="shared" ref="AH53:AV53" si="51">IFERROR(AH27/SUMIFS(AH$27:AH$48,$M$27:$M$48,$M27),"")</f>
        <v>1.4568445925556915E-2</v>
      </c>
      <c r="AI53" s="73" t="n">
        <f t="shared" si="51"/>
        <v>8.7159472648543519E-3</v>
      </c>
      <c r="AJ53" s="73" t="n">
        <f t="shared" si="51"/>
        <v>8.7772999964142173E-3</v>
      </c>
      <c r="AK53" s="73" t="n">
        <f t="shared" si="51"/>
        <v>6.9763951322954643E-3</v>
      </c>
      <c r="AL53" s="73" t="n">
        <f t="shared" si="51"/>
        <v>1.0404895086660612E-2</v>
      </c>
      <c r="AM53" s="73" t="n">
        <f t="shared" si="51"/>
        <v>3.979267554786144E-3</v>
      </c>
      <c r="AN53" s="73" t="n">
        <f t="shared" si="51"/>
        <v>3.8784819895772474E-3</v>
      </c>
      <c r="AO53" s="73" t="n">
        <f t="shared" si="51"/>
        <v>3.9564768728967319E-3</v>
      </c>
      <c r="AP53" s="73" t="n">
        <f t="shared" si="51"/>
        <v>1.6351860189957883E-3</v>
      </c>
      <c r="AQ53" s="73" t="n">
        <f t="shared" si="51"/>
        <v>1.6624407841108056E-3</v>
      </c>
      <c r="AR53" s="73" t="n">
        <f t="shared" si="51"/>
        <v>1.2212696673326816E-3</v>
      </c>
      <c r="AS53" s="73" t="n">
        <f t="shared" si="51"/>
        <v>2.8470558961581458E-3</v>
      </c>
      <c r="AT53" s="73" t="n">
        <f t="shared" si="51"/>
        <v>2.9775915416589815E-3</v>
      </c>
      <c r="AU53" s="73" t="n">
        <f t="shared" si="51"/>
        <v>2.0149017194730581E-2</v>
      </c>
      <c r="AV53" s="109" t="str">
        <f t="shared" si="51"/>
      </c>
    </row>
    <row r="54">
      <c r="A54" s="59" t="str">
        <f t="shared" si="45"/>
        <v>Products</v>
      </c>
      <c r="B54" s="59" t="str">
        <f t="shared" si="46"/>
        <v>MFG Outside U.S.,
Qualifying Country</v>
      </c>
      <c r="M54" s="167" t="str">
        <f t="shared" si="47"/>
        <v>Products</v>
      </c>
      <c r="N54" s="59" t="str">
        <f t="shared" si="47"/>
        <v>MFG Outside U.S.,
Qualifying Country</v>
      </c>
      <c r="O54" s="16" t="str">
        <f t="shared" ref="O54:AG54" si="52">IFERROR(O34/SUMIFS(O$21:O$36,$M$21:$M$36,$M54),"")</f>
      </c>
      <c r="P54" s="16" t="str">
        <f t="shared" si="52"/>
      </c>
      <c r="Q54" s="16" t="str">
        <f t="shared" si="52"/>
      </c>
      <c r="R54" s="16" t="str">
        <f t="shared" si="52"/>
      </c>
      <c r="S54" s="16" t="str">
        <f t="shared" si="52"/>
      </c>
      <c r="T54" s="16" t="str">
        <f t="shared" si="52"/>
      </c>
      <c r="U54" s="16" t="str">
        <f t="shared" si="52"/>
      </c>
      <c r="V54" s="16" t="str">
        <f t="shared" si="52"/>
      </c>
      <c r="W54" s="16" t="str">
        <f t="shared" si="52"/>
      </c>
      <c r="X54" s="16" t="str">
        <f t="shared" si="52"/>
      </c>
      <c r="Y54" s="16" t="str">
        <f t="shared" si="52"/>
      </c>
      <c r="Z54" s="16" t="str">
        <f t="shared" si="52"/>
      </c>
      <c r="AA54" s="16" t="str">
        <f t="shared" si="52"/>
      </c>
      <c r="AB54" s="16" t="str">
        <f t="shared" si="52"/>
      </c>
      <c r="AC54" s="16" t="str">
        <f t="shared" si="52"/>
      </c>
      <c r="AD54" s="16" t="str">
        <f t="shared" si="52"/>
      </c>
      <c r="AE54" s="16" t="str">
        <f t="shared" si="52"/>
      </c>
      <c r="AF54" s="16" t="str">
        <f t="shared" si="52"/>
      </c>
      <c r="AG54" s="16" t="str">
        <f t="shared" si="52"/>
      </c>
      <c r="AH54" s="16" t="n">
        <f t="shared" ref="AH54:AV54" si="53">IFERROR(AH28/SUMIFS(AH$27:AH$48,$M$27:$M$48,$M28),"")</f>
        <v>7.5158921180092141E-3</v>
      </c>
      <c r="AI54" s="16" t="n">
        <f t="shared" si="53"/>
        <v>9.3944890555730451E-3</v>
      </c>
      <c r="AJ54" s="16" t="n">
        <f t="shared" si="53"/>
        <v>6.8087866183416624E-3</v>
      </c>
      <c r="AK54" s="16" t="n">
        <f t="shared" si="53"/>
        <v>5.6319415033775312E-3</v>
      </c>
      <c r="AL54" s="16" t="n">
        <f t="shared" si="53"/>
        <v>3.487276688477617E-3</v>
      </c>
      <c r="AM54" s="16" t="n">
        <f t="shared" si="53"/>
        <v>4.5394508390030289E-3</v>
      </c>
      <c r="AN54" s="16" t="n">
        <f t="shared" si="53"/>
        <v>3.9579418100729753E-3</v>
      </c>
      <c r="AO54" s="16" t="n">
        <f t="shared" si="53"/>
        <v>7.9157393910453296E-3</v>
      </c>
      <c r="AP54" s="16" t="n">
        <f t="shared" si="53"/>
        <v>1.7620212009169172E-2</v>
      </c>
      <c r="AQ54" s="16" t="n">
        <f t="shared" si="53"/>
        <v>1.481337158665272E-2</v>
      </c>
      <c r="AR54" s="16" t="n">
        <f t="shared" si="53"/>
        <v>1.8870363340389659E-2</v>
      </c>
      <c r="AS54" s="16" t="n">
        <f t="shared" si="53"/>
        <v>1.3095951716527185E-2</v>
      </c>
      <c r="AT54" s="16" t="n">
        <f t="shared" si="53"/>
        <v>1.7716538674029191E-2</v>
      </c>
      <c r="AU54" s="16" t="n">
        <f t="shared" si="53"/>
        <v>2.887483642396229E-2</v>
      </c>
      <c r="AV54" s="110" t="str">
        <f t="shared" si="53"/>
      </c>
    </row>
    <row r="55">
      <c r="A55" s="59" t="str">
        <f t="shared" si="45"/>
        <v>Products</v>
      </c>
      <c r="B55" s="59" t="str">
        <f t="shared" si="46"/>
        <v>MFG Outside U.S.,
Use outside U.S.</v>
      </c>
      <c r="M55" s="167" t="str">
        <f t="shared" si="47"/>
        <v>Products</v>
      </c>
      <c r="N55" s="59" t="str">
        <f t="shared" si="47"/>
        <v>MFG Outside U.S.,
Use outside U.S.</v>
      </c>
      <c r="O55" s="16" t="str">
        <f t="shared" ref="O55:AG55" si="54">IFERROR(O35/SUMIFS(O$21:O$36,$M$21:$M$36,$M55),"")</f>
      </c>
      <c r="P55" s="16" t="str">
        <f t="shared" si="54"/>
      </c>
      <c r="Q55" s="16" t="str">
        <f t="shared" si="54"/>
      </c>
      <c r="R55" s="16" t="str">
        <f t="shared" si="54"/>
      </c>
      <c r="S55" s="16" t="str">
        <f t="shared" si="54"/>
      </c>
      <c r="T55" s="16" t="str">
        <f t="shared" si="54"/>
      </c>
      <c r="U55" s="16" t="str">
        <f t="shared" si="54"/>
      </c>
      <c r="V55" s="16" t="str">
        <f t="shared" si="54"/>
      </c>
      <c r="W55" s="16" t="str">
        <f t="shared" si="54"/>
      </c>
      <c r="X55" s="16" t="str">
        <f t="shared" si="54"/>
      </c>
      <c r="Y55" s="16" t="str">
        <f t="shared" si="54"/>
      </c>
      <c r="Z55" s="16" t="str">
        <f t="shared" si="54"/>
      </c>
      <c r="AA55" s="16" t="str">
        <f t="shared" si="54"/>
      </c>
      <c r="AB55" s="16" t="str">
        <f t="shared" si="54"/>
      </c>
      <c r="AC55" s="16" t="str">
        <f t="shared" si="54"/>
      </c>
      <c r="AD55" s="16" t="str">
        <f t="shared" si="54"/>
      </c>
      <c r="AE55" s="16" t="str">
        <f t="shared" si="54"/>
      </c>
      <c r="AF55" s="16" t="str">
        <f t="shared" si="54"/>
      </c>
      <c r="AG55" s="16" t="str">
        <f t="shared" si="54"/>
      </c>
      <c r="AH55" s="16" t="n">
        <f t="shared" ref="AH55:AV55" si="55">IFERROR(AH29/SUMIFS(AH$27:AH$48,$M$27:$M$48,$M29),"")</f>
        <v>7.5008920335458043E-2</v>
      </c>
      <c r="AI55" s="16" t="n">
        <f t="shared" si="55"/>
        <v>7.8685685186402912E-2</v>
      </c>
      <c r="AJ55" s="16" t="n">
        <f t="shared" si="55"/>
        <v>6.0371561969069544E-2</v>
      </c>
      <c r="AK55" s="16" t="n">
        <f t="shared" si="55"/>
        <v>6.0225565729808528E-2</v>
      </c>
      <c r="AL55" s="16" t="n">
        <f t="shared" si="55"/>
        <v>7.5878414584144224E-2</v>
      </c>
      <c r="AM55" s="16" t="n">
        <f t="shared" si="55"/>
        <v>4.1895059573463324E-2</v>
      </c>
      <c r="AN55" s="16" t="n">
        <f t="shared" si="55"/>
        <v>3.4846061501716714E-2</v>
      </c>
      <c r="AO55" s="16" t="n">
        <f t="shared" si="55"/>
        <v>2.2494825759267773E-2</v>
      </c>
      <c r="AP55" s="16" t="n">
        <f t="shared" si="55"/>
        <v>2.0040564134047676E-2</v>
      </c>
      <c r="AQ55" s="16" t="n">
        <f t="shared" si="55"/>
        <v>1.5963299892813511E-2</v>
      </c>
      <c r="AR55" s="16" t="n">
        <f t="shared" si="55"/>
        <v>1.4639040931582633E-2</v>
      </c>
      <c r="AS55" s="16" t="n">
        <f t="shared" si="55"/>
        <v>1.0632674698487004E-2</v>
      </c>
      <c r="AT55" s="16" t="n">
        <f t="shared" si="55"/>
        <v>1.0425622566551124E-2</v>
      </c>
      <c r="AU55" s="16" t="n">
        <f t="shared" si="55"/>
        <v>1.1153159724157461E-2</v>
      </c>
      <c r="AV55" s="110" t="str">
        <f t="shared" si="55"/>
      </c>
    </row>
    <row r="56" ht="15" customHeight="1">
      <c r="A56" s="59" t="str">
        <f t="shared" si="45"/>
        <v>Products</v>
      </c>
      <c r="B56" s="59" t="str">
        <f t="shared" si="46"/>
        <v>Not MFG, Foreign
Place of
Performance</v>
      </c>
      <c r="M56" s="167" t="str">
        <f t="shared" si="47"/>
        <v>Products</v>
      </c>
      <c r="N56" s="59" t="str">
        <f t="shared" si="47"/>
        <v>Not MFG, Foreign
Place of
Performance</v>
      </c>
      <c r="O56" s="132" t="str">
        <f t="shared" ref="O56:AG56" si="56">IFERROR(O36/SUMIFS(O$21:O$36,$M$21:$M$36,$M56),"")</f>
      </c>
      <c r="P56" s="132" t="str">
        <f t="shared" si="56"/>
      </c>
      <c r="Q56" s="132" t="str">
        <f t="shared" si="56"/>
      </c>
      <c r="R56" s="132" t="str">
        <f t="shared" si="56"/>
      </c>
      <c r="S56" s="132" t="str">
        <f t="shared" si="56"/>
      </c>
      <c r="T56" s="132" t="str">
        <f t="shared" si="56"/>
      </c>
      <c r="U56" s="132" t="str">
        <f t="shared" si="56"/>
      </c>
      <c r="V56" s="132" t="str">
        <f t="shared" si="56"/>
      </c>
      <c r="W56" s="132" t="str">
        <f t="shared" si="56"/>
      </c>
      <c r="X56" s="132" t="str">
        <f t="shared" si="56"/>
      </c>
      <c r="Y56" s="132" t="str">
        <f t="shared" si="56"/>
      </c>
      <c r="Z56" s="132" t="str">
        <f t="shared" si="56"/>
      </c>
      <c r="AA56" s="132" t="str">
        <f t="shared" si="56"/>
      </c>
      <c r="AB56" s="132" t="str">
        <f t="shared" si="56"/>
      </c>
      <c r="AC56" s="132" t="str">
        <f t="shared" si="56"/>
      </c>
      <c r="AD56" s="132" t="str">
        <f t="shared" si="56"/>
      </c>
      <c r="AE56" s="132" t="str">
        <f t="shared" si="56"/>
      </c>
      <c r="AF56" s="132" t="str">
        <f t="shared" si="56"/>
      </c>
      <c r="AG56" s="132" t="str">
        <f t="shared" si="56"/>
      </c>
      <c r="AH56" s="16" t="n">
        <f t="shared" ref="AH56:AV56" si="57">IFERROR(AH30/SUMIFS(AH$27:AH$48,$M$27:$M$48,$M30),"")</f>
        <v>1.8178286173060929E-2</v>
      </c>
      <c r="AI56" s="16" t="n">
        <f t="shared" si="57"/>
        <v>2.1297016300658295E-2</v>
      </c>
      <c r="AJ56" s="16" t="n">
        <f t="shared" si="57"/>
        <v>1.7784881988395278E-2</v>
      </c>
      <c r="AK56" s="16" t="n">
        <f t="shared" si="57"/>
        <v>1.9530276261453063E-2</v>
      </c>
      <c r="AL56" s="16" t="n">
        <f t="shared" si="57"/>
        <v>1.6635508936841216E-2</v>
      </c>
      <c r="AM56" s="16" t="n">
        <f t="shared" si="57"/>
        <v>1.1803136527943863E-2</v>
      </c>
      <c r="AN56" s="16" t="n">
        <f t="shared" si="57"/>
        <v>5.5183569750923553E-3</v>
      </c>
      <c r="AO56" s="16" t="n">
        <f t="shared" si="57"/>
        <v>5.2510109743761071E-3</v>
      </c>
      <c r="AP56" s="16" t="n">
        <f t="shared" si="57"/>
        <v>4.9914153624090784E-3</v>
      </c>
      <c r="AQ56" s="16" t="n">
        <f t="shared" si="57"/>
        <v>4.5049020561813485E-3</v>
      </c>
      <c r="AR56" s="16" t="n">
        <f t="shared" si="57"/>
        <v>3.4633242473863799E-3</v>
      </c>
      <c r="AS56" s="16" t="n">
        <f t="shared" si="57"/>
        <v>3.2999361822070293E-3</v>
      </c>
      <c r="AT56" s="16" t="n">
        <f t="shared" si="57"/>
        <v>2.7775776156137586E-3</v>
      </c>
      <c r="AU56" s="16" t="n">
        <f t="shared" si="57"/>
        <v>2.8420179598232721E-3</v>
      </c>
      <c r="AV56" s="110" t="str">
        <f t="shared" si="57"/>
      </c>
    </row>
    <row r="57">
      <c r="A57" s="59" t="str">
        <f t="shared" si="45"/>
        <v>Products</v>
      </c>
      <c r="B57" s="59" t="str">
        <f t="shared" si="46"/>
        <v>Not MFG, U.S. Place
of Performance</v>
      </c>
      <c r="M57" s="167" t="str">
        <f t="shared" si="47"/>
        <v>Products</v>
      </c>
      <c r="N57" s="59" t="str">
        <f t="shared" si="47"/>
        <v>Not MFG, U.S. Place
of Performance</v>
      </c>
      <c r="O57" s="138" t="str">
        <f t="shared" ref="O57:AG57" si="58">IFERROR(O37/SUMIFS(O$21:O$36,$M$21:$M$36,$M57),"")</f>
      </c>
      <c r="P57" s="138" t="str">
        <f t="shared" si="58"/>
      </c>
      <c r="Q57" s="138" t="str">
        <f t="shared" si="58"/>
      </c>
      <c r="R57" s="138" t="str">
        <f t="shared" si="58"/>
      </c>
      <c r="S57" s="138" t="str">
        <f t="shared" si="58"/>
      </c>
      <c r="T57" s="138" t="str">
        <f t="shared" si="58"/>
      </c>
      <c r="U57" s="138" t="str">
        <f t="shared" si="58"/>
      </c>
      <c r="V57" s="138" t="str">
        <f t="shared" si="58"/>
      </c>
      <c r="W57" s="138" t="str">
        <f t="shared" si="58"/>
      </c>
      <c r="X57" s="138" t="str">
        <f t="shared" si="58"/>
      </c>
      <c r="Y57" s="138" t="str">
        <f t="shared" si="58"/>
      </c>
      <c r="Z57" s="138" t="str">
        <f t="shared" si="58"/>
      </c>
      <c r="AA57" s="138" t="str">
        <f t="shared" si="58"/>
      </c>
      <c r="AB57" s="138" t="str">
        <f t="shared" si="58"/>
      </c>
      <c r="AC57" s="138" t="str">
        <f t="shared" si="58"/>
      </c>
      <c r="AD57" s="125" t="str">
        <f t="shared" si="58"/>
      </c>
      <c r="AE57" s="124" t="str">
        <f t="shared" si="58"/>
      </c>
      <c r="AF57" s="138" t="str">
        <f t="shared" si="58"/>
      </c>
      <c r="AG57" s="138" t="str">
        <f t="shared" si="58"/>
      </c>
      <c r="AH57" s="16" t="n">
        <f t="shared" ref="AH57:AV57" si="59">IFERROR(AH31/SUMIFS(AH$27:AH$48,$M$27:$M$48,$M31),"")</f>
        <v>1.0291034913911282E-4</v>
      </c>
      <c r="AI57" s="16" t="n">
        <f t="shared" si="59"/>
        <v>9.436738225062258E-4</v>
      </c>
      <c r="AJ57" s="16" t="n">
        <f t="shared" si="59"/>
        <v>1.4214434657333271E-6</v>
      </c>
      <c r="AK57" s="16" t="n">
        <f t="shared" si="59"/>
        <v>-4.0008036453974324E-6</v>
      </c>
      <c r="AL57" s="16" t="n">
        <f t="shared" si="59"/>
        <v>4.483427569426774E-5</v>
      </c>
      <c r="AM57" s="16" t="n">
        <f t="shared" si="59"/>
        <v>1.6673942123814087E-5</v>
      </c>
      <c r="AN57" s="16" t="n">
        <f t="shared" si="59"/>
        <v>1.3507573153337764E-6</v>
      </c>
      <c r="AO57" s="16" t="n">
        <f t="shared" si="59"/>
        <v>2.6866281849507869E-6</v>
      </c>
      <c r="AP57" s="16" t="n">
        <f t="shared" si="59"/>
        <v>1.9360757824838385E-4</v>
      </c>
      <c r="AQ57" s="16" t="n">
        <f t="shared" si="59"/>
        <v>4.5315610680943203E-6</v>
      </c>
      <c r="AR57" s="16" t="n">
        <f t="shared" si="59"/>
        <v>1.4351708975515452E-5</v>
      </c>
      <c r="AS57" s="16" t="n">
        <f t="shared" si="59"/>
        <v>1.8378281600418984E-5</v>
      </c>
      <c r="AT57" s="16" t="n">
        <f t="shared" si="59"/>
        <v>4.0629838791575016E-5</v>
      </c>
      <c r="AU57" s="16" t="n">
        <f t="shared" si="59"/>
        <v>6.6228506410098809E-5</v>
      </c>
      <c r="AV57" s="110" t="str">
        <f t="shared" si="59"/>
      </c>
    </row>
    <row r="58">
      <c r="A58" s="59" t="str">
        <f t="shared" si="45"/>
        <v>Products</v>
      </c>
      <c r="B58" s="59" t="str">
        <f t="shared" si="46"/>
        <v>U.S. Manufactured</v>
      </c>
      <c r="M58" s="167" t="str">
        <f t="shared" si="47"/>
        <v>Products</v>
      </c>
      <c r="N58" s="59" t="str">
        <f t="shared" si="47"/>
        <v>U.S. Manufactured</v>
      </c>
      <c r="O58" s="16" t="str">
        <f t="shared" ref="O58:AG58" si="60">IFERROR(O38/SUMIFS(O$21:O$36,$M$21:$M$36,$M58),"")</f>
      </c>
      <c r="P58" s="16" t="str">
        <f t="shared" si="60"/>
      </c>
      <c r="Q58" s="16" t="str">
        <f t="shared" si="60"/>
      </c>
      <c r="R58" s="16" t="str">
        <f t="shared" si="60"/>
      </c>
      <c r="S58" s="16" t="str">
        <f t="shared" si="60"/>
      </c>
      <c r="T58" s="16" t="str">
        <f t="shared" si="60"/>
      </c>
      <c r="U58" s="16" t="str">
        <f t="shared" si="60"/>
      </c>
      <c r="V58" s="16" t="str">
        <f t="shared" si="60"/>
      </c>
      <c r="W58" s="16" t="str">
        <f t="shared" si="60"/>
      </c>
      <c r="X58" s="16" t="str">
        <f t="shared" si="60"/>
      </c>
      <c r="Y58" s="16" t="str">
        <f t="shared" si="60"/>
      </c>
      <c r="Z58" s="16" t="str">
        <f t="shared" si="60"/>
      </c>
      <c r="AA58" s="16" t="str">
        <f t="shared" si="60"/>
      </c>
      <c r="AB58" s="16" t="str">
        <f t="shared" si="60"/>
      </c>
      <c r="AC58" s="16" t="str">
        <f t="shared" si="60"/>
      </c>
      <c r="AD58" s="16" t="str">
        <f t="shared" si="60"/>
      </c>
      <c r="AE58" s="16" t="str">
        <f t="shared" si="60"/>
      </c>
      <c r="AF58" s="16" t="str">
        <f t="shared" si="60"/>
      </c>
      <c r="AG58" s="16" t="str">
        <f t="shared" si="60"/>
      </c>
      <c r="AH58" s="16" t="n">
        <f t="shared" ref="AH58:AV58" si="61">IFERROR(AH32/SUMIFS(AH$27:AH$48,$M$27:$M$48,$M32),"")</f>
        <v>0.82599751640459174</v>
      </c>
      <c r="AI58" s="16" t="n">
        <f t="shared" si="61"/>
        <v>0.83432528418839436</v>
      </c>
      <c r="AJ58" s="16" t="n">
        <f t="shared" si="61"/>
        <v>0.87695177728143203</v>
      </c>
      <c r="AK58" s="16" t="n">
        <f t="shared" si="61"/>
        <v>0.89543347954120278</v>
      </c>
      <c r="AL58" s="16" t="n">
        <f t="shared" si="61"/>
        <v>0.88486434593037155</v>
      </c>
      <c r="AM58" s="16" t="n">
        <f t="shared" si="61"/>
        <v>0.92872167289471907</v>
      </c>
      <c r="AN58" s="16" t="n">
        <f t="shared" si="61"/>
        <v>0.94273188897021831</v>
      </c>
      <c r="AO58" s="16" t="n">
        <f t="shared" si="61"/>
        <v>0.94525654872993337</v>
      </c>
      <c r="AP58" s="16" t="n">
        <f t="shared" si="61"/>
        <v>0.94564141380966504</v>
      </c>
      <c r="AQ58" s="16" t="n">
        <f t="shared" si="61"/>
        <v>0.95064513833034314</v>
      </c>
      <c r="AR58" s="16" t="n">
        <f t="shared" si="61"/>
        <v>0.95206169347969616</v>
      </c>
      <c r="AS58" s="16" t="n">
        <f t="shared" si="61"/>
        <v>0.96113268192013634</v>
      </c>
      <c r="AT58" s="16" t="n">
        <f t="shared" si="61"/>
        <v>0.95327690944532062</v>
      </c>
      <c r="AU58" s="16" t="n">
        <f t="shared" si="61"/>
        <v>0.92362025815648641</v>
      </c>
      <c r="AV58" s="110" t="str">
        <f t="shared" si="61"/>
      </c>
    </row>
    <row r="59">
      <c r="A59" s="59" t="str">
        <f t="shared" si="45"/>
        <v>Products</v>
      </c>
      <c r="B59" s="59" t="str">
        <f t="shared" si="46"/>
        <v>U.S. Manufactured,
Foreign Vendor or
Origin</v>
      </c>
      <c r="M59" s="167" t="str">
        <f t="shared" si="47"/>
        <v>Products</v>
      </c>
      <c r="N59" s="59" t="str">
        <f t="shared" si="47"/>
        <v>U.S. Manufactured,
Foreign Vendor or
Origin</v>
      </c>
      <c r="O59" s="16" t="str">
        <f t="shared" ref="O59:AG59" si="62">IFERROR(O39/SUMIFS(O$21:O$36,$M$21:$M$36,$M59),"")</f>
      </c>
      <c r="P59" s="16" t="str">
        <f t="shared" si="62"/>
      </c>
      <c r="Q59" s="16" t="str">
        <f t="shared" si="62"/>
      </c>
      <c r="R59" s="16" t="str">
        <f t="shared" si="62"/>
      </c>
      <c r="S59" s="16" t="str">
        <f t="shared" si="62"/>
      </c>
      <c r="T59" s="16" t="str">
        <f t="shared" si="62"/>
      </c>
      <c r="U59" s="16" t="str">
        <f t="shared" si="62"/>
      </c>
      <c r="V59" s="16" t="str">
        <f t="shared" si="62"/>
      </c>
      <c r="W59" s="16" t="str">
        <f t="shared" si="62"/>
      </c>
      <c r="X59" s="16" t="str">
        <f t="shared" si="62"/>
      </c>
      <c r="Y59" s="16" t="str">
        <f t="shared" si="62"/>
      </c>
      <c r="Z59" s="16" t="str">
        <f t="shared" si="62"/>
      </c>
      <c r="AA59" s="16" t="str">
        <f t="shared" si="62"/>
      </c>
      <c r="AB59" s="16" t="str">
        <f t="shared" si="62"/>
      </c>
      <c r="AC59" s="16" t="str">
        <f t="shared" si="62"/>
      </c>
      <c r="AD59" s="16" t="str">
        <f t="shared" si="62"/>
      </c>
      <c r="AE59" s="18" t="str">
        <f t="shared" si="62"/>
      </c>
      <c r="AF59" s="16" t="str">
        <f t="shared" si="62"/>
      </c>
      <c r="AG59" s="16" t="str">
        <f t="shared" si="62"/>
      </c>
      <c r="AH59" s="16" t="n">
        <f t="shared" ref="AH59:AV59" si="63">IFERROR(AH33/SUMIFS(AH$27:AH$48,$M$27:$M$48,$M33),"")</f>
        <v>1.0220827056610799E-2</v>
      </c>
      <c r="AI59" s="16" t="n">
        <f t="shared" si="63"/>
        <v>7.5884686318403484E-3</v>
      </c>
      <c r="AJ59" s="16" t="n">
        <f t="shared" si="63"/>
        <v>7.2563236978677908E-3</v>
      </c>
      <c r="AK59" s="16" t="n">
        <f t="shared" si="63"/>
        <v>2.6718685094936686E-3</v>
      </c>
      <c r="AL59" s="16" t="n">
        <f t="shared" si="63"/>
        <v>1.1431864661732923E-3</v>
      </c>
      <c r="AM59" s="16" t="n">
        <f t="shared" si="63"/>
        <v>2.7805552691807026E-3</v>
      </c>
      <c r="AN59" s="16" t="n">
        <f t="shared" si="63"/>
        <v>1.3897687575556764E-3</v>
      </c>
      <c r="AO59" s="16" t="n">
        <f t="shared" si="63"/>
        <v>9.5629747630604999E-4</v>
      </c>
      <c r="AP59" s="16" t="n">
        <f t="shared" si="63"/>
        <v>9.8824295992486905E-4</v>
      </c>
      <c r="AQ59" s="16" t="n">
        <f t="shared" si="63"/>
        <v>8.9152863542651039E-4</v>
      </c>
      <c r="AR59" s="16" t="n">
        <f t="shared" si="63"/>
        <v>5.8801836814841989E-4</v>
      </c>
      <c r="AS59" s="16" t="n">
        <f t="shared" si="63"/>
        <v>4.9780335157980466E-4</v>
      </c>
      <c r="AT59" s="16" t="n">
        <f t="shared" si="63"/>
        <v>6.8013494031110837E-4</v>
      </c>
      <c r="AU59" s="16" t="n">
        <f t="shared" si="63"/>
        <v>1.043444245327188E-3</v>
      </c>
      <c r="AV59" s="110" t="str">
        <f t="shared" si="63"/>
      </c>
    </row>
    <row r="60">
      <c r="A60" s="59" t="str">
        <f t="shared" si="45"/>
        <v>Products</v>
      </c>
      <c r="B60" s="59" t="n">
        <f t="shared" si="46"/>
        <v>0</v>
      </c>
      <c r="M60" s="166" t="str">
        <f t="shared" si="47"/>
        <v>Products</v>
      </c>
      <c r="N60" s="68" t="n">
        <f t="shared" si="47"/>
        <v>0</v>
      </c>
      <c r="O60" s="108" t="str">
        <f t="shared" ref="O60:AG60" si="64">IFERROR(O40/SUMIFS(O$21:O$36,$M$21:$M$36,$M60),"")</f>
      </c>
      <c r="P60" s="108" t="str">
        <f t="shared" si="64"/>
      </c>
      <c r="Q60" s="108" t="str">
        <f t="shared" si="64"/>
      </c>
      <c r="R60" s="108" t="str">
        <f t="shared" si="64"/>
      </c>
      <c r="S60" s="108" t="str">
        <f t="shared" si="64"/>
      </c>
      <c r="T60" s="108" t="str">
        <f t="shared" si="64"/>
      </c>
      <c r="U60" s="108" t="str">
        <f t="shared" si="64"/>
      </c>
      <c r="V60" s="108" t="str">
        <f t="shared" si="64"/>
      </c>
      <c r="W60" s="108" t="str">
        <f t="shared" si="64"/>
      </c>
      <c r="X60" s="108" t="str">
        <f t="shared" si="64"/>
      </c>
      <c r="Y60" s="108" t="str">
        <f t="shared" si="64"/>
      </c>
      <c r="Z60" s="108" t="str">
        <f t="shared" si="64"/>
      </c>
      <c r="AA60" s="108" t="str">
        <f t="shared" si="64"/>
      </c>
      <c r="AB60" s="108" t="str">
        <f t="shared" si="64"/>
      </c>
      <c r="AC60" s="108" t="str">
        <f t="shared" si="64"/>
      </c>
      <c r="AD60" s="108" t="str">
        <f t="shared" si="64"/>
      </c>
      <c r="AE60" s="108" t="str">
        <f t="shared" si="64"/>
      </c>
      <c r="AF60" s="108" t="str">
        <f t="shared" si="64"/>
      </c>
      <c r="AG60" s="108" t="str">
        <f t="shared" si="64"/>
      </c>
      <c r="AH60" s="108" t="n">
        <f t="shared" ref="AH60:AV60" si="65">IFERROR(AH34/SUMIFS(AH$27:AH$48,$M$27:$M$48,$M34),"")</f>
        <v>4.8407201637573283E-2</v>
      </c>
      <c r="AI60" s="108" t="n">
        <f t="shared" si="65"/>
        <v>3.9049435549770591E-2</v>
      </c>
      <c r="AJ60" s="108" t="n">
        <f t="shared" si="65"/>
        <v>2.204794700501371E-2</v>
      </c>
      <c r="AK60" s="108" t="n">
        <f t="shared" si="65"/>
        <v>9.5344741260144483E-3</v>
      </c>
      <c r="AL60" s="108" t="n">
        <f t="shared" si="65"/>
        <v>7.5415380316370623E-3</v>
      </c>
      <c r="AM60" s="108" t="n">
        <f t="shared" si="65"/>
        <v>6.2641833987799409E-3</v>
      </c>
      <c r="AN60" s="108" t="n">
        <f t="shared" si="65"/>
        <v>7.6761492384514263E-3</v>
      </c>
      <c r="AO60" s="108" t="n">
        <f t="shared" si="65"/>
        <v>1.4166414167989727E-2</v>
      </c>
      <c r="AP60" s="108" t="n">
        <f t="shared" si="65"/>
        <v>8.889358127539923E-3</v>
      </c>
      <c r="AQ60" s="108" t="n">
        <f t="shared" si="65"/>
        <v>1.1514787153403819E-2</v>
      </c>
      <c r="AR60" s="108" t="n">
        <f t="shared" si="65"/>
        <v>9.1419382564886138E-3</v>
      </c>
      <c r="AS60" s="108" t="n">
        <f t="shared" si="65"/>
        <v>8.4755179533041233E-3</v>
      </c>
      <c r="AT60" s="108" t="n">
        <f t="shared" si="65"/>
        <v>1.2104995377723636E-2</v>
      </c>
      <c r="AU60" s="108" t="n">
        <f t="shared" si="65"/>
        <v>1.225103778910263E-2</v>
      </c>
      <c r="AV60" s="111" t="str">
        <f t="shared" si="65"/>
      </c>
    </row>
    <row r="61">
      <c r="A61" s="59" t="str">
        <f t="shared" si="45"/>
        <v>Services and R&amp;D</v>
      </c>
      <c r="B61" s="59" t="str">
        <f t="shared" si="46"/>
        <v>MFG Outside U.S.,
Other Exception or
Waiver</v>
      </c>
      <c r="M61" s="168" t="str">
        <f t="shared" si="47"/>
        <v>Services and R&amp;D</v>
      </c>
      <c r="N61" s="69" t="str">
        <f t="shared" si="47"/>
        <v>MFG Outside U.S.,
Other Exception or
Waiver</v>
      </c>
      <c r="O61" s="73" t="str">
        <f t="shared" ref="O61:AG61" si="66">IFERROR(O41/SUMIFS(O$21:O$36,$M$21:$M$36,$M61),"")</f>
      </c>
      <c r="P61" s="73" t="str">
        <f t="shared" si="66"/>
      </c>
      <c r="Q61" s="73" t="str">
        <f t="shared" si="66"/>
      </c>
      <c r="R61" s="73" t="str">
        <f t="shared" si="66"/>
      </c>
      <c r="S61" s="73" t="str">
        <f t="shared" si="66"/>
      </c>
      <c r="T61" s="73" t="str">
        <f t="shared" si="66"/>
      </c>
      <c r="U61" s="73" t="str">
        <f t="shared" si="66"/>
      </c>
      <c r="V61" s="73" t="str">
        <f t="shared" si="66"/>
      </c>
      <c r="W61" s="73" t="str">
        <f t="shared" si="66"/>
      </c>
      <c r="X61" s="73" t="str">
        <f t="shared" si="66"/>
      </c>
      <c r="Y61" s="73" t="str">
        <f t="shared" si="66"/>
      </c>
      <c r="Z61" s="73" t="str">
        <f t="shared" si="66"/>
      </c>
      <c r="AA61" s="73" t="str">
        <f t="shared" si="66"/>
      </c>
      <c r="AB61" s="73" t="str">
        <f t="shared" si="66"/>
      </c>
      <c r="AC61" s="73" t="str">
        <f t="shared" si="66"/>
      </c>
      <c r="AD61" s="73" t="str">
        <f t="shared" si="66"/>
      </c>
      <c r="AE61" s="73" t="str">
        <f t="shared" si="66"/>
      </c>
      <c r="AF61" s="73" t="str">
        <f t="shared" si="66"/>
      </c>
      <c r="AG61" s="73" t="str">
        <f t="shared" si="66"/>
      </c>
      <c r="AH61" s="73" t="n">
        <f t="shared" ref="AH61:AV61" si="67">IFERROR(AH35/SUMIFS(AH$27:AH$48,$M$27:$M$48,$M35),"")</f>
        <v>2.7779379791596396E-4</v>
      </c>
      <c r="AI61" s="73" t="n">
        <f t="shared" si="67"/>
        <v>3.5117923850355384E-4</v>
      </c>
      <c r="AJ61" s="73" t="n">
        <f t="shared" si="67"/>
        <v>9.7187988396261646E-7</v>
      </c>
      <c r="AK61" s="73" t="n">
        <f t="shared" si="67"/>
        <v>1.7061386045316262E-6</v>
      </c>
      <c r="AL61" s="73" t="n">
        <f t="shared" si="67"/>
        <v>-1.0538711257225125E-6</v>
      </c>
      <c r="AM61" s="73" t="n">
        <f t="shared" si="67"/>
        <v>-1.5248147038979115E-7</v>
      </c>
      <c r="AN61" s="73" t="n">
        <f t="shared" si="67"/>
        <v>-2.3165286396476796E-7</v>
      </c>
      <c r="AO61" s="73" t="n">
        <f t="shared" si="67"/>
        <v>-2.4662044864324562E-6</v>
      </c>
      <c r="AP61" s="73" t="n">
        <f t="shared" si="67"/>
        <v>-2.3764961346207E-6</v>
      </c>
      <c r="AQ61" s="73" t="n">
        <f t="shared" si="67"/>
        <v>-6.5414218894576891E-9</v>
      </c>
      <c r="AR61" s="73" t="n">
        <f t="shared" si="67"/>
        <v>-2.2057036750484292E-8</v>
      </c>
      <c r="AS61" s="73" t="n">
        <f t="shared" si="67"/>
        <v>-3.7651812059247571E-8</v>
      </c>
      <c r="AT61" s="73" t="str">
        <f t="shared" si="67"/>
      </c>
      <c r="AU61" s="73" t="str">
        <f t="shared" si="67"/>
      </c>
      <c r="AV61" s="109" t="str">
        <f t="shared" si="67"/>
      </c>
    </row>
    <row r="62">
      <c r="A62" s="59" t="str">
        <f t="shared" si="45"/>
        <v>Services and R&amp;D</v>
      </c>
      <c r="B62" s="59" t="str">
        <f t="shared" si="46"/>
        <v>MFG Outside U.S.,
Qualifying Country</v>
      </c>
      <c r="M62" s="167" t="str">
        <f t="shared" si="47"/>
        <v>Services and R&amp;D</v>
      </c>
      <c r="N62" s="59" t="str">
        <f t="shared" si="47"/>
        <v>MFG Outside U.S.,
Qualifying Country</v>
      </c>
      <c r="O62" s="16" t="str">
        <f t="shared" ref="O62:AG62" si="68">IFERROR(O42/SUMIFS(O$21:O$36,$M$21:$M$36,$M62),"")</f>
      </c>
      <c r="P62" s="16" t="str">
        <f t="shared" si="68"/>
      </c>
      <c r="Q62" s="16" t="str">
        <f t="shared" si="68"/>
      </c>
      <c r="R62" s="16" t="str">
        <f t="shared" si="68"/>
      </c>
      <c r="S62" s="16" t="str">
        <f t="shared" si="68"/>
      </c>
      <c r="T62" s="16" t="str">
        <f t="shared" si="68"/>
      </c>
      <c r="U62" s="16" t="str">
        <f t="shared" si="68"/>
      </c>
      <c r="V62" s="16" t="str">
        <f t="shared" si="68"/>
      </c>
      <c r="W62" s="16" t="str">
        <f t="shared" si="68"/>
      </c>
      <c r="X62" s="16" t="str">
        <f t="shared" si="68"/>
      </c>
      <c r="Y62" s="16" t="str">
        <f t="shared" si="68"/>
      </c>
      <c r="Z62" s="16" t="str">
        <f t="shared" si="68"/>
      </c>
      <c r="AA62" s="16" t="str">
        <f t="shared" si="68"/>
      </c>
      <c r="AB62" s="16" t="str">
        <f t="shared" si="68"/>
      </c>
      <c r="AC62" s="16" t="str">
        <f t="shared" si="68"/>
      </c>
      <c r="AD62" s="16" t="str">
        <f t="shared" si="68"/>
      </c>
      <c r="AE62" s="16" t="str">
        <f t="shared" si="68"/>
      </c>
      <c r="AF62" s="16" t="str">
        <f t="shared" si="68"/>
      </c>
      <c r="AG62" s="16" t="str">
        <f t="shared" si="68"/>
      </c>
      <c r="AH62" s="16" t="n">
        <f t="shared" ref="AH62:AV62" si="69">IFERROR(AH36/SUMIFS(AH$27:AH$48,$M$27:$M$48,$M36),"")</f>
        <v>1.3116344223018382E-4</v>
      </c>
      <c r="AI62" s="16" t="n">
        <f t="shared" si="69"/>
        <v>4.6625864176867661E-5</v>
      </c>
      <c r="AJ62" s="16" t="n">
        <f t="shared" si="69"/>
        <v>6.0131079225560651E-6</v>
      </c>
      <c r="AK62" s="16" t="n">
        <f t="shared" si="69"/>
        <v>6.1514958518035681E-6</v>
      </c>
      <c r="AL62" s="16" t="n">
        <f t="shared" si="69"/>
        <v>1.7351024495665289E-7</v>
      </c>
      <c r="AM62" s="16" t="n">
        <f t="shared" si="69"/>
        <v>1.6226303944364876E-6</v>
      </c>
      <c r="AN62" s="16" t="n">
        <f t="shared" si="69"/>
        <v>5.5524019983765301E-6</v>
      </c>
      <c r="AO62" s="16" t="str">
        <f t="shared" si="69"/>
      </c>
      <c r="AP62" s="16" t="str">
        <f t="shared" si="69"/>
      </c>
      <c r="AQ62" s="16" t="n">
        <f t="shared" si="69"/>
        <v>-3.025435951075059E-8</v>
      </c>
      <c r="AR62" s="16" t="n">
        <f t="shared" si="69"/>
        <v>-2.0802943736477586E-7</v>
      </c>
      <c r="AS62" s="16" t="n">
        <f t="shared" si="69"/>
        <v>-9.3373548523982796E-10</v>
      </c>
      <c r="AT62" s="16" t="str">
        <f t="shared" si="69"/>
      </c>
      <c r="AU62" s="16" t="n">
        <f t="shared" si="69"/>
        <v>9.4091849943024061E-6</v>
      </c>
      <c r="AV62" s="110" t="str">
        <f t="shared" si="69"/>
      </c>
    </row>
    <row r="63">
      <c r="A63" s="59" t="str">
        <f t="shared" si="45"/>
        <v>Services and R&amp;D</v>
      </c>
      <c r="B63" s="59" t="str">
        <f t="shared" si="46"/>
        <v>MFG Outside U.S.,
Use outside U.S.</v>
      </c>
      <c r="M63" s="167" t="str">
        <f t="shared" si="47"/>
        <v>Services and R&amp;D</v>
      </c>
      <c r="N63" s="59" t="str">
        <f t="shared" si="47"/>
        <v>MFG Outside U.S.,
Use outside U.S.</v>
      </c>
      <c r="O63" s="16" t="str">
        <f t="shared" ref="O63:AG63" si="70">IFERROR(O43/SUMIFS(O$21:O$36,$M$21:$M$36,$M63),"")</f>
      </c>
      <c r="P63" s="16" t="str">
        <f t="shared" si="70"/>
      </c>
      <c r="Q63" s="16" t="str">
        <f t="shared" si="70"/>
      </c>
      <c r="R63" s="16" t="str">
        <f t="shared" si="70"/>
      </c>
      <c r="S63" s="16" t="str">
        <f t="shared" si="70"/>
      </c>
      <c r="T63" s="16" t="str">
        <f t="shared" si="70"/>
      </c>
      <c r="U63" s="16" t="str">
        <f t="shared" si="70"/>
      </c>
      <c r="V63" s="16" t="str">
        <f t="shared" si="70"/>
      </c>
      <c r="W63" s="16" t="str">
        <f t="shared" si="70"/>
      </c>
      <c r="X63" s="16" t="str">
        <f t="shared" si="70"/>
      </c>
      <c r="Y63" s="16" t="str">
        <f t="shared" si="70"/>
      </c>
      <c r="Z63" s="16" t="str">
        <f t="shared" si="70"/>
      </c>
      <c r="AA63" s="16" t="str">
        <f t="shared" si="70"/>
      </c>
      <c r="AB63" s="16" t="str">
        <f t="shared" si="70"/>
      </c>
      <c r="AC63" s="16" t="str">
        <f t="shared" si="70"/>
      </c>
      <c r="AD63" s="16" t="str">
        <f t="shared" si="70"/>
      </c>
      <c r="AE63" s="16" t="str">
        <f t="shared" si="70"/>
      </c>
      <c r="AF63" s="16" t="str">
        <f t="shared" si="70"/>
      </c>
      <c r="AG63" s="16" t="str">
        <f t="shared" si="70"/>
      </c>
      <c r="AH63" s="16" t="n">
        <f t="shared" ref="AH63:AV63" si="71">IFERROR(AH37/SUMIFS(AH$27:AH$48,$M$27:$M$48,$M37),"")</f>
        <v>1.8279184231169137E-3</v>
      </c>
      <c r="AI63" s="16" t="n">
        <f t="shared" si="71"/>
        <v>3.1258498122483476E-4</v>
      </c>
      <c r="AJ63" s="16" t="n">
        <f t="shared" si="71"/>
        <v>-1.3465296872236298E-5</v>
      </c>
      <c r="AK63" s="16" t="n">
        <f t="shared" si="71"/>
        <v>-8.124341115528272E-6</v>
      </c>
      <c r="AL63" s="16" t="n">
        <f t="shared" si="71"/>
        <v>-1.7150766743779346E-6</v>
      </c>
      <c r="AM63" s="16" t="n">
        <f t="shared" si="71"/>
        <v>6.3603719453090433E-7</v>
      </c>
      <c r="AN63" s="16" t="n">
        <f t="shared" si="71"/>
        <v>-2.2015293878985614E-7</v>
      </c>
      <c r="AO63" s="16" t="str">
        <f t="shared" si="71"/>
      </c>
      <c r="AP63" s="16" t="n">
        <f t="shared" si="71"/>
        <v>-3.0369547117392756E-8</v>
      </c>
      <c r="AQ63" s="16" t="str">
        <f t="shared" si="71"/>
      </c>
      <c r="AR63" s="16" t="str">
        <f t="shared" si="71"/>
      </c>
      <c r="AS63" s="16" t="n">
        <f t="shared" si="71"/>
        <v>-8.8361488535391953E-8</v>
      </c>
      <c r="AT63" s="16" t="str">
        <f t="shared" si="71"/>
      </c>
      <c r="AU63" s="16" t="str">
        <f t="shared" si="71"/>
      </c>
      <c r="AV63" s="110" t="str">
        <f t="shared" si="71"/>
      </c>
    </row>
    <row r="64" ht="15" customHeight="1">
      <c r="A64" s="59" t="str">
        <f t="shared" si="45"/>
        <v>Services and R&amp;D</v>
      </c>
      <c r="B64" s="59" t="str">
        <f t="shared" si="46"/>
        <v>Not MFG, Foreign
Place of
Performance</v>
      </c>
      <c r="M64" s="167" t="str">
        <f t="shared" si="47"/>
        <v>Services and R&amp;D</v>
      </c>
      <c r="N64" s="59" t="str">
        <f t="shared" si="47"/>
        <v>Not MFG, Foreign
Place of
Performance</v>
      </c>
      <c r="O64" s="132" t="str">
        <f t="shared" ref="O64:AG64" si="72">IFERROR(O44/SUMIFS(O$21:O$36,$M$21:$M$36,$M64),"")</f>
      </c>
      <c r="P64" s="132" t="str">
        <f t="shared" si="72"/>
      </c>
      <c r="Q64" s="132" t="str">
        <f t="shared" si="72"/>
      </c>
      <c r="R64" s="132" t="str">
        <f t="shared" si="72"/>
      </c>
      <c r="S64" s="132" t="str">
        <f t="shared" si="72"/>
      </c>
      <c r="T64" s="132" t="str">
        <f t="shared" si="72"/>
      </c>
      <c r="U64" s="132" t="str">
        <f t="shared" si="72"/>
      </c>
      <c r="V64" s="132" t="str">
        <f t="shared" si="72"/>
      </c>
      <c r="W64" s="132" t="str">
        <f t="shared" si="72"/>
      </c>
      <c r="X64" s="132" t="str">
        <f t="shared" si="72"/>
      </c>
      <c r="Y64" s="132" t="str">
        <f t="shared" si="72"/>
      </c>
      <c r="Z64" s="132" t="str">
        <f t="shared" si="72"/>
      </c>
      <c r="AA64" s="132" t="str">
        <f t="shared" si="72"/>
      </c>
      <c r="AB64" s="132" t="str">
        <f t="shared" si="72"/>
      </c>
      <c r="AC64" s="132" t="str">
        <f t="shared" si="72"/>
      </c>
      <c r="AD64" s="132" t="str">
        <f t="shared" si="72"/>
      </c>
      <c r="AE64" s="132" t="str">
        <f t="shared" si="72"/>
      </c>
      <c r="AF64" s="132" t="str">
        <f t="shared" si="72"/>
      </c>
      <c r="AG64" s="132" t="str">
        <f t="shared" si="72"/>
      </c>
      <c r="AH64" s="16" t="n">
        <f t="shared" ref="AH64:AV64" si="73">IFERROR(AH38/SUMIFS(AH$27:AH$48,$M$27:$M$48,$M38),"")</f>
        <v>8.7323210657924755E-2</v>
      </c>
      <c r="AI64" s="16" t="n">
        <f t="shared" si="73"/>
        <v>9.8532351004587015E-2</v>
      </c>
      <c r="AJ64" s="16" t="n">
        <f t="shared" si="73"/>
        <v>0.10465356828981789</v>
      </c>
      <c r="AK64" s="16" t="n">
        <f t="shared" si="73"/>
        <v>8.9791410795275473E-2</v>
      </c>
      <c r="AL64" s="16" t="n">
        <f t="shared" si="73"/>
        <v>9.9279289235141899E-2</v>
      </c>
      <c r="AM64" s="16" t="n">
        <f t="shared" si="73"/>
        <v>6.2150618230710233E-2</v>
      </c>
      <c r="AN64" s="16" t="n">
        <f t="shared" si="73"/>
        <v>6.441345456360914E-2</v>
      </c>
      <c r="AO64" s="16" t="n">
        <f t="shared" si="73"/>
        <v>6.2847230532490639E-2</v>
      </c>
      <c r="AP64" s="16" t="n">
        <f t="shared" si="73"/>
        <v>5.9435862703376779E-2</v>
      </c>
      <c r="AQ64" s="16" t="n">
        <f t="shared" si="73"/>
        <v>6.200802427250289E-2</v>
      </c>
      <c r="AR64" s="16" t="n">
        <f t="shared" si="73"/>
        <v>5.9523969600434053E-2</v>
      </c>
      <c r="AS64" s="16" t="n">
        <f t="shared" si="73"/>
        <v>5.5503047488233592E-2</v>
      </c>
      <c r="AT64" s="16" t="n">
        <f t="shared" si="73"/>
        <v>5.013326351228832E-2</v>
      </c>
      <c r="AU64" s="16" t="n">
        <f t="shared" si="73"/>
        <v>5.163711711739357E-2</v>
      </c>
      <c r="AV64" s="110" t="str">
        <f t="shared" si="73"/>
      </c>
    </row>
    <row r="65">
      <c r="A65" s="59" t="str">
        <f t="shared" si="45"/>
        <v>Services and R&amp;D</v>
      </c>
      <c r="B65" s="59" t="str">
        <f t="shared" si="46"/>
        <v>Not MFG, U.S. Place
of Performance</v>
      </c>
      <c r="M65" s="167" t="str">
        <f t="shared" si="47"/>
        <v>Services and R&amp;D</v>
      </c>
      <c r="N65" s="59" t="str">
        <f t="shared" si="47"/>
        <v>Not MFG, U.S. Place
of Performance</v>
      </c>
      <c r="O65" s="138" t="str">
        <f t="shared" ref="O65:AG65" si="74">IFERROR(O45/SUMIFS(O$21:O$36,$M$21:$M$36,$M65),"")</f>
      </c>
      <c r="P65" s="138" t="str">
        <f t="shared" si="74"/>
      </c>
      <c r="Q65" s="138" t="str">
        <f t="shared" si="74"/>
      </c>
      <c r="R65" s="138" t="str">
        <f t="shared" si="74"/>
      </c>
      <c r="S65" s="138" t="str">
        <f t="shared" si="74"/>
      </c>
      <c r="T65" s="138" t="str">
        <f t="shared" si="74"/>
      </c>
      <c r="U65" s="138" t="str">
        <f t="shared" si="74"/>
      </c>
      <c r="V65" s="138" t="str">
        <f t="shared" si="74"/>
      </c>
      <c r="W65" s="138" t="str">
        <f t="shared" si="74"/>
      </c>
      <c r="X65" s="138" t="str">
        <f t="shared" si="74"/>
      </c>
      <c r="Y65" s="138" t="str">
        <f t="shared" si="74"/>
      </c>
      <c r="Z65" s="138" t="str">
        <f t="shared" si="74"/>
      </c>
      <c r="AA65" s="138" t="str">
        <f t="shared" si="74"/>
      </c>
      <c r="AB65" s="138" t="str">
        <f t="shared" si="74"/>
      </c>
      <c r="AC65" s="138" t="str">
        <f t="shared" si="74"/>
      </c>
      <c r="AD65" s="138" t="str">
        <f t="shared" si="74"/>
      </c>
      <c r="AE65" s="138" t="str">
        <f t="shared" si="74"/>
      </c>
      <c r="AF65" s="138" t="str">
        <f t="shared" si="74"/>
      </c>
      <c r="AG65" s="138" t="str">
        <f t="shared" si="74"/>
      </c>
      <c r="AH65" s="16" t="n">
        <f t="shared" ref="AH65:AV65" si="75">IFERROR(AH39/SUMIFS(AH$27:AH$48,$M$27:$M$48,$M39),"")</f>
        <v>2.1317249324775342E-3</v>
      </c>
      <c r="AI65" s="16" t="n">
        <f t="shared" si="75"/>
        <v>2.3764452876456382E-3</v>
      </c>
      <c r="AJ65" s="16" t="n">
        <f t="shared" si="75"/>
        <v>1.5645545757857016E-3</v>
      </c>
      <c r="AK65" s="16" t="n">
        <f t="shared" si="75"/>
        <v>5.8646274039973897E-4</v>
      </c>
      <c r="AL65" s="16" t="n">
        <f t="shared" si="75"/>
        <v>7.9780341716528553E-4</v>
      </c>
      <c r="AM65" s="16" t="n">
        <f t="shared" si="75"/>
        <v>2.5928466983068193E-3</v>
      </c>
      <c r="AN65" s="16" t="n">
        <f t="shared" si="75"/>
        <v>2.2599505155007625E-3</v>
      </c>
      <c r="AO65" s="16" t="n">
        <f t="shared" si="75"/>
        <v>1.9319810054269054E-3</v>
      </c>
      <c r="AP65" s="16" t="n">
        <f t="shared" si="75"/>
        <v>2.6697738324409715E-3</v>
      </c>
      <c r="AQ65" s="16" t="n">
        <f t="shared" si="75"/>
        <v>2.6453858883666633E-3</v>
      </c>
      <c r="AR65" s="16" t="n">
        <f t="shared" si="75"/>
        <v>3.7385955746224611E-3</v>
      </c>
      <c r="AS65" s="16" t="n">
        <f t="shared" si="75"/>
        <v>3.372740738056961E-3</v>
      </c>
      <c r="AT65" s="16" t="n">
        <f t="shared" si="75"/>
        <v>3.4275144246579707E-3</v>
      </c>
      <c r="AU65" s="16" t="n">
        <f t="shared" si="75"/>
        <v>4.9266511482897153E-3</v>
      </c>
      <c r="AV65" s="110" t="str">
        <f t="shared" si="75"/>
      </c>
    </row>
    <row r="66">
      <c r="A66" s="59" t="str">
        <f t="shared" si="45"/>
        <v>Services and R&amp;D</v>
      </c>
      <c r="B66" s="59" t="str">
        <f t="shared" si="46"/>
        <v>U.S. Manufactured</v>
      </c>
      <c r="M66" s="167" t="str">
        <f t="shared" si="47"/>
        <v>Services and R&amp;D</v>
      </c>
      <c r="N66" s="59" t="str">
        <f t="shared" si="47"/>
        <v>U.S. Manufactured</v>
      </c>
      <c r="O66" s="16" t="str">
        <f t="shared" ref="O66:AG66" si="76">IFERROR(O46/SUMIFS(O$21:O$36,$M$21:$M$36,$M66),"")</f>
      </c>
      <c r="P66" s="16" t="str">
        <f t="shared" si="76"/>
      </c>
      <c r="Q66" s="16" t="str">
        <f t="shared" si="76"/>
      </c>
      <c r="R66" s="16" t="str">
        <f t="shared" si="76"/>
      </c>
      <c r="S66" s="16" t="str">
        <f t="shared" si="76"/>
      </c>
      <c r="T66" s="16" t="str">
        <f t="shared" si="76"/>
      </c>
      <c r="U66" s="16" t="str">
        <f t="shared" si="76"/>
      </c>
      <c r="V66" s="16" t="str">
        <f t="shared" si="76"/>
      </c>
      <c r="W66" s="16" t="str">
        <f t="shared" si="76"/>
      </c>
      <c r="X66" s="16" t="str">
        <f t="shared" si="76"/>
      </c>
      <c r="Y66" s="16" t="str">
        <f t="shared" si="76"/>
      </c>
      <c r="Z66" s="16" t="str">
        <f t="shared" si="76"/>
      </c>
      <c r="AA66" s="16" t="str">
        <f t="shared" si="76"/>
      </c>
      <c r="AB66" s="16" t="str">
        <f t="shared" si="76"/>
      </c>
      <c r="AC66" s="16" t="str">
        <f t="shared" si="76"/>
      </c>
      <c r="AD66" s="16" t="str">
        <f t="shared" si="76"/>
      </c>
      <c r="AE66" s="16" t="str">
        <f t="shared" si="76"/>
      </c>
      <c r="AF66" s="16" t="str">
        <f t="shared" si="76"/>
      </c>
      <c r="AG66" s="16" t="str">
        <f t="shared" si="76"/>
      </c>
      <c r="AH66" s="16" t="n">
        <f t="shared" ref="AH66:AV66" si="77">IFERROR(AH40/SUMIFS(AH$27:AH$48,$M$27:$M$48,$M40),"")</f>
        <v>6.1065361979872487E-2</v>
      </c>
      <c r="AI66" s="16" t="n">
        <f t="shared" si="77"/>
        <v>3.1153754937914408E-2</v>
      </c>
      <c r="AJ66" s="16" t="n">
        <f t="shared" si="77"/>
        <v>1.3558481676647242E-2</v>
      </c>
      <c r="AK66" s="16" t="n">
        <f t="shared" si="77"/>
        <v>5.5018176944968125E-3</v>
      </c>
      <c r="AL66" s="16" t="n">
        <f t="shared" si="77"/>
        <v>5.0228288497269884E-3</v>
      </c>
      <c r="AM66" s="16" t="n">
        <f t="shared" si="77"/>
        <v>1.4785781499014996E-3</v>
      </c>
      <c r="AN66" s="16" t="n">
        <f t="shared" si="77"/>
        <v>9.1989892616116083E-4</v>
      </c>
      <c r="AO66" s="16" t="n">
        <f t="shared" si="77"/>
        <v>7.7704993151100779E-4</v>
      </c>
      <c r="AP66" s="16" t="n">
        <f t="shared" si="77"/>
        <v>2.4098605627505021E-4</v>
      </c>
      <c r="AQ66" s="16" t="n">
        <f t="shared" si="77"/>
        <v>6.5176394887503852E-4</v>
      </c>
      <c r="AR66" s="16" t="n">
        <f t="shared" si="77"/>
        <v>2.368386758203658E-4</v>
      </c>
      <c r="AS66" s="16" t="n">
        <f t="shared" si="77"/>
        <v>9.1822901881071712E-5</v>
      </c>
      <c r="AT66" s="16" t="n">
        <f t="shared" si="77"/>
        <v>-9.8436483338668213E-6</v>
      </c>
      <c r="AU66" s="16" t="n">
        <f t="shared" si="77"/>
        <v>2.6127574867406794E-6</v>
      </c>
      <c r="AV66" s="110" t="str">
        <f t="shared" si="77"/>
      </c>
    </row>
    <row r="67">
      <c r="A67" s="59" t="str">
        <f t="shared" si="45"/>
        <v>Services and R&amp;D</v>
      </c>
      <c r="B67" s="59" t="str">
        <f t="shared" si="46"/>
        <v>U.S. Manufactured,
Foreign Vendor or
Origin</v>
      </c>
      <c r="M67" s="167" t="str">
        <f t="shared" si="47"/>
        <v>Services and R&amp;D</v>
      </c>
      <c r="N67" s="59" t="str">
        <f t="shared" si="47"/>
        <v>U.S. Manufactured,
Foreign Vendor or
Origin</v>
      </c>
      <c r="O67" s="16" t="str">
        <f t="shared" ref="O67:AG67" si="78">IFERROR(O47/SUMIFS(O$21:O$36,$M$21:$M$36,$M67),"")</f>
      </c>
      <c r="P67" s="16" t="str">
        <f t="shared" si="78"/>
      </c>
      <c r="Q67" s="16" t="str">
        <f t="shared" si="78"/>
      </c>
      <c r="R67" s="16" t="str">
        <f t="shared" si="78"/>
      </c>
      <c r="S67" s="16" t="str">
        <f t="shared" si="78"/>
      </c>
      <c r="T67" s="16" t="str">
        <f t="shared" si="78"/>
      </c>
      <c r="U67" s="16" t="str">
        <f t="shared" si="78"/>
      </c>
      <c r="V67" s="16" t="str">
        <f t="shared" si="78"/>
      </c>
      <c r="W67" s="16" t="str">
        <f t="shared" si="78"/>
      </c>
      <c r="X67" s="16" t="str">
        <f t="shared" si="78"/>
      </c>
      <c r="Y67" s="16" t="str">
        <f t="shared" si="78"/>
      </c>
      <c r="Z67" s="16" t="str">
        <f t="shared" si="78"/>
      </c>
      <c r="AA67" s="16" t="str">
        <f t="shared" si="78"/>
      </c>
      <c r="AB67" s="16" t="str">
        <f t="shared" si="78"/>
      </c>
      <c r="AC67" s="16" t="str">
        <f t="shared" si="78"/>
      </c>
      <c r="AD67" s="16" t="str">
        <f t="shared" si="78"/>
      </c>
      <c r="AE67" s="16" t="str">
        <f t="shared" si="78"/>
      </c>
      <c r="AF67" s="16" t="str">
        <f t="shared" si="78"/>
      </c>
      <c r="AG67" s="16" t="str">
        <f t="shared" si="78"/>
      </c>
      <c r="AH67" s="16" t="n">
        <f t="shared" ref="AH67:AV67" si="79">IFERROR(AH41/SUMIFS(AH$27:AH$48,$M$27:$M$48,$M41),"")</f>
        <v>5.1338182732490579E-5</v>
      </c>
      <c r="AI67" s="16" t="n">
        <f t="shared" si="79"/>
        <v>-5.6912085812379632E-6</v>
      </c>
      <c r="AJ67" s="16" t="n">
        <f t="shared" si="79"/>
        <v>3.2926900513844224E-6</v>
      </c>
      <c r="AK67" s="16" t="n">
        <f t="shared" si="79"/>
        <v>-1.868667359612102E-7</v>
      </c>
      <c r="AL67" s="16" t="n">
        <f t="shared" si="79"/>
        <v>-1.2988794367676171E-7</v>
      </c>
      <c r="AM67" s="16" t="n">
        <f t="shared" si="79"/>
        <v>-2.4106343999746193E-8</v>
      </c>
      <c r="AN67" s="16" t="n">
        <f t="shared" si="79"/>
        <v>0</v>
      </c>
      <c r="AO67" s="16" t="str">
        <f t="shared" si="79"/>
      </c>
      <c r="AP67" s="16" t="str">
        <f t="shared" si="79"/>
      </c>
      <c r="AQ67" s="16" t="str">
        <f t="shared" si="79"/>
      </c>
      <c r="AR67" s="16" t="str">
        <f t="shared" si="79"/>
      </c>
      <c r="AS67" s="16" t="n">
        <f t="shared" si="79"/>
        <v>0</v>
      </c>
      <c r="AT67" s="16" t="str">
        <f t="shared" si="79"/>
      </c>
      <c r="AU67" s="16" t="str">
        <f t="shared" si="79"/>
      </c>
      <c r="AV67" s="110" t="str">
        <f t="shared" si="79"/>
      </c>
    </row>
    <row r="68">
      <c r="A68" s="59" t="str">
        <f t="shared" si="45"/>
        <v>Services and R&amp;D</v>
      </c>
      <c r="B68" s="59" t="n">
        <f t="shared" si="46"/>
        <v>0</v>
      </c>
      <c r="M68" s="166" t="str">
        <f t="shared" si="47"/>
        <v>Services and R&amp;D</v>
      </c>
      <c r="N68" s="68" t="n">
        <f t="shared" si="47"/>
        <v>0</v>
      </c>
      <c r="O68" s="108" t="str">
        <f t="shared" ref="O68:AG68" si="80">IFERROR(O48/SUMIFS(O$21:O$36,$M$21:$M$36,$M68),"")</f>
      </c>
      <c r="P68" s="108" t="str">
        <f t="shared" si="80"/>
      </c>
      <c r="Q68" s="108" t="str">
        <f t="shared" si="80"/>
      </c>
      <c r="R68" s="108" t="str">
        <f t="shared" si="80"/>
      </c>
      <c r="S68" s="108" t="str">
        <f t="shared" si="80"/>
      </c>
      <c r="T68" s="108" t="str">
        <f t="shared" si="80"/>
      </c>
      <c r="U68" s="108" t="str">
        <f t="shared" si="80"/>
      </c>
      <c r="V68" s="108" t="str">
        <f t="shared" si="80"/>
      </c>
      <c r="W68" s="108" t="str">
        <f t="shared" si="80"/>
      </c>
      <c r="X68" s="108" t="str">
        <f t="shared" si="80"/>
      </c>
      <c r="Y68" s="108" t="str">
        <f t="shared" si="80"/>
      </c>
      <c r="Z68" s="108" t="str">
        <f t="shared" si="80"/>
      </c>
      <c r="AA68" s="108" t="str">
        <f t="shared" si="80"/>
      </c>
      <c r="AB68" s="108" t="str">
        <f t="shared" si="80"/>
      </c>
      <c r="AC68" s="108" t="str">
        <f t="shared" si="80"/>
      </c>
      <c r="AD68" s="108" t="str">
        <f t="shared" si="80"/>
      </c>
      <c r="AE68" s="108" t="str">
        <f t="shared" si="80"/>
      </c>
      <c r="AF68" s="108" t="str">
        <f t="shared" si="80"/>
      </c>
      <c r="AG68" s="108" t="str">
        <f t="shared" si="80"/>
      </c>
      <c r="AH68" s="108" t="n">
        <f t="shared" ref="AH68:AV68" si="81">IFERROR(AH42/SUMIFS(AH$27:AH$48,$M$27:$M$48,$M42),"")</f>
        <v>0.84719148858372972</v>
      </c>
      <c r="AI68" s="108" t="n">
        <f t="shared" si="81"/>
        <v>0.86723274989452881</v>
      </c>
      <c r="AJ68" s="108" t="n">
        <f t="shared" si="81"/>
        <v>0.88022658307676349</v>
      </c>
      <c r="AK68" s="108" t="n">
        <f t="shared" si="81"/>
        <v>0.90412076234322314</v>
      </c>
      <c r="AL68" s="108" t="n">
        <f t="shared" si="81"/>
        <v>0.89490280382346465</v>
      </c>
      <c r="AM68" s="108" t="n">
        <f t="shared" si="81"/>
        <v>0.93377587484130686</v>
      </c>
      <c r="AN68" s="108" t="n">
        <f t="shared" si="81"/>
        <v>0.93240159539853329</v>
      </c>
      <c r="AO68" s="108" t="n">
        <f t="shared" si="81"/>
        <v>0.93444620473505791</v>
      </c>
      <c r="AP68" s="108" t="n">
        <f t="shared" si="81"/>
        <v>0.93765578427358898</v>
      </c>
      <c r="AQ68" s="108" t="n">
        <f t="shared" si="81"/>
        <v>0.93469486268603685</v>
      </c>
      <c r="AR68" s="108" t="n">
        <f t="shared" si="81"/>
        <v>0.93650082623559716</v>
      </c>
      <c r="AS68" s="108" t="n">
        <f t="shared" si="81"/>
        <v>0.94103251581886438</v>
      </c>
      <c r="AT68" s="108" t="n">
        <f t="shared" si="81"/>
        <v>0.94644906571138765</v>
      </c>
      <c r="AU68" s="108" t="n">
        <f t="shared" si="81"/>
        <v>0.94342420979183561</v>
      </c>
      <c r="AV68" s="111" t="str">
        <f t="shared" si="81"/>
      </c>
    </row>
    <row r="69">
      <c r="A69" s="59" t="str">
        <f t="shared" si="45"/>
        <v>Unlabeled</v>
      </c>
      <c r="B69" s="59" t="str">
        <f t="shared" si="46"/>
        <v>MFG Outside U.S.,
Qualifying Country</v>
      </c>
      <c r="M69" s="168" t="str">
        <f t="shared" si="47"/>
        <v>Unlabeled</v>
      </c>
      <c r="N69" s="69" t="str">
        <f t="shared" si="47"/>
        <v>MFG Outside U.S.,
Qualifying Country</v>
      </c>
      <c r="O69" s="73" t="str">
        <f t="shared" ref="O69:AG69" si="82">IFERROR(O49/SUMIFS(O$21:O$36,$M$21:$M$36,$M69),"")</f>
      </c>
      <c r="P69" s="73" t="str">
        <f t="shared" si="82"/>
      </c>
      <c r="Q69" s="73" t="str">
        <f t="shared" si="82"/>
      </c>
      <c r="R69" s="73" t="str">
        <f t="shared" si="82"/>
      </c>
      <c r="S69" s="73" t="str">
        <f t="shared" si="82"/>
      </c>
      <c r="T69" s="73" t="str">
        <f t="shared" si="82"/>
      </c>
      <c r="U69" s="73" t="str">
        <f t="shared" si="82"/>
      </c>
      <c r="V69" s="73" t="str">
        <f t="shared" si="82"/>
      </c>
      <c r="W69" s="73" t="str">
        <f t="shared" si="82"/>
      </c>
      <c r="X69" s="73" t="str">
        <f t="shared" si="82"/>
      </c>
      <c r="Y69" s="73" t="str">
        <f t="shared" si="82"/>
      </c>
      <c r="Z69" s="73" t="str">
        <f t="shared" si="82"/>
      </c>
      <c r="AA69" s="73" t="str">
        <f t="shared" si="82"/>
      </c>
      <c r="AB69" s="73" t="str">
        <f t="shared" si="82"/>
      </c>
      <c r="AC69" s="73" t="str">
        <f t="shared" si="82"/>
      </c>
      <c r="AD69" s="73" t="str">
        <f t="shared" si="82"/>
      </c>
      <c r="AE69" s="73" t="str">
        <f t="shared" si="82"/>
      </c>
      <c r="AF69" s="73" t="str">
        <f t="shared" si="82"/>
      </c>
      <c r="AG69" s="73" t="str">
        <f t="shared" si="82"/>
      </c>
      <c r="AH69" s="73" t="str">
        <f t="shared" ref="AH69:AV69" si="83">IFERROR(AH43/SUMIFS(AH$27:AH$48,$M$27:$M$48,$M43),"")</f>
      </c>
      <c r="AI69" s="73" t="str">
        <f t="shared" si="83"/>
      </c>
      <c r="AJ69" s="73" t="str">
        <f t="shared" si="83"/>
      </c>
      <c r="AK69" s="73" t="str">
        <f t="shared" si="83"/>
      </c>
      <c r="AL69" s="73" t="str">
        <f t="shared" si="83"/>
      </c>
      <c r="AM69" s="73" t="str">
        <f t="shared" si="83"/>
      </c>
      <c r="AN69" s="73" t="str">
        <f t="shared" si="83"/>
      </c>
      <c r="AO69" s="73" t="str">
        <f t="shared" si="83"/>
      </c>
      <c r="AP69" s="73" t="str">
        <f t="shared" si="83"/>
      </c>
      <c r="AQ69" s="73" t="str">
        <f t="shared" si="83"/>
      </c>
      <c r="AR69" s="73" t="str">
        <f t="shared" si="83"/>
      </c>
      <c r="AS69" s="73" t="str">
        <f t="shared" si="83"/>
      </c>
      <c r="AT69" s="73" t="str">
        <f t="shared" si="83"/>
      </c>
      <c r="AU69" s="73" t="n">
        <f t="shared" si="83"/>
        <v>0.10270987662330919</v>
      </c>
      <c r="AV69" s="109" t="str">
        <f t="shared" si="83"/>
      </c>
    </row>
    <row r="70">
      <c r="A70" s="59" t="str">
        <f t="shared" si="45"/>
        <v>Unlabeled</v>
      </c>
      <c r="B70" s="59" t="str">
        <f t="shared" si="46"/>
        <v>MFG Outside U.S.,
Use outside U.S.</v>
      </c>
      <c r="M70" s="167" t="str">
        <f t="shared" si="47"/>
        <v>Unlabeled</v>
      </c>
      <c r="N70" s="59" t="str">
        <f t="shared" si="47"/>
        <v>MFG Outside U.S.,
Use outside U.S.</v>
      </c>
      <c r="O70" s="16" t="str">
        <f t="shared" ref="O70:AG70" si="84">IFERROR(O50/SUMIFS(O$21:O$36,$M$21:$M$36,$M70),"")</f>
      </c>
      <c r="P70" s="16" t="str">
        <f t="shared" si="84"/>
      </c>
      <c r="Q70" s="16" t="str">
        <f t="shared" si="84"/>
      </c>
      <c r="R70" s="16" t="str">
        <f t="shared" si="84"/>
      </c>
      <c r="S70" s="16" t="str">
        <f t="shared" si="84"/>
      </c>
      <c r="T70" s="16" t="str">
        <f t="shared" si="84"/>
      </c>
      <c r="U70" s="16" t="str">
        <f t="shared" si="84"/>
      </c>
      <c r="V70" s="16" t="str">
        <f t="shared" si="84"/>
      </c>
      <c r="W70" s="16" t="str">
        <f t="shared" si="84"/>
      </c>
      <c r="X70" s="16" t="str">
        <f t="shared" si="84"/>
      </c>
      <c r="Y70" s="16" t="str">
        <f t="shared" si="84"/>
      </c>
      <c r="Z70" s="16" t="str">
        <f t="shared" si="84"/>
      </c>
      <c r="AA70" s="16" t="str">
        <f t="shared" si="84"/>
      </c>
      <c r="AB70" s="16" t="str">
        <f t="shared" si="84"/>
      </c>
      <c r="AC70" s="16" t="str">
        <f t="shared" si="84"/>
      </c>
      <c r="AD70" s="16" t="str">
        <f t="shared" si="84"/>
      </c>
      <c r="AE70" s="16" t="str">
        <f t="shared" si="84"/>
      </c>
      <c r="AF70" s="16" t="str">
        <f t="shared" si="84"/>
      </c>
      <c r="AG70" s="16" t="str">
        <f t="shared" si="84"/>
      </c>
      <c r="AH70" s="16" t="str">
        <f t="shared" ref="AH70:AV70" si="85">IFERROR(AH44/SUMIFS(AH$27:AH$48,$M$27:$M$48,$M44),"")</f>
      </c>
      <c r="AI70" s="16" t="str">
        <f t="shared" si="85"/>
      </c>
      <c r="AJ70" s="16" t="str">
        <f t="shared" si="85"/>
      </c>
      <c r="AK70" s="16" t="str">
        <f t="shared" si="85"/>
      </c>
      <c r="AL70" s="16" t="str">
        <f t="shared" si="85"/>
      </c>
      <c r="AM70" s="16" t="str">
        <f t="shared" si="85"/>
      </c>
      <c r="AN70" s="16" t="str">
        <f t="shared" si="85"/>
      </c>
      <c r="AO70" s="16" t="str">
        <f t="shared" si="85"/>
      </c>
      <c r="AP70" s="16" t="str">
        <f t="shared" si="85"/>
      </c>
      <c r="AQ70" s="16" t="str">
        <f t="shared" si="85"/>
      </c>
      <c r="AR70" s="16" t="str">
        <f t="shared" si="85"/>
      </c>
      <c r="AS70" s="16" t="str">
        <f t="shared" si="85"/>
      </c>
      <c r="AT70" s="16" t="str">
        <f t="shared" si="85"/>
      </c>
      <c r="AU70" s="16" t="n">
        <f t="shared" si="85"/>
        <v>8.6794257628420912E-2</v>
      </c>
      <c r="AV70" s="110" t="str">
        <f t="shared" si="85"/>
      </c>
    </row>
    <row r="71">
      <c r="A71" s="59" t="str">
        <f t="shared" si="45"/>
        <v>Unlabeled</v>
      </c>
      <c r="B71" s="59" t="str">
        <f t="shared" si="46"/>
        <v>Not MFG, Foreign
Place of
Performance</v>
      </c>
      <c r="M71" s="167" t="str">
        <f t="shared" si="47"/>
        <v>Unlabeled</v>
      </c>
      <c r="N71" s="59" t="str">
        <f t="shared" si="47"/>
        <v>Not MFG, Foreign
Place of
Performance</v>
      </c>
      <c r="O71" s="16" t="str">
        <f t="shared" ref="O71:AG71" si="86">IFERROR(O51/SUMIFS(O$21:O$36,$M$21:$M$36,$M71),"")</f>
      </c>
      <c r="P71" s="16" t="str">
        <f t="shared" si="86"/>
      </c>
      <c r="Q71" s="16" t="str">
        <f t="shared" si="86"/>
      </c>
      <c r="R71" s="16" t="str">
        <f t="shared" si="86"/>
      </c>
      <c r="S71" s="16" t="str">
        <f t="shared" si="86"/>
      </c>
      <c r="T71" s="16" t="str">
        <f t="shared" si="86"/>
      </c>
      <c r="U71" s="16" t="str">
        <f t="shared" si="86"/>
      </c>
      <c r="V71" s="16" t="str">
        <f t="shared" si="86"/>
      </c>
      <c r="W71" s="16" t="str">
        <f t="shared" si="86"/>
      </c>
      <c r="X71" s="16" t="str">
        <f t="shared" si="86"/>
      </c>
      <c r="Y71" s="16" t="n">
        <f t="shared" si="86"/>
        <v>0</v>
      </c>
      <c r="Z71" s="16" t="n">
        <f t="shared" si="86"/>
        <v>0</v>
      </c>
      <c r="AA71" s="16" t="n">
        <f t="shared" si="86"/>
        <v>0</v>
      </c>
      <c r="AB71" s="16" t="n">
        <f t="shared" si="86"/>
        <v>0</v>
      </c>
      <c r="AC71" s="16" t="n">
        <f t="shared" si="86"/>
        <v>0</v>
      </c>
      <c r="AD71" s="16" t="n">
        <f t="shared" si="86"/>
        <v>0</v>
      </c>
      <c r="AE71" s="16" t="n">
        <f t="shared" si="86"/>
        <v>0</v>
      </c>
      <c r="AF71" s="16" t="n">
        <f t="shared" si="86"/>
        <v>0</v>
      </c>
      <c r="AG71" s="16" t="n">
        <f t="shared" si="86"/>
        <v>0</v>
      </c>
      <c r="AH71" s="16" t="n">
        <f t="shared" ref="AH71:AV71" si="87">IFERROR(AH45/SUMIFS(AH$27:AH$48,$M$27:$M$48,$M45),"")</f>
        <v>-6.3240432431442062E-2</v>
      </c>
      <c r="AI71" s="16" t="str">
        <f t="shared" si="87"/>
      </c>
      <c r="AJ71" s="16" t="n">
        <f t="shared" si="87"/>
        <v>1.4131997645507818E-2</v>
      </c>
      <c r="AK71" s="16" t="str">
        <f t="shared" si="87"/>
      </c>
      <c r="AL71" s="16" t="str">
        <f t="shared" si="87"/>
      </c>
      <c r="AM71" s="16" t="str">
        <f t="shared" si="87"/>
      </c>
      <c r="AN71" s="16" t="str">
        <f t="shared" si="87"/>
      </c>
      <c r="AO71" s="16" t="str">
        <f t="shared" si="87"/>
      </c>
      <c r="AP71" s="16" t="str">
        <f t="shared" si="87"/>
      </c>
      <c r="AQ71" s="16" t="str">
        <f t="shared" si="87"/>
      </c>
      <c r="AR71" s="16" t="str">
        <f t="shared" si="87"/>
      </c>
      <c r="AS71" s="16" t="str">
        <f t="shared" si="87"/>
      </c>
      <c r="AT71" s="16" t="str">
        <f t="shared" si="87"/>
      </c>
      <c r="AU71" s="16" t="str">
        <f t="shared" si="87"/>
      </c>
      <c r="AV71" s="110" t="str">
        <f t="shared" si="87"/>
      </c>
    </row>
    <row r="72" ht="15" customHeight="1">
      <c r="A72" s="59" t="str">
        <f t="shared" si="45"/>
        <v>Unlabeled</v>
      </c>
      <c r="B72" s="59" t="str">
        <f t="shared" si="46"/>
        <v>Not MFG, U.S. Place
of Performance</v>
      </c>
      <c r="M72" s="167" t="str">
        <f t="shared" si="47"/>
        <v>Unlabeled</v>
      </c>
      <c r="N72" s="59" t="str">
        <f t="shared" si="47"/>
        <v>Not MFG, U.S. Place
of Performance</v>
      </c>
      <c r="O72" s="132" t="str">
        <f t="shared" ref="O72:AG72" si="88">IFERROR(O52/SUMIFS(O$21:O$36,$M$21:$M$36,$M72),"")</f>
      </c>
      <c r="P72" s="132" t="str">
        <f t="shared" si="88"/>
      </c>
      <c r="Q72" s="132" t="str">
        <f t="shared" si="88"/>
      </c>
      <c r="R72" s="132" t="str">
        <f t="shared" si="88"/>
      </c>
      <c r="S72" s="132" t="str">
        <f t="shared" si="88"/>
      </c>
      <c r="T72" s="132" t="str">
        <f t="shared" si="88"/>
      </c>
      <c r="U72" s="132" t="str">
        <f t="shared" si="88"/>
      </c>
      <c r="V72" s="132" t="str">
        <f t="shared" si="88"/>
      </c>
      <c r="W72" s="132" t="str">
        <f t="shared" si="88"/>
      </c>
      <c r="X72" s="132" t="str">
        <f t="shared" si="88"/>
      </c>
      <c r="Y72" s="132" t="str">
        <f t="shared" si="88"/>
      </c>
      <c r="Z72" s="132" t="str">
        <f t="shared" si="88"/>
      </c>
      <c r="AA72" s="132" t="str">
        <f t="shared" si="88"/>
      </c>
      <c r="AB72" s="132" t="str">
        <f t="shared" si="88"/>
      </c>
      <c r="AC72" s="132" t="str">
        <f t="shared" si="88"/>
      </c>
      <c r="AD72" s="132" t="str">
        <f t="shared" si="88"/>
      </c>
      <c r="AE72" s="132" t="str">
        <f t="shared" si="88"/>
      </c>
      <c r="AF72" s="132" t="str">
        <f t="shared" si="88"/>
      </c>
      <c r="AG72" s="132" t="str">
        <f t="shared" si="88"/>
      </c>
      <c r="AH72" s="16" t="str">
        <f t="shared" ref="AH72:AV72" si="89">IFERROR(AH46/SUMIFS(AH$27:AH$48,$M$27:$M$48,$M46),"")</f>
      </c>
      <c r="AI72" s="16" t="str">
        <f t="shared" si="89"/>
      </c>
      <c r="AJ72" s="16" t="str">
        <f t="shared" si="89"/>
      </c>
      <c r="AK72" s="16" t="str">
        <f t="shared" si="89"/>
      </c>
      <c r="AL72" s="16" t="str">
        <f t="shared" si="89"/>
      </c>
      <c r="AM72" s="16" t="str">
        <f t="shared" si="89"/>
      </c>
      <c r="AN72" s="16" t="str">
        <f t="shared" si="89"/>
      </c>
      <c r="AO72" s="16" t="str">
        <f t="shared" si="89"/>
      </c>
      <c r="AP72" s="16" t="str">
        <f t="shared" si="89"/>
      </c>
      <c r="AQ72" s="16" t="str">
        <f t="shared" si="89"/>
      </c>
      <c r="AR72" s="16" t="str">
        <f t="shared" si="89"/>
      </c>
      <c r="AS72" s="16" t="str">
        <f t="shared" si="89"/>
      </c>
      <c r="AT72" s="16" t="str">
        <f t="shared" si="89"/>
      </c>
      <c r="AU72" s="16" t="str">
        <f t="shared" si="89"/>
      </c>
      <c r="AV72" s="110" t="str">
        <f t="shared" si="89"/>
      </c>
    </row>
    <row r="73">
      <c r="A73" s="59" t="str">
        <f t="shared" si="45"/>
        <v>Unlabeled</v>
      </c>
      <c r="B73" s="59" t="str">
        <f t="shared" si="46"/>
        <v>U.S. Manufactured</v>
      </c>
      <c r="M73" s="167" t="str">
        <f t="shared" si="47"/>
        <v>Unlabeled</v>
      </c>
      <c r="N73" s="59" t="str">
        <f t="shared" si="47"/>
        <v>U.S. Manufactured</v>
      </c>
      <c r="O73" s="138" t="str">
        <f t="shared" ref="O73:AG73" si="90">IFERROR(O53/SUMIFS(O$21:O$36,$M$21:$M$36,$M73),"")</f>
      </c>
      <c r="P73" s="138" t="str">
        <f t="shared" si="90"/>
      </c>
      <c r="Q73" s="138" t="str">
        <f t="shared" si="90"/>
      </c>
      <c r="R73" s="138" t="str">
        <f t="shared" si="90"/>
      </c>
      <c r="S73" s="138" t="str">
        <f t="shared" si="90"/>
      </c>
      <c r="T73" s="138" t="str">
        <f t="shared" si="90"/>
      </c>
      <c r="U73" s="138" t="str">
        <f t="shared" si="90"/>
      </c>
      <c r="V73" s="138" t="str">
        <f t="shared" si="90"/>
      </c>
      <c r="W73" s="138" t="str">
        <f t="shared" si="90"/>
      </c>
      <c r="X73" s="138" t="str">
        <f t="shared" si="90"/>
      </c>
      <c r="Y73" s="138" t="str">
        <f t="shared" si="90"/>
      </c>
      <c r="Z73" s="138" t="str">
        <f t="shared" si="90"/>
      </c>
      <c r="AA73" s="138" t="str">
        <f t="shared" si="90"/>
      </c>
      <c r="AB73" s="138" t="str">
        <f t="shared" si="90"/>
      </c>
      <c r="AC73" s="138" t="str">
        <f t="shared" si="90"/>
      </c>
      <c r="AD73" s="138" t="str">
        <f t="shared" si="90"/>
      </c>
      <c r="AE73" s="138" t="str">
        <f t="shared" si="90"/>
      </c>
      <c r="AF73" s="138" t="str">
        <f t="shared" si="90"/>
      </c>
      <c r="AG73" s="138" t="str">
        <f t="shared" si="90"/>
      </c>
      <c r="AH73" s="16" t="n">
        <f t="shared" ref="AH73:AV73" si="91">IFERROR(AH47/SUMIFS(AH$27:AH$48,$M$27:$M$48,$M47),"")</f>
        <v>0</v>
      </c>
      <c r="AI73" s="16" t="n">
        <f t="shared" si="91"/>
        <v>1.0633284643129129E-3</v>
      </c>
      <c r="AJ73" s="16" t="n">
        <f t="shared" si="91"/>
        <v>2.1125495188974525E-2</v>
      </c>
      <c r="AK73" s="16" t="str">
        <f t="shared" si="91"/>
      </c>
      <c r="AL73" s="16" t="n">
        <f t="shared" si="91"/>
        <v>0</v>
      </c>
      <c r="AM73" s="16" t="str">
        <f t="shared" si="91"/>
      </c>
      <c r="AN73" s="16" t="str">
        <f t="shared" si="91"/>
      </c>
      <c r="AO73" s="16" t="str">
        <f t="shared" si="91"/>
      </c>
      <c r="AP73" s="16" t="str">
        <f t="shared" si="91"/>
      </c>
      <c r="AQ73" s="16" t="str">
        <f t="shared" si="91"/>
      </c>
      <c r="AR73" s="16" t="str">
        <f t="shared" si="91"/>
      </c>
      <c r="AS73" s="16" t="n">
        <f t="shared" si="91"/>
        <v>0</v>
      </c>
      <c r="AT73" s="16" t="str">
        <f t="shared" si="91"/>
      </c>
      <c r="AU73" s="16" t="n">
        <f t="shared" si="91"/>
        <v>0.81049586574826993</v>
      </c>
      <c r="AV73" s="110" t="str">
        <f t="shared" si="91"/>
      </c>
    </row>
    <row r="74">
      <c r="A74" s="59" t="str">
        <f t="shared" si="45"/>
        <v>Unlabeled</v>
      </c>
      <c r="B74" s="59" t="n">
        <f t="shared" si="46"/>
        <v>0</v>
      </c>
      <c r="M74" s="166" t="str">
        <f t="shared" si="47"/>
        <v>Unlabeled</v>
      </c>
      <c r="N74" s="68" t="n">
        <f t="shared" si="47"/>
        <v>0</v>
      </c>
      <c r="O74" s="108" t="str">
        <f t="shared" ref="O74:AG74" si="92">IFERROR(O54/SUMIFS(O$21:O$36,$M$21:$M$36,$M74),"")</f>
      </c>
      <c r="P74" s="108" t="str">
        <f t="shared" si="92"/>
      </c>
      <c r="Q74" s="108" t="str">
        <f t="shared" si="92"/>
      </c>
      <c r="R74" s="108" t="str">
        <f t="shared" si="92"/>
      </c>
      <c r="S74" s="108" t="str">
        <f t="shared" si="92"/>
      </c>
      <c r="T74" s="108" t="str">
        <f t="shared" si="92"/>
      </c>
      <c r="U74" s="108" t="str">
        <f t="shared" si="92"/>
      </c>
      <c r="V74" s="108" t="str">
        <f t="shared" si="92"/>
      </c>
      <c r="W74" s="108" t="str">
        <f t="shared" si="92"/>
      </c>
      <c r="X74" s="108" t="str">
        <f t="shared" si="92"/>
      </c>
      <c r="Y74" s="108" t="str">
        <f t="shared" si="92"/>
      </c>
      <c r="Z74" s="108" t="str">
        <f t="shared" si="92"/>
      </c>
      <c r="AA74" s="108" t="str">
        <f t="shared" si="92"/>
      </c>
      <c r="AB74" s="108" t="str">
        <f t="shared" si="92"/>
      </c>
      <c r="AC74" s="108" t="str">
        <f t="shared" si="92"/>
      </c>
      <c r="AD74" s="108" t="str">
        <f t="shared" si="92"/>
      </c>
      <c r="AE74" s="108" t="str">
        <f t="shared" si="92"/>
      </c>
      <c r="AF74" s="108" t="str">
        <f t="shared" si="92"/>
      </c>
      <c r="AG74" s="108" t="str">
        <f t="shared" si="92"/>
      </c>
      <c r="AH74" s="108" t="n">
        <f t="shared" ref="AH74:AV74" si="93">IFERROR(AH48/SUMIFS(AH$27:AH$48,$M$27:$M$48,$M48),"")</f>
        <v>1.063240432431442</v>
      </c>
      <c r="AI74" s="108" t="n">
        <f t="shared" si="93"/>
        <v>0.99893667153568722</v>
      </c>
      <c r="AJ74" s="108" t="n">
        <f t="shared" si="93"/>
        <v>0.96474250716551768</v>
      </c>
      <c r="AK74" s="108" t="n">
        <f t="shared" si="93"/>
        <v>1</v>
      </c>
      <c r="AL74" s="108" t="n">
        <f t="shared" si="93"/>
        <v>1</v>
      </c>
      <c r="AM74" s="108" t="str">
        <f t="shared" si="93"/>
      </c>
      <c r="AN74" s="108" t="n">
        <f t="shared" si="93"/>
        <v>1</v>
      </c>
      <c r="AO74" s="108" t="n">
        <f t="shared" si="93"/>
        <v>1</v>
      </c>
      <c r="AP74" s="108" t="n">
        <f t="shared" si="93"/>
        <v>1</v>
      </c>
      <c r="AQ74" s="108" t="n">
        <f t="shared" si="93"/>
        <v>1</v>
      </c>
      <c r="AR74" s="108" t="n">
        <f t="shared" si="93"/>
        <v>1</v>
      </c>
      <c r="AS74" s="108" t="n">
        <f t="shared" si="93"/>
        <v>1</v>
      </c>
      <c r="AT74" s="108" t="n">
        <f t="shared" si="93"/>
        <v>1</v>
      </c>
      <c r="AU74" s="108" t="n">
        <f t="shared" si="93"/>
        <v>0</v>
      </c>
      <c r="AV74" s="111" t="str">
        <f t="shared" si="93"/>
      </c>
    </row>
    <row r="75"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 t="b">
        <f t="shared" ref="AH75:AV75" si="94">SUM(AH53:AH74)=3</f>
        <v>1</v>
      </c>
      <c r="AI75" s="16" t="b">
        <f t="shared" si="94"/>
        <v>1</v>
      </c>
      <c r="AJ75" s="16" t="b">
        <f t="shared" si="94"/>
        <v>1</v>
      </c>
      <c r="AK75" s="16" t="b">
        <f t="shared" si="94"/>
        <v>1</v>
      </c>
      <c r="AL75" s="16" t="b">
        <f t="shared" si="94"/>
        <v>1</v>
      </c>
      <c r="AM75" s="16" t="b">
        <f t="shared" si="94"/>
        <v>0</v>
      </c>
      <c r="AN75" s="16" t="b">
        <f t="shared" si="94"/>
        <v>1</v>
      </c>
      <c r="AO75" s="16" t="b">
        <f t="shared" si="94"/>
        <v>1</v>
      </c>
      <c r="AP75" s="16" t="b">
        <f t="shared" si="94"/>
        <v>1</v>
      </c>
      <c r="AQ75" s="16" t="b">
        <f t="shared" si="94"/>
        <v>1</v>
      </c>
      <c r="AR75" s="16" t="b">
        <f t="shared" si="94"/>
        <v>1</v>
      </c>
      <c r="AS75" s="16" t="b">
        <f t="shared" si="94"/>
        <v>1</v>
      </c>
      <c r="AT75" s="16" t="b">
        <f t="shared" si="94"/>
        <v>1</v>
      </c>
      <c r="AU75" s="16" t="b">
        <f t="shared" si="94"/>
        <v>1</v>
      </c>
      <c r="AV75" s="16" t="b">
        <f t="shared" si="94"/>
        <v>0</v>
      </c>
    </row>
    <row r="76" ht="15" customHeight="1"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>K1</f>
      </c>
      <c r="K1" t="s">
        <v>782</v>
      </c>
      <c r="L1" s="1" t="s">
        <v>783</v>
      </c>
      <c r="M1" s="1" t="s">
        <v>784</v>
      </c>
      <c r="N1" s="1" t="s">
        <v>785</v>
      </c>
      <c r="O1" s="1" t="s">
        <v>786</v>
      </c>
      <c r="P1" s="1" t="s">
        <v>787</v>
      </c>
      <c r="Q1" s="1" t="s">
        <v>788</v>
      </c>
      <c r="R1" s="1" t="s">
        <v>789</v>
      </c>
      <c r="S1" s="1" t="s">
        <v>790</v>
      </c>
      <c r="T1" s="1" t="s">
        <v>791</v>
      </c>
      <c r="U1" s="1" t="s">
        <v>792</v>
      </c>
      <c r="V1" s="1" t="s">
        <v>793</v>
      </c>
      <c r="W1" s="1" t="s">
        <v>794</v>
      </c>
      <c r="X1" s="1" t="s">
        <v>795</v>
      </c>
      <c r="Y1" s="1" t="s">
        <v>678</v>
      </c>
      <c r="Z1" s="1" t="s">
        <v>679</v>
      </c>
      <c r="AA1" s="1" t="s">
        <v>680</v>
      </c>
      <c r="AB1" s="1" t="s">
        <v>681</v>
      </c>
      <c r="AC1" s="1" t="s">
        <v>682</v>
      </c>
      <c r="AD1" s="1" t="s">
        <v>683</v>
      </c>
      <c r="AE1" s="1" t="s">
        <v>684</v>
      </c>
      <c r="AF1" s="1" t="s">
        <v>685</v>
      </c>
      <c r="AG1" s="1" t="s">
        <v>686</v>
      </c>
      <c r="AH1" s="1" t="s">
        <v>687</v>
      </c>
      <c r="AI1" s="1" t="s">
        <v>688</v>
      </c>
      <c r="AJ1" s="1" t="s">
        <v>689</v>
      </c>
      <c r="AK1" s="1" t="s">
        <v>690</v>
      </c>
      <c r="AL1" s="1" t="s">
        <v>691</v>
      </c>
      <c r="AM1" s="1" t="s">
        <v>692</v>
      </c>
      <c r="AN1" s="1" t="s">
        <v>693</v>
      </c>
      <c r="AO1" s="1" t="s">
        <v>694</v>
      </c>
      <c r="AP1" s="1" t="s">
        <v>695</v>
      </c>
      <c r="AQ1" s="1" t="s">
        <v>696</v>
      </c>
      <c r="AR1" s="1" t="s">
        <v>697</v>
      </c>
      <c r="AS1" s="1" t="s">
        <v>698</v>
      </c>
      <c r="AT1" s="1" t="s">
        <v>699</v>
      </c>
      <c r="AU1" s="1" t="s">
        <v>700</v>
      </c>
      <c r="AV1" s="1" t="s">
        <v>701</v>
      </c>
      <c r="AW1" s="1" t="s">
        <v>702</v>
      </c>
      <c r="AX1" s="1" t="s">
        <v>703</v>
      </c>
      <c r="AY1" s="1" t="s">
        <v>704</v>
      </c>
      <c r="AZ1" s="1" t="s">
        <v>705</v>
      </c>
      <c r="BA1" s="1" t="s">
        <v>706</v>
      </c>
      <c r="BB1" s="1" t="s">
        <v>707</v>
      </c>
      <c r="BC1" s="1" t="s">
        <v>708</v>
      </c>
      <c r="BD1" s="1" t="s">
        <v>709</v>
      </c>
      <c r="BE1" s="1" t="s">
        <v>710</v>
      </c>
      <c r="BF1" t="s">
        <v>711</v>
      </c>
    </row>
    <row r="2">
      <c r="A2" t="str">
        <f>K2</f>
      </c>
      <c r="K2" t="s">
        <v>796</v>
      </c>
      <c r="L2" s="171"/>
      <c r="M2" s="171"/>
      <c r="N2" s="171" t="n">
        <v>1647626000</v>
      </c>
      <c r="O2" s="171" t="n">
        <v>1820342000</v>
      </c>
      <c r="P2" s="171" t="n">
        <v>2306858000</v>
      </c>
      <c r="Q2" s="171" t="n">
        <v>2320958000</v>
      </c>
      <c r="R2" s="171" t="n">
        <v>1941597000</v>
      </c>
      <c r="S2" s="171" t="n">
        <v>1759138000</v>
      </c>
      <c r="T2" s="171" t="n">
        <v>1526832000</v>
      </c>
      <c r="U2" s="171" t="n">
        <v>1802919000</v>
      </c>
      <c r="V2" s="171" t="n">
        <v>2254597000</v>
      </c>
      <c r="W2" s="171" t="n">
        <v>2457830000</v>
      </c>
      <c r="X2" s="171" t="n">
        <v>2657287000</v>
      </c>
      <c r="Y2" s="171" t="n">
        <v>3069327000</v>
      </c>
      <c r="Z2" s="171" t="n">
        <v>2983417000</v>
      </c>
      <c r="AA2" s="171" t="n">
        <v>3182264000</v>
      </c>
      <c r="AB2" s="171" t="n">
        <v>3560166000</v>
      </c>
      <c r="AC2" s="171" t="n">
        <v>3703958413.16</v>
      </c>
      <c r="AD2" s="171" t="n">
        <v>4529362193</v>
      </c>
      <c r="AE2" s="171" t="n">
        <v>4654631000</v>
      </c>
      <c r="AF2" s="171" t="n">
        <v>4672017610.01</v>
      </c>
      <c r="AG2" s="171" t="n">
        <v>5014421536.4</v>
      </c>
      <c r="AH2" s="171" t="n">
        <v>5366912801.52</v>
      </c>
      <c r="AI2" s="171" t="n">
        <v>6381963542.78</v>
      </c>
      <c r="AJ2" s="171" t="n">
        <v>6747133135.66</v>
      </c>
      <c r="AK2" s="171" t="n">
        <v>8072281205.7</v>
      </c>
      <c r="AL2" s="171" t="n">
        <v>10540757674.44</v>
      </c>
      <c r="AM2" s="171" t="n">
        <v>12837555953.34</v>
      </c>
      <c r="AN2" s="171" t="n">
        <v>15099300635.74</v>
      </c>
      <c r="AO2" s="171" t="n">
        <v>20557862019.51</v>
      </c>
      <c r="AP2" s="171" t="n">
        <v>37423305817.23</v>
      </c>
      <c r="AQ2" s="171" t="n">
        <v>49732498550.3</v>
      </c>
      <c r="AR2" s="171" t="n">
        <v>54636920926.13</v>
      </c>
      <c r="AS2" s="171" t="n">
        <v>18604273451.43</v>
      </c>
      <c r="AT2" s="171" t="n">
        <v>13773044876.44</v>
      </c>
      <c r="AU2" s="171" t="n">
        <v>9963317995.06</v>
      </c>
      <c r="AV2" s="171" t="n">
        <v>5700301163.58</v>
      </c>
      <c r="AW2" s="171" t="n">
        <v>3569098844.48</v>
      </c>
      <c r="AX2" s="171" t="n">
        <v>3309423270.5</v>
      </c>
      <c r="AY2" s="171" t="n">
        <v>3490018796.17</v>
      </c>
      <c r="AZ2" s="171" t="n">
        <v>3758393558.05</v>
      </c>
      <c r="BA2" s="171" t="n">
        <v>5061833219.39</v>
      </c>
      <c r="BB2" s="171" t="n">
        <v>5075787901.57</v>
      </c>
      <c r="BC2" s="171" t="n">
        <v>5598053590.01</v>
      </c>
      <c r="BD2" s="171" t="n">
        <v>5049671514.25</v>
      </c>
      <c r="BE2" s="171" t="n">
        <v>4879611838.9328</v>
      </c>
      <c r="BF2" s="171" t="n">
        <v>3273197996.4792</v>
      </c>
      <c r="BG2" s="171"/>
      <c r="BH2" s="171"/>
    </row>
    <row r="3">
      <c r="A3" t="str">
        <f>K3</f>
      </c>
      <c r="K3" t="s">
        <v>797</v>
      </c>
      <c r="L3" s="171"/>
      <c r="M3" s="171"/>
      <c r="N3" s="171" t="n">
        <v>13982170000</v>
      </c>
      <c r="O3" s="171" t="n">
        <v>15714692000</v>
      </c>
      <c r="P3" s="171" t="n">
        <v>18557567000</v>
      </c>
      <c r="Q3" s="171" t="n">
        <v>23248951000</v>
      </c>
      <c r="R3" s="171" t="n">
        <v>20752357000</v>
      </c>
      <c r="S3" s="171" t="n">
        <v>22829371000</v>
      </c>
      <c r="T3" s="171" t="n">
        <v>22727206381.73</v>
      </c>
      <c r="U3" s="171" t="n">
        <v>23316908539.95</v>
      </c>
      <c r="V3" s="171" t="n">
        <v>25228715000</v>
      </c>
      <c r="W3" s="171" t="n">
        <v>24983682000</v>
      </c>
      <c r="X3" s="171" t="n">
        <v>16840778000</v>
      </c>
      <c r="Y3" s="171" t="n">
        <v>19033470134.53</v>
      </c>
      <c r="Z3" s="171" t="n">
        <v>19774837000</v>
      </c>
      <c r="AA3" s="171" t="n">
        <v>23153032000</v>
      </c>
      <c r="AB3" s="171" t="n">
        <v>25029827000</v>
      </c>
      <c r="AC3" s="171" t="n">
        <v>23730107105.06</v>
      </c>
      <c r="AD3" s="171" t="n">
        <v>32739630400</v>
      </c>
      <c r="AE3" s="171" t="n">
        <v>34723140928.8</v>
      </c>
      <c r="AF3" s="171" t="n">
        <v>40342133633.72</v>
      </c>
      <c r="AG3" s="171" t="n">
        <v>41017634942.11</v>
      </c>
      <c r="AH3" s="171" t="n">
        <v>40359575215.19</v>
      </c>
      <c r="AI3" s="171" t="n">
        <v>41010891990.79</v>
      </c>
      <c r="AJ3" s="171" t="n">
        <v>43077261684.49</v>
      </c>
      <c r="AK3" s="171" t="n">
        <v>47986493041.85</v>
      </c>
      <c r="AL3" s="171" t="n">
        <v>60359498512.96</v>
      </c>
      <c r="AM3" s="171" t="n">
        <v>72622312779.28</v>
      </c>
      <c r="AN3" s="171" t="n">
        <v>78919946082.4</v>
      </c>
      <c r="AO3" s="171" t="n">
        <v>91528343771.26</v>
      </c>
      <c r="AP3" s="171" t="n">
        <v>90586691120.43</v>
      </c>
      <c r="AQ3" s="171" t="n">
        <v>92237613209.01</v>
      </c>
      <c r="AR3" s="171" t="n">
        <v>93377215791.47</v>
      </c>
      <c r="AS3" s="171" t="n">
        <v>106585040010.63</v>
      </c>
      <c r="AT3" s="171" t="n">
        <v>114613648632.85</v>
      </c>
      <c r="AU3" s="171" t="n">
        <v>101893579645.11</v>
      </c>
      <c r="AV3" s="171" t="n">
        <v>94998547257.51</v>
      </c>
      <c r="AW3" s="171" t="n">
        <v>88554670782.05</v>
      </c>
      <c r="AX3" s="171" t="n">
        <v>84524727053.71</v>
      </c>
      <c r="AY3" s="171" t="n">
        <v>88495039217.37</v>
      </c>
      <c r="AZ3" s="171" t="n">
        <v>95472254246.2</v>
      </c>
      <c r="BA3" s="171" t="n">
        <v>101305085258.08</v>
      </c>
      <c r="BB3" s="171" t="n">
        <v>110672332280.31</v>
      </c>
      <c r="BC3" s="171" t="n">
        <v>109756598506.37</v>
      </c>
      <c r="BD3" s="171" t="n">
        <v>114079555221.04</v>
      </c>
      <c r="BE3" s="171" t="n">
        <v>119321162556.454</v>
      </c>
      <c r="BF3" s="171" t="n">
        <v>72759200770.1926</v>
      </c>
      <c r="BG3" s="171"/>
      <c r="BH3" s="171"/>
    </row>
    <row r="4">
      <c r="A4" t="str">
        <f>K4</f>
      </c>
      <c r="K4" t="s">
        <v>750</v>
      </c>
      <c r="L4" s="171" t="n">
        <v>0</v>
      </c>
      <c r="M4" s="171"/>
      <c r="N4" s="171" t="n">
        <v>27575087730.31</v>
      </c>
      <c r="O4" s="171" t="n">
        <v>32416936771.99</v>
      </c>
      <c r="P4" s="171" t="n">
        <v>43113315000</v>
      </c>
      <c r="Q4" s="171" t="n">
        <v>55481352000</v>
      </c>
      <c r="R4" s="171" t="n">
        <v>55652989991.15</v>
      </c>
      <c r="S4" s="171" t="n">
        <v>64171880000</v>
      </c>
      <c r="T4" s="171" t="n">
        <v>76002077748</v>
      </c>
      <c r="U4" s="171" t="n">
        <v>74402138250</v>
      </c>
      <c r="V4" s="171" t="n">
        <v>80784922000</v>
      </c>
      <c r="W4" s="171" t="n">
        <v>71828742000</v>
      </c>
      <c r="X4" s="171" t="n">
        <v>55529785021</v>
      </c>
      <c r="Y4" s="171" t="n">
        <v>55343940136</v>
      </c>
      <c r="Z4" s="171" t="n">
        <v>61194898000</v>
      </c>
      <c r="AA4" s="171" t="n">
        <v>51687205019</v>
      </c>
      <c r="AB4" s="171" t="n">
        <v>50073068693.66</v>
      </c>
      <c r="AC4" s="171" t="n">
        <v>45469613749.05</v>
      </c>
      <c r="AD4" s="171" t="n">
        <v>51735968828</v>
      </c>
      <c r="AE4" s="171" t="n">
        <v>55103050958.98</v>
      </c>
      <c r="AF4" s="171" t="n">
        <v>60587104735.9</v>
      </c>
      <c r="AG4" s="171" t="n">
        <v>57425876834.86</v>
      </c>
      <c r="AH4" s="171" t="n">
        <v>62631025528.63</v>
      </c>
      <c r="AI4" s="171" t="n">
        <v>67098720069.15</v>
      </c>
      <c r="AJ4" s="171" t="n">
        <v>74230797319.16</v>
      </c>
      <c r="AK4" s="171" t="n">
        <v>88869869375.06</v>
      </c>
      <c r="AL4" s="171" t="n">
        <v>113412672770.41</v>
      </c>
      <c r="AM4" s="171" t="n">
        <v>115108225869.52</v>
      </c>
      <c r="AN4" s="171" t="n">
        <v>140276836850.95</v>
      </c>
      <c r="AO4" s="171" t="n">
        <v>156736262947.26</v>
      </c>
      <c r="AP4" s="171" t="n">
        <v>181829494423.64</v>
      </c>
      <c r="AQ4" s="171" t="n">
        <v>220912075065.65</v>
      </c>
      <c r="AR4" s="171" t="n">
        <v>188033701452.2</v>
      </c>
      <c r="AS4" s="171" t="n">
        <v>211116634144.03</v>
      </c>
      <c r="AT4" s="171" t="n">
        <v>201927327482.56</v>
      </c>
      <c r="AU4" s="171" t="n">
        <v>196805354953.27</v>
      </c>
      <c r="AV4" s="171" t="n">
        <v>155608990207.31</v>
      </c>
      <c r="AW4" s="171" t="n">
        <v>151064624724.68</v>
      </c>
      <c r="AX4" s="171" t="n">
        <v>148272558750.34</v>
      </c>
      <c r="AY4" s="171" t="n">
        <v>162415312395.53</v>
      </c>
      <c r="AZ4" s="171" t="n">
        <v>164495627300.49</v>
      </c>
      <c r="BA4" s="171" t="n">
        <v>186978250131.78</v>
      </c>
      <c r="BB4" s="171" t="n">
        <v>202812780518.62</v>
      </c>
      <c r="BC4" s="171" t="n">
        <v>223068469370.38</v>
      </c>
      <c r="BD4" s="171" t="n">
        <v>221583598001.38</v>
      </c>
      <c r="BE4" s="171" t="n">
        <v>229191736500.912</v>
      </c>
      <c r="BF4" s="171" t="n">
        <v>99267554558.7972</v>
      </c>
      <c r="BG4" s="171"/>
      <c r="BH4" s="171"/>
    </row>
    <row r="5">
      <c r="A5" t="str">
        <f>K5</f>
      </c>
      <c r="K5" t="s">
        <v>798</v>
      </c>
      <c r="L5" s="171"/>
      <c r="M5" s="171"/>
      <c r="N5" s="171" t="n">
        <v>5675501000</v>
      </c>
      <c r="O5" s="171" t="n">
        <v>10414281000</v>
      </c>
      <c r="P5" s="171" t="n">
        <v>13380609000</v>
      </c>
      <c r="Q5" s="171" t="n">
        <v>12922172000</v>
      </c>
      <c r="R5" s="171" t="n">
        <v>12275919000</v>
      </c>
      <c r="S5" s="171" t="n">
        <v>15364032000</v>
      </c>
      <c r="T5" s="171" t="n">
        <v>16311747000</v>
      </c>
      <c r="U5" s="171" t="n">
        <v>16442932000</v>
      </c>
      <c r="V5" s="171" t="n">
        <v>10393712000</v>
      </c>
      <c r="W5" s="171" t="n">
        <v>9449777000</v>
      </c>
      <c r="X5" s="171" t="n">
        <v>9450317000</v>
      </c>
      <c r="Y5" s="171" t="n">
        <v>9578074000</v>
      </c>
      <c r="Z5" s="171" t="n">
        <v>9592245000</v>
      </c>
      <c r="AA5" s="171" t="n">
        <v>7414320000</v>
      </c>
      <c r="AB5" s="171" t="n">
        <v>7829042000</v>
      </c>
      <c r="AC5" s="171" t="n">
        <v>6786350000</v>
      </c>
      <c r="AD5" s="171" t="n">
        <v>6862892386.06</v>
      </c>
      <c r="AE5" s="171" t="n">
        <v>6994338103.01</v>
      </c>
      <c r="AF5" s="171" t="n">
        <v>6134096311.9</v>
      </c>
      <c r="AG5" s="171" t="n">
        <v>5435433402</v>
      </c>
      <c r="AH5" s="171" t="n">
        <v>5684733519</v>
      </c>
      <c r="AI5" s="171" t="n">
        <v>6316076478</v>
      </c>
      <c r="AJ5" s="171" t="n">
        <v>8516968238</v>
      </c>
      <c r="AK5" s="171" t="n">
        <v>8608722273</v>
      </c>
      <c r="AL5" s="171" t="n">
        <v>10274915370.14</v>
      </c>
      <c r="AM5" s="171" t="n">
        <v>11435686045.32</v>
      </c>
      <c r="AN5" s="171" t="n">
        <v>22182373961.14</v>
      </c>
      <c r="AO5" s="171" t="n">
        <v>19939453220.36</v>
      </c>
      <c r="AP5" s="171" t="n">
        <v>17512011649.04</v>
      </c>
      <c r="AQ5" s="171" t="n">
        <v>23265277295.78</v>
      </c>
      <c r="AR5" s="171" t="n">
        <v>24838391856.42</v>
      </c>
      <c r="AS5" s="171" t="n">
        <v>17221046929.06</v>
      </c>
      <c r="AT5" s="171" t="n">
        <v>19634004036.86</v>
      </c>
      <c r="AU5" s="171" t="n">
        <v>27184053651.48</v>
      </c>
      <c r="AV5" s="171" t="n">
        <v>18358027883</v>
      </c>
      <c r="AW5" s="171" t="n">
        <v>11921505315.09</v>
      </c>
      <c r="AX5" s="171" t="n">
        <v>9012585631.6</v>
      </c>
      <c r="AY5" s="171" t="n">
        <v>7390752130.14</v>
      </c>
      <c r="AZ5" s="171" t="n">
        <v>9228805725.19</v>
      </c>
      <c r="BA5" s="171" t="n">
        <v>10668071159.45</v>
      </c>
      <c r="BB5" s="171" t="n">
        <v>9823803759.8</v>
      </c>
      <c r="BC5" s="171" t="n">
        <v>8890896886.95</v>
      </c>
      <c r="BD5" s="171" t="n">
        <v>9936214233.01</v>
      </c>
      <c r="BE5" s="171" t="n">
        <v>17511865211.1578</v>
      </c>
      <c r="BF5" s="171" t="n">
        <v>7522024888.2652</v>
      </c>
      <c r="BG5" s="171"/>
      <c r="BH5" s="171"/>
    </row>
    <row r="6">
      <c r="A6" t="str">
        <f>K6</f>
      </c>
      <c r="K6" t="s">
        <v>799</v>
      </c>
      <c r="L6" s="171"/>
      <c r="M6" s="171"/>
      <c r="N6" s="171" t="n">
        <v>8705948000</v>
      </c>
      <c r="O6" s="171" t="n">
        <v>8066191000</v>
      </c>
      <c r="P6" s="171" t="n">
        <v>11497814000</v>
      </c>
      <c r="Q6" s="171" t="n">
        <v>15794200000</v>
      </c>
      <c r="R6" s="171" t="n">
        <v>22240856000</v>
      </c>
      <c r="S6" s="171" t="n">
        <v>20857129000</v>
      </c>
      <c r="T6" s="171" t="n">
        <v>20106344000</v>
      </c>
      <c r="U6" s="171" t="n">
        <v>19268842000</v>
      </c>
      <c r="V6" s="171" t="n">
        <v>19162633000</v>
      </c>
      <c r="W6" s="171" t="n">
        <v>20286201000</v>
      </c>
      <c r="X6" s="171" t="n">
        <v>10634664000</v>
      </c>
      <c r="Y6" s="171" t="n">
        <v>11904822580</v>
      </c>
      <c r="Z6" s="171" t="n">
        <v>10622743000</v>
      </c>
      <c r="AA6" s="171" t="n">
        <v>7737710000</v>
      </c>
      <c r="AB6" s="171" t="n">
        <v>7713274000</v>
      </c>
      <c r="AC6" s="171" t="n">
        <v>8637093000</v>
      </c>
      <c r="AD6" s="171" t="n">
        <v>11609544000</v>
      </c>
      <c r="AE6" s="171" t="n">
        <v>7077982000</v>
      </c>
      <c r="AF6" s="171" t="n">
        <v>5759176139</v>
      </c>
      <c r="AG6" s="171" t="n">
        <v>5878349739</v>
      </c>
      <c r="AH6" s="171" t="n">
        <v>6147558939</v>
      </c>
      <c r="AI6" s="171" t="n">
        <v>6133098540</v>
      </c>
      <c r="AJ6" s="171" t="n">
        <v>6192593185</v>
      </c>
      <c r="AK6" s="171" t="n">
        <v>9031564892</v>
      </c>
      <c r="AL6" s="171" t="n">
        <v>9079232478</v>
      </c>
      <c r="AM6" s="171" t="n">
        <v>9827511404.49</v>
      </c>
      <c r="AN6" s="171" t="n">
        <v>6844005102.91</v>
      </c>
      <c r="AO6" s="171" t="n">
        <v>7082066073.1</v>
      </c>
      <c r="AP6" s="171" t="n">
        <v>5551385142.17</v>
      </c>
      <c r="AQ6" s="171" t="n">
        <v>5349736698.19</v>
      </c>
      <c r="AR6" s="171" t="n">
        <v>9307112499.79</v>
      </c>
      <c r="AS6" s="171" t="n">
        <v>14936091941.26</v>
      </c>
      <c r="AT6" s="171" t="n">
        <v>24522062681.29</v>
      </c>
      <c r="AU6" s="171" t="n">
        <v>27899554946.47</v>
      </c>
      <c r="AV6" s="171" t="n">
        <v>34662467051.91</v>
      </c>
      <c r="AW6" s="171" t="n">
        <v>29425165671.1</v>
      </c>
      <c r="AX6" s="171" t="n">
        <v>29391578439.22</v>
      </c>
      <c r="AY6" s="171" t="n">
        <v>36450055082.02</v>
      </c>
      <c r="AZ6" s="171" t="n">
        <v>48923641305.1</v>
      </c>
      <c r="BA6" s="171" t="n">
        <v>55354881707.69</v>
      </c>
      <c r="BB6" s="171" t="n">
        <v>55485149109.59</v>
      </c>
      <c r="BC6" s="171" t="n">
        <v>75264219923.76</v>
      </c>
      <c r="BD6" s="171" t="n">
        <v>36342630178.35</v>
      </c>
      <c r="BE6" s="171" t="n">
        <v>43416315941.7472</v>
      </c>
      <c r="BF6" s="171" t="n">
        <v>33178558156.9914</v>
      </c>
      <c r="BG6" s="171"/>
      <c r="BH6" s="171"/>
    </row>
    <row r="7">
      <c r="A7" t="str">
        <f>K7</f>
      </c>
      <c r="K7"/>
      <c r="L7" s="171"/>
      <c r="M7" s="171" t="n">
        <v>0</v>
      </c>
      <c r="N7" s="171" t="n">
        <v>5124536000</v>
      </c>
      <c r="O7" s="171" t="n">
        <v>7915257000</v>
      </c>
      <c r="P7" s="171" t="n">
        <v>7464044000</v>
      </c>
      <c r="Q7" s="171" t="n">
        <v>9679452000</v>
      </c>
      <c r="R7" s="171" t="n">
        <v>6061826000</v>
      </c>
      <c r="S7" s="171" t="n">
        <v>6519061000</v>
      </c>
      <c r="T7" s="171" t="n">
        <v>8036904000</v>
      </c>
      <c r="U7" s="171" t="n">
        <v>5691357000</v>
      </c>
      <c r="V7" s="171" t="n">
        <v>4930413000</v>
      </c>
      <c r="W7" s="171" t="n">
        <v>4838246000</v>
      </c>
      <c r="X7" s="171" t="n">
        <v>4336429000</v>
      </c>
      <c r="Y7" s="171" t="n">
        <v>4654106000</v>
      </c>
      <c r="Z7" s="171" t="n">
        <v>6424162214.11</v>
      </c>
      <c r="AA7" s="171" t="n">
        <v>4667881000</v>
      </c>
      <c r="AB7" s="171" t="n">
        <v>6995823000</v>
      </c>
      <c r="AC7" s="171" t="n">
        <v>7743548000</v>
      </c>
      <c r="AD7" s="171" t="n">
        <v>8343276178</v>
      </c>
      <c r="AE7" s="171" t="n">
        <v>11561891995</v>
      </c>
      <c r="AF7" s="171" t="n">
        <v>2642925998</v>
      </c>
      <c r="AG7" s="171" t="n">
        <v>3380039870.09</v>
      </c>
      <c r="AH7" s="171" t="n">
        <v>5234845239.1</v>
      </c>
      <c r="AI7" s="171" t="n">
        <v>6485555796.21</v>
      </c>
      <c r="AJ7" s="171" t="n">
        <v>6429789120.41</v>
      </c>
      <c r="AK7" s="171" t="n">
        <v>8487149972.91</v>
      </c>
      <c r="AL7" s="171" t="n">
        <v>9086075125.99</v>
      </c>
      <c r="AM7" s="171" t="n">
        <v>9274240249.47</v>
      </c>
      <c r="AN7" s="171" t="n">
        <v>7415245840.88</v>
      </c>
      <c r="AO7" s="171" t="n">
        <v>4714697629.78</v>
      </c>
      <c r="AP7" s="171" t="n">
        <v>820198022.75</v>
      </c>
      <c r="AQ7" s="171" t="n">
        <v>6196597160.02</v>
      </c>
      <c r="AR7" s="171" t="n">
        <v>3294194223.4</v>
      </c>
      <c r="AS7" s="171" t="n">
        <v>214382588.14</v>
      </c>
      <c r="AT7" s="171" t="n">
        <v>-3081399.56</v>
      </c>
      <c r="AU7" s="171" t="n">
        <v>-1975038.69</v>
      </c>
      <c r="AV7" s="171" t="n">
        <v>508721.45</v>
      </c>
      <c r="AW7" s="171" t="n">
        <v>-2834591.32</v>
      </c>
      <c r="AX7" s="171" t="n">
        <v>30000</v>
      </c>
      <c r="AY7" s="171" t="n">
        <v>-58489.62</v>
      </c>
      <c r="AZ7" s="171" t="n">
        <v>1357851.96</v>
      </c>
      <c r="BA7" s="171" t="n">
        <v>20204.71</v>
      </c>
      <c r="BB7" s="171" t="n">
        <v>50903.56</v>
      </c>
      <c r="BC7" s="171" t="n">
        <v>314555.62</v>
      </c>
      <c r="BD7" s="171" t="n">
        <v>10000</v>
      </c>
      <c r="BE7" s="171" t="n">
        <v>0</v>
      </c>
      <c r="BF7" s="171" t="n">
        <v>10000</v>
      </c>
      <c r="BG7" s="171"/>
      <c r="BH7" s="171"/>
    </row>
    <row r="8">
      <c r="A8" t="str">
        <f>K8</f>
      </c>
      <c r="K8" t="s">
        <v>718</v>
      </c>
      <c r="L8" s="171" t="str">
        <f>Sum(L2:L7)</f>
      </c>
      <c r="M8" s="171" t="str">
        <f>Sum(M2:M7)</f>
      </c>
      <c r="N8" s="171" t="str">
        <f>Sum(N2:N7)</f>
      </c>
      <c r="O8" s="171" t="str">
        <f>Sum(O2:O7)</f>
      </c>
      <c r="P8" s="171" t="str">
        <f>Sum(P2:P7)</f>
      </c>
      <c r="Q8" s="171" t="str">
        <f>Sum(Q2:Q7)</f>
      </c>
      <c r="R8" s="171" t="str">
        <f>Sum(R2:R7)</f>
      </c>
      <c r="S8" s="171" t="str">
        <f>Sum(S2:S7)</f>
      </c>
      <c r="T8" s="171" t="str">
        <f>Sum(T2:T7)</f>
      </c>
      <c r="U8" s="171" t="str">
        <f>Sum(U2:U7)</f>
      </c>
      <c r="V8" s="171" t="str">
        <f>Sum(V2:V7)</f>
      </c>
      <c r="W8" s="171" t="str">
        <f>Sum(W2:W7)</f>
      </c>
      <c r="X8" s="171" t="str">
        <f>Sum(X2:X7)</f>
      </c>
      <c r="Y8" s="171" t="str">
        <f>Sum(Y2:Y7)</f>
      </c>
      <c r="Z8" s="171" t="str">
        <f>Sum(Z2:Z7)</f>
      </c>
      <c r="AA8" s="171" t="str">
        <f>Sum(AA2:AA7)</f>
      </c>
      <c r="AB8" s="171" t="str">
        <f>Sum(AB2:AB7)</f>
      </c>
      <c r="AC8" s="171" t="str">
        <f>Sum(AC2:AC7)</f>
      </c>
      <c r="AD8" s="171" t="str">
        <f>Sum(AD2:AD7)</f>
      </c>
      <c r="AE8" s="171" t="str">
        <f>Sum(AE2:AE7)</f>
      </c>
      <c r="AF8" s="171" t="str">
        <f>Sum(AF2:AF7)</f>
      </c>
      <c r="AG8" s="171" t="str">
        <f>Sum(AG2:AG7)</f>
      </c>
      <c r="AH8" s="171" t="str">
        <f>Sum(AH2:AH7)</f>
      </c>
      <c r="AI8" s="171" t="str">
        <f>Sum(AI2:AI7)</f>
      </c>
      <c r="AJ8" s="171" t="str">
        <f>Sum(AJ2:AJ7)</f>
      </c>
      <c r="AK8" s="171" t="str">
        <f>Sum(AK2:AK7)</f>
      </c>
      <c r="AL8" s="171" t="str">
        <f>Sum(AL2:AL7)</f>
      </c>
      <c r="AM8" s="171" t="str">
        <f>Sum(AM2:AM7)</f>
      </c>
      <c r="AN8" s="171" t="str">
        <f>Sum(AN2:AN7)</f>
      </c>
      <c r="AO8" s="171" t="str">
        <f>Sum(AO2:AO7)</f>
      </c>
      <c r="AP8" s="171" t="str">
        <f>Sum(AP2:AP7)</f>
      </c>
      <c r="AQ8" s="171" t="str">
        <f>Sum(AQ2:AQ7)</f>
      </c>
      <c r="AR8" s="171" t="str">
        <f>Sum(AR2:AR7)</f>
      </c>
      <c r="AS8" s="171" t="str">
        <f>Sum(AS2:AS7)</f>
      </c>
      <c r="AT8" s="171" t="str">
        <f>Sum(AT2:AT7)</f>
      </c>
      <c r="AU8" s="171" t="str">
        <f>Sum(AU2:AU7)</f>
      </c>
      <c r="AV8" s="171" t="str">
        <f>Sum(AV2:AV7)</f>
      </c>
      <c r="AW8" s="171" t="str">
        <f>Sum(AW2:AW7)</f>
      </c>
      <c r="AX8" s="171" t="str">
        <f>Sum(AX2:AX7)</f>
      </c>
      <c r="AY8" s="171" t="str">
        <f>Sum(AY2:AY7)</f>
      </c>
      <c r="AZ8" s="171" t="str">
        <f>Sum(AZ2:AZ7)</f>
      </c>
      <c r="BA8" s="171" t="str">
        <f>Sum(BA2:BA7)</f>
      </c>
      <c r="BB8" s="171" t="str">
        <f>Sum(BB2:BB7)</f>
      </c>
      <c r="BC8" s="171" t="str">
        <f>Sum(BC2:BC7)</f>
      </c>
      <c r="BD8" s="171" t="str">
        <f>Sum(BD2:BD7)</f>
      </c>
      <c r="BE8" s="171" t="str">
        <f>Sum(BE2:BE7)</f>
      </c>
      <c r="BF8" s="171" t="str">
        <f>Sum(BF2:BF7)</f>
      </c>
      <c r="BG8" s="171"/>
      <c r="BH8" s="171"/>
    </row>
    <row r="10">
      <c r="A10" s="33" t="str">
        <f t="shared" ref="A10:A17" si="1">L10</f>
        <v>PricingInflation</v>
      </c>
      <c r="B10" s="26" t="n">
        <f>AY10</f>
        <v>2015</v>
      </c>
      <c r="C10" s="12" t="n">
        <f t="shared" ref="C10:E17" si="2">BE10</f>
        <v>2021</v>
      </c>
      <c r="D10" s="12" t="n">
        <f t="shared" si="2"/>
        <v>2022</v>
      </c>
      <c r="E10" s="12" t="n">
        <f t="shared" si="2"/>
        <v>0</v>
      </c>
      <c r="F10" s="12" t="str">
        <f>C10&amp;"-"&amp;$D10</f>
        <v>2021-2022</v>
      </c>
      <c r="G10" s="12" t="str">
        <f>B10&amp;"-"&amp;$D10</f>
        <v>2015-2022</v>
      </c>
      <c r="H10" s="12" t="str">
        <f>$E10&amp;"/"&amp;D10</f>
        <v>0/2022</v>
      </c>
      <c r="I10" s="12" t="str">
        <f>"Share "&amp;BF21</f>
        <v>Share 2022</v>
      </c>
      <c r="J10" s="12" t="str">
        <f>"Share "&amp;BG21</f>
        <v>Share </v>
      </c>
      <c r="L10" s="1" t="str">
        <f t="shared" ref="L10:L16" si="3">L1</f>
        <v>PricingInflation</v>
      </c>
      <c r="M10" s="1" t="n">
        <f t="shared" ref="M10:BF10" si="4">M1+0</f>
        <v>1974</v>
      </c>
      <c r="N10" s="1" t="n">
        <f t="shared" si="4"/>
        <v>1977</v>
      </c>
      <c r="O10" s="1" t="n">
        <f t="shared" si="4"/>
        <v>1979</v>
      </c>
      <c r="P10" s="1" t="n">
        <f t="shared" si="4"/>
        <v>1980</v>
      </c>
      <c r="Q10" s="1" t="n">
        <f t="shared" si="4"/>
        <v>1981</v>
      </c>
      <c r="R10" s="1" t="n">
        <f t="shared" si="4"/>
        <v>1982</v>
      </c>
      <c r="S10" s="1" t="n">
        <f t="shared" si="4"/>
        <v>1983</v>
      </c>
      <c r="T10" s="1" t="n">
        <f t="shared" si="4"/>
        <v>1984</v>
      </c>
      <c r="U10" s="1" t="n">
        <f t="shared" si="4"/>
        <v>1985</v>
      </c>
      <c r="V10" s="1" t="n">
        <f t="shared" si="4"/>
        <v>1986</v>
      </c>
      <c r="W10" s="1" t="n">
        <f t="shared" si="4"/>
        <v>1987</v>
      </c>
      <c r="X10" s="1" t="n">
        <f t="shared" si="4"/>
        <v>1988</v>
      </c>
      <c r="Y10" s="1" t="n">
        <f t="shared" si="4"/>
        <v>1989</v>
      </c>
      <c r="Z10" s="1" t="n">
        <f t="shared" si="4"/>
        <v>1990</v>
      </c>
      <c r="AA10" s="1" t="n">
        <f t="shared" si="4"/>
        <v>1991</v>
      </c>
      <c r="AB10" s="1" t="n">
        <f t="shared" si="4"/>
        <v>1992</v>
      </c>
      <c r="AC10" s="1" t="n">
        <f t="shared" si="4"/>
        <v>1993</v>
      </c>
      <c r="AD10" s="1" t="n">
        <f t="shared" si="4"/>
        <v>1994</v>
      </c>
      <c r="AE10" s="1" t="n">
        <f t="shared" si="4"/>
        <v>1995</v>
      </c>
      <c r="AF10" s="1" t="n">
        <f t="shared" si="4"/>
        <v>1996</v>
      </c>
      <c r="AG10" s="1" t="n">
        <f t="shared" si="4"/>
        <v>1997</v>
      </c>
      <c r="AH10" s="1" t="n">
        <f t="shared" si="4"/>
        <v>1998</v>
      </c>
      <c r="AI10" s="1" t="n">
        <f t="shared" si="4"/>
        <v>1999</v>
      </c>
      <c r="AJ10" s="1" t="n">
        <f t="shared" si="4"/>
        <v>2000</v>
      </c>
      <c r="AK10" s="1" t="n">
        <f t="shared" si="4"/>
        <v>2001</v>
      </c>
      <c r="AL10" s="1" t="n">
        <f t="shared" si="4"/>
        <v>2002</v>
      </c>
      <c r="AM10" s="1" t="n">
        <f t="shared" si="4"/>
        <v>2003</v>
      </c>
      <c r="AN10" s="1" t="n">
        <f t="shared" si="4"/>
        <v>2004</v>
      </c>
      <c r="AO10" s="1" t="n">
        <f t="shared" si="4"/>
        <v>2005</v>
      </c>
      <c r="AP10" s="1" t="n">
        <f t="shared" si="4"/>
        <v>2006</v>
      </c>
      <c r="AQ10" s="1" t="n">
        <f t="shared" si="4"/>
        <v>2007</v>
      </c>
      <c r="AR10" s="1" t="n">
        <f t="shared" si="4"/>
        <v>2008</v>
      </c>
      <c r="AS10" s="1" t="n">
        <f t="shared" si="4"/>
        <v>2009</v>
      </c>
      <c r="AT10" s="1" t="n">
        <f t="shared" si="4"/>
        <v>2010</v>
      </c>
      <c r="AU10" s="1" t="n">
        <f t="shared" si="4"/>
        <v>2011</v>
      </c>
      <c r="AV10" s="1" t="n">
        <f t="shared" si="4"/>
        <v>2012</v>
      </c>
      <c r="AW10" s="1" t="n">
        <f t="shared" si="4"/>
        <v>2013</v>
      </c>
      <c r="AX10" s="1" t="n">
        <f t="shared" si="4"/>
        <v>2014</v>
      </c>
      <c r="AY10" s="1" t="n">
        <f t="shared" si="4"/>
        <v>2015</v>
      </c>
      <c r="AZ10" s="1" t="n">
        <f t="shared" si="4"/>
        <v>2016</v>
      </c>
      <c r="BA10" s="1" t="n">
        <f t="shared" si="4"/>
        <v>2017</v>
      </c>
      <c r="BB10" s="1" t="n">
        <f t="shared" si="4"/>
        <v>2018</v>
      </c>
      <c r="BC10" s="1" t="n">
        <f t="shared" si="4"/>
        <v>2019</v>
      </c>
      <c r="BD10" s="1" t="n">
        <f t="shared" si="4"/>
        <v>2020</v>
      </c>
      <c r="BE10" s="1" t="n">
        <f t="shared" si="4"/>
        <v>2021</v>
      </c>
      <c r="BF10" s="1" t="n">
        <f t="shared" si="4"/>
        <v>2022</v>
      </c>
    </row>
    <row r="11">
      <c r="A11" s="5" t="str">
        <f t="shared" si="1"/>
        <v>All Other</v>
      </c>
      <c r="B11" s="9" t="n">
        <f t="shared" ref="B11:B17" si="5">AL11</f>
        <v>12.535976966702611</v>
      </c>
      <c r="C11" s="9" t="n">
        <f t="shared" si="2"/>
        <v>5.3995511086301073</v>
      </c>
      <c r="D11" s="9" t="n">
        <f t="shared" si="2"/>
        <v>4.8796118389328003</v>
      </c>
      <c r="E11" s="9" t="n">
        <f t="shared" si="2"/>
        <v>0</v>
      </c>
      <c r="F11" s="7" t="n">
        <f>(D11/C11)-1</f>
        <v>-9.629305459601778E-2</v>
      </c>
      <c r="G11" s="16" t="n">
        <f>(D11/B11)-1</f>
        <v>-0.6107513716805828</v>
      </c>
      <c r="H11" s="16" t="n">
        <f>E11/D11</f>
        <v>0</v>
      </c>
      <c r="I11" s="29" t="n">
        <f t="shared" ref="I11:J17" si="6">BF22</f>
        <v>1.1777379050992002E-2</v>
      </c>
      <c r="J11" s="29" t="n">
        <f t="shared" si="6"/>
        <v>0</v>
      </c>
      <c r="L11" s="1" t="str">
        <f t="shared" si="3"/>
        <v>All Other</v>
      </c>
      <c r="M11" s="95" t="str">
        <f t="shared" ref="M11:BF11" si="7">IF(M2="","",M2/VLOOKUP(M$10,deflator,2,FALSE)/$A$1)</f>
      </c>
      <c r="N11" s="95" t="str">
        <f t="shared" si="7"/>
      </c>
      <c r="O11" s="95" t="n">
        <f t="shared" si="7"/>
        <v>5.4372521598760546</v>
      </c>
      <c r="P11" s="95" t="n">
        <f t="shared" si="7"/>
        <v>5.5250823908180529</v>
      </c>
      <c r="Q11" s="95" t="n">
        <f t="shared" si="7"/>
        <v>6.3762648816485346</v>
      </c>
      <c r="R11" s="95" t="n">
        <f t="shared" si="7"/>
        <v>5.9991428747215094</v>
      </c>
      <c r="S11" s="95" t="n">
        <f t="shared" si="7"/>
        <v>4.8083640105582086</v>
      </c>
      <c r="T11" s="95" t="n">
        <f t="shared" si="7"/>
        <v>4.2059663644771454</v>
      </c>
      <c r="U11" s="95" t="n">
        <f t="shared" si="7"/>
        <v>3.532499606246065</v>
      </c>
      <c r="V11" s="95" t="n">
        <f t="shared" si="7"/>
        <v>4.0790799403073699</v>
      </c>
      <c r="W11" s="95" t="n">
        <f t="shared" si="7"/>
        <v>4.9898312852936115</v>
      </c>
      <c r="X11" s="95" t="n">
        <f t="shared" si="7"/>
        <v>5.2692293464536366</v>
      </c>
      <c r="Y11" s="95" t="n">
        <f t="shared" si="7"/>
        <v>5.4750024901153447</v>
      </c>
      <c r="Z11" s="95" t="n">
        <f t="shared" si="7"/>
        <v>6.1003843005573213</v>
      </c>
      <c r="AA11" s="95" t="n">
        <f t="shared" si="7"/>
        <v>5.7254145552945461</v>
      </c>
      <c r="AB11" s="95" t="n">
        <f t="shared" si="7"/>
        <v>5.9581103947014284</v>
      </c>
      <c r="AC11" s="95" t="n">
        <f t="shared" si="7"/>
        <v>6.5126627645708535</v>
      </c>
      <c r="AD11" s="95" t="n">
        <f t="shared" si="7"/>
        <v>6.6312124361005953</v>
      </c>
      <c r="AE11" s="95" t="n">
        <f t="shared" si="7"/>
        <v>7.9407292336135473</v>
      </c>
      <c r="AF11" s="95" t="n">
        <f t="shared" si="7"/>
        <v>8.0098070801098391</v>
      </c>
      <c r="AG11" s="95" t="n">
        <f t="shared" si="7"/>
        <v>7.8993981920783813</v>
      </c>
      <c r="AH11" s="95" t="n">
        <f t="shared" si="7"/>
        <v>8.3737714358710598</v>
      </c>
      <c r="AI11" s="95" t="n">
        <f t="shared" si="7"/>
        <v>8.8520671829606457</v>
      </c>
      <c r="AJ11" s="95" t="n">
        <f t="shared" si="7"/>
        <v>10.311530272600963</v>
      </c>
      <c r="AK11" s="95" t="n">
        <f t="shared" si="7"/>
        <v>10.643448280695674</v>
      </c>
      <c r="AL11" s="95" t="n">
        <f t="shared" si="7"/>
        <v>12.535976966702611</v>
      </c>
      <c r="AM11" s="95" t="n">
        <f t="shared" si="7"/>
        <v>16.062410631361697</v>
      </c>
      <c r="AN11" s="95" t="n">
        <f t="shared" si="7"/>
        <v>19.095599111439348</v>
      </c>
      <c r="AO11" s="95" t="n">
        <f t="shared" si="7"/>
        <v>21.798176422063008</v>
      </c>
      <c r="AP11" s="95" t="n">
        <f t="shared" si="7"/>
        <v>28.742661960558962</v>
      </c>
      <c r="AQ11" s="95" t="n">
        <f t="shared" si="7"/>
        <v>50.926268653479909</v>
      </c>
      <c r="AR11" s="95" t="n">
        <f t="shared" si="7"/>
        <v>66.294204931214324</v>
      </c>
      <c r="AS11" s="95" t="n">
        <f t="shared" si="7"/>
        <v>72.099208387933515</v>
      </c>
      <c r="AT11" s="95" t="n">
        <f t="shared" si="7"/>
        <v>24.338626166822529</v>
      </c>
      <c r="AU11" s="95" t="n">
        <f t="shared" si="7"/>
        <v>17.662317112999197</v>
      </c>
      <c r="AV11" s="95" t="n">
        <f t="shared" si="7"/>
        <v>12.546806348785125</v>
      </c>
      <c r="AW11" s="95" t="n">
        <f t="shared" si="7"/>
        <v>7.0493854975007721</v>
      </c>
      <c r="AX11" s="95" t="n">
        <f t="shared" si="7"/>
        <v>4.3300252175189007</v>
      </c>
      <c r="AY11" s="95" t="n">
        <f t="shared" si="7"/>
        <v>3.9694796902245302</v>
      </c>
      <c r="AZ11" s="95" t="n">
        <f t="shared" si="7"/>
        <v>4.1516915477311391</v>
      </c>
      <c r="BA11" s="95" t="n">
        <f t="shared" si="7"/>
        <v>4.3925243712416773</v>
      </c>
      <c r="BB11" s="95" t="n">
        <f t="shared" si="7"/>
        <v>5.7801655536095602</v>
      </c>
      <c r="BC11" s="95" t="n">
        <f t="shared" si="7"/>
        <v>5.6847560526184235</v>
      </c>
      <c r="BD11" s="95" t="n">
        <f t="shared" si="7"/>
        <v>6.1871413812065628</v>
      </c>
      <c r="BE11" s="95" t="n">
        <f t="shared" si="7"/>
        <v>5.3995511086301073</v>
      </c>
      <c r="BF11" s="95" t="n">
        <f t="shared" si="7"/>
        <v>4.8796118389328003</v>
      </c>
    </row>
    <row r="12">
      <c r="A12" s="5" t="str">
        <f t="shared" si="1"/>
        <v>Cost-Based</v>
      </c>
      <c r="B12" s="9" t="n">
        <f t="shared" si="5"/>
        <v>74.521384495462684</v>
      </c>
      <c r="C12" s="9" t="n">
        <f t="shared" si="2"/>
        <v>121.98385323233919</v>
      </c>
      <c r="D12" s="9" t="n">
        <f t="shared" si="2"/>
        <v>119.321162556454</v>
      </c>
      <c r="E12" s="9" t="n">
        <f t="shared" si="2"/>
        <v>0</v>
      </c>
      <c r="F12" s="7" t="n">
        <f>(D12/C12)-1</f>
        <v>-2.1828222386233609E-2</v>
      </c>
      <c r="G12" s="16" t="n">
        <f>(D12/B12)-1</f>
        <v>0.60116674380518242</v>
      </c>
      <c r="H12" s="16" t="n">
        <f>E12/D12</f>
        <v>0</v>
      </c>
      <c r="I12" s="29" t="n">
        <f t="shared" si="6"/>
        <v>0.28799228434935059</v>
      </c>
      <c r="J12" s="29" t="n">
        <f t="shared" si="6"/>
        <v>0</v>
      </c>
      <c r="L12" s="1" t="str">
        <f t="shared" si="3"/>
        <v>Cost-Based</v>
      </c>
      <c r="M12" s="95" t="str">
        <f t="shared" ref="M12:BF12" si="8">IF(M3="","",M3/VLOOKUP(M$10,deflator,2,FALSE)/$A$1)</f>
      </c>
      <c r="N12" s="95" t="str">
        <f t="shared" si="8"/>
      </c>
      <c r="O12" s="95" t="n">
        <f t="shared" si="8"/>
        <v>46.141893871700361</v>
      </c>
      <c r="P12" s="95" t="n">
        <f t="shared" si="8"/>
        <v>47.697063544284163</v>
      </c>
      <c r="Q12" s="95" t="n">
        <f t="shared" si="8"/>
        <v>51.293995014404771</v>
      </c>
      <c r="R12" s="95" t="n">
        <f t="shared" si="8"/>
        <v>60.09319373138139</v>
      </c>
      <c r="S12" s="95" t="n">
        <f t="shared" si="8"/>
        <v>51.39320185036118</v>
      </c>
      <c r="T12" s="95" t="n">
        <f t="shared" si="8"/>
        <v>54.583305316677809</v>
      </c>
      <c r="U12" s="95" t="n">
        <f t="shared" si="8"/>
        <v>52.581978629301901</v>
      </c>
      <c r="V12" s="95" t="n">
        <f t="shared" si="8"/>
        <v>52.754191339317877</v>
      </c>
      <c r="W12" s="95" t="n">
        <f t="shared" si="8"/>
        <v>55.835713165038463</v>
      </c>
      <c r="X12" s="95" t="n">
        <f t="shared" si="8"/>
        <v>53.561373397210325</v>
      </c>
      <c r="Y12" s="95" t="n">
        <f t="shared" si="8"/>
        <v>34.698284937035304</v>
      </c>
      <c r="Z12" s="95" t="n">
        <f t="shared" si="8"/>
        <v>37.829622713322316</v>
      </c>
      <c r="AA12" s="95" t="n">
        <f t="shared" si="8"/>
        <v>37.949485301041435</v>
      </c>
      <c r="AB12" s="95" t="n">
        <f t="shared" si="8"/>
        <v>43.349112653147195</v>
      </c>
      <c r="AC12" s="95" t="n">
        <f t="shared" si="8"/>
        <v>45.787421796216854</v>
      </c>
      <c r="AD12" s="95" t="n">
        <f t="shared" si="8"/>
        <v>42.484111264851698</v>
      </c>
      <c r="AE12" s="95" t="n">
        <f t="shared" si="8"/>
        <v>57.398046156867103</v>
      </c>
      <c r="AF12" s="95" t="n">
        <f t="shared" si="8"/>
        <v>59.75246159258468</v>
      </c>
      <c r="AG12" s="95" t="n">
        <f t="shared" si="8"/>
        <v>68.210054861096751</v>
      </c>
      <c r="AH12" s="95" t="n">
        <f t="shared" si="8"/>
        <v>68.496893879371839</v>
      </c>
      <c r="AI12" s="95" t="n">
        <f t="shared" si="8"/>
        <v>66.568190036445444</v>
      </c>
      <c r="AJ12" s="95" t="n">
        <f t="shared" si="8"/>
        <v>66.262530557357238</v>
      </c>
      <c r="AK12" s="95" t="n">
        <f t="shared" si="8"/>
        <v>67.953395552496914</v>
      </c>
      <c r="AL12" s="95" t="n">
        <f t="shared" si="8"/>
        <v>74.521384495462684</v>
      </c>
      <c r="AM12" s="95" t="n">
        <f t="shared" si="8"/>
        <v>91.97811775610684</v>
      </c>
      <c r="AN12" s="95" t="n">
        <f t="shared" si="8"/>
        <v>108.02418906052665</v>
      </c>
      <c r="AO12" s="95" t="n">
        <f t="shared" si="8"/>
        <v>113.93315156941009</v>
      </c>
      <c r="AP12" s="95" t="n">
        <f t="shared" si="8"/>
        <v>127.96896108800051</v>
      </c>
      <c r="AQ12" s="95" t="n">
        <f t="shared" si="8"/>
        <v>123.27190417007056</v>
      </c>
      <c r="AR12" s="95" t="n">
        <f t="shared" si="8"/>
        <v>122.95419314715492</v>
      </c>
      <c r="AS12" s="95" t="n">
        <f t="shared" si="8"/>
        <v>123.22113373000241</v>
      </c>
      <c r="AT12" s="95" t="n">
        <f t="shared" si="8"/>
        <v>139.43750346214944</v>
      </c>
      <c r="AU12" s="95" t="n">
        <f t="shared" si="8"/>
        <v>146.9785821357541</v>
      </c>
      <c r="AV12" s="95" t="n">
        <f t="shared" si="8"/>
        <v>128.31458482260459</v>
      </c>
      <c r="AW12" s="95" t="n">
        <f t="shared" si="8"/>
        <v>117.48175440263022</v>
      </c>
      <c r="AX12" s="95" t="n">
        <f t="shared" si="8"/>
        <v>107.43439011457993</v>
      </c>
      <c r="AY12" s="95" t="n">
        <f t="shared" si="8"/>
        <v>101.38297822229984</v>
      </c>
      <c r="AZ12" s="95" t="n">
        <f t="shared" si="8"/>
        <v>105.27281593385273</v>
      </c>
      <c r="BA12" s="95" t="n">
        <f t="shared" si="8"/>
        <v>111.58070518069896</v>
      </c>
      <c r="BB12" s="95" t="n">
        <f t="shared" si="8"/>
        <v>115.68144165065938</v>
      </c>
      <c r="BC12" s="95" t="n">
        <f t="shared" si="8"/>
        <v>123.95025619437088</v>
      </c>
      <c r="BD12" s="95" t="n">
        <f t="shared" si="8"/>
        <v>121.30637578945063</v>
      </c>
      <c r="BE12" s="95" t="n">
        <f t="shared" si="8"/>
        <v>121.98385323233919</v>
      </c>
      <c r="BF12" s="95" t="n">
        <f t="shared" si="8"/>
        <v>119.321162556454</v>
      </c>
    </row>
    <row r="13">
      <c r="A13" s="5" t="str">
        <f t="shared" si="1"/>
        <v>FFP</v>
      </c>
      <c r="B13" s="9" t="n">
        <f t="shared" si="5"/>
        <v>138.01187138190306</v>
      </c>
      <c r="C13" s="9" t="n">
        <f t="shared" si="2"/>
        <v>236.93659258156754</v>
      </c>
      <c r="D13" s="9" t="n">
        <f t="shared" si="2"/>
        <v>229.19173650091199</v>
      </c>
      <c r="E13" s="9" t="n">
        <f t="shared" si="2"/>
        <v>0</v>
      </c>
      <c r="F13" s="7" t="n">
        <f>(D13/C13)-1</f>
        <v>-3.2687462904191666E-2</v>
      </c>
      <c r="G13" s="16" t="n">
        <f>(D13/B13)-1</f>
        <v>0.66066682674491273</v>
      </c>
      <c r="H13" s="16" t="n">
        <f>E13/D13</f>
        <v>0</v>
      </c>
      <c r="I13" s="29" t="n">
        <f t="shared" si="6"/>
        <v>0.55317472889742547</v>
      </c>
      <c r="J13" s="29" t="n">
        <f t="shared" si="6"/>
        <v>0</v>
      </c>
      <c r="L13" s="1" t="str">
        <f t="shared" si="3"/>
        <v>FFP</v>
      </c>
      <c r="M13" s="95" t="e">
        <f t="shared" ref="M13:BF13" si="9">IF(M4="","",M4/VLOOKUP(M$10,deflator,2,FALSE)/$A$1)</f>
        <v>#N/A</v>
      </c>
      <c r="N13" s="95" t="str">
        <f t="shared" si="9"/>
      </c>
      <c r="O13" s="95" t="n">
        <f t="shared" si="9"/>
        <v>90.999234850870138</v>
      </c>
      <c r="P13" s="95" t="n">
        <f t="shared" si="9"/>
        <v>98.391536603113124</v>
      </c>
      <c r="Q13" s="95" t="n">
        <f t="shared" si="9"/>
        <v>119.16724669049893</v>
      </c>
      <c r="R13" s="95" t="n">
        <f t="shared" si="9"/>
        <v>143.40654054520417</v>
      </c>
      <c r="S13" s="95" t="n">
        <f t="shared" si="9"/>
        <v>137.8246021977794</v>
      </c>
      <c r="T13" s="95" t="n">
        <f t="shared" si="9"/>
        <v>153.43012817940581</v>
      </c>
      <c r="U13" s="95" t="n">
        <f t="shared" si="9"/>
        <v>175.83945694005158</v>
      </c>
      <c r="V13" s="95" t="n">
        <f t="shared" si="9"/>
        <v>168.33383510382367</v>
      </c>
      <c r="W13" s="95" t="n">
        <f t="shared" si="9"/>
        <v>178.7916559702706</v>
      </c>
      <c r="X13" s="95" t="n">
        <f t="shared" si="9"/>
        <v>153.99035542134601</v>
      </c>
      <c r="Y13" s="95" t="n">
        <f t="shared" si="9"/>
        <v>114.41207188592907</v>
      </c>
      <c r="Z13" s="95" t="n">
        <f t="shared" si="9"/>
        <v>109.99782803742926</v>
      </c>
      <c r="AA13" s="95" t="n">
        <f t="shared" si="9"/>
        <v>117.43787734633311</v>
      </c>
      <c r="AB13" s="95" t="n">
        <f t="shared" si="9"/>
        <v>96.773263782253068</v>
      </c>
      <c r="AC13" s="95" t="n">
        <f t="shared" si="9"/>
        <v>91.599383284093491</v>
      </c>
      <c r="AD13" s="95" t="n">
        <f t="shared" si="9"/>
        <v>81.404442092575479</v>
      </c>
      <c r="AE13" s="95" t="n">
        <f t="shared" si="9"/>
        <v>90.701803608625397</v>
      </c>
      <c r="AF13" s="95" t="n">
        <f t="shared" si="9"/>
        <v>94.822727667755245</v>
      </c>
      <c r="AG13" s="95" t="n">
        <f t="shared" si="9"/>
        <v>102.44003887926432</v>
      </c>
      <c r="AH13" s="95" t="n">
        <f t="shared" si="9"/>
        <v>95.897635176645281</v>
      </c>
      <c r="AI13" s="95" t="n">
        <f t="shared" si="9"/>
        <v>103.30222722458552</v>
      </c>
      <c r="AJ13" s="95" t="n">
        <f t="shared" si="9"/>
        <v>108.41341831677541</v>
      </c>
      <c r="AK13" s="95" t="n">
        <f t="shared" si="9"/>
        <v>117.09738584015631</v>
      </c>
      <c r="AL13" s="95" t="n">
        <f t="shared" si="9"/>
        <v>138.01187138190306</v>
      </c>
      <c r="AM13" s="95" t="n">
        <f t="shared" si="9"/>
        <v>172.82257851880271</v>
      </c>
      <c r="AN13" s="95" t="n">
        <f t="shared" si="9"/>
        <v>171.22110654259603</v>
      </c>
      <c r="AO13" s="95" t="n">
        <f t="shared" si="9"/>
        <v>202.51131568095303</v>
      </c>
      <c r="AP13" s="95" t="n">
        <f t="shared" si="9"/>
        <v>219.13842103711892</v>
      </c>
      <c r="AQ13" s="95" t="n">
        <f t="shared" si="9"/>
        <v>247.43665691557865</v>
      </c>
      <c r="AR13" s="95" t="n">
        <f t="shared" si="9"/>
        <v>294.47928021090058</v>
      </c>
      <c r="AS13" s="95" t="n">
        <f t="shared" si="9"/>
        <v>248.13039964836304</v>
      </c>
      <c r="AT13" s="95" t="n">
        <f t="shared" si="9"/>
        <v>276.188632114222</v>
      </c>
      <c r="AU13" s="95" t="n">
        <f t="shared" si="9"/>
        <v>258.94815008395358</v>
      </c>
      <c r="AV13" s="95" t="n">
        <f t="shared" si="9"/>
        <v>247.8369834453656</v>
      </c>
      <c r="AW13" s="95" t="n">
        <f t="shared" si="9"/>
        <v>192.43680770003863</v>
      </c>
      <c r="AX13" s="95" t="n">
        <f t="shared" si="9"/>
        <v>183.27136989902974</v>
      </c>
      <c r="AY13" s="95" t="n">
        <f t="shared" si="9"/>
        <v>177.84515985716612</v>
      </c>
      <c r="AZ13" s="95" t="n">
        <f t="shared" si="9"/>
        <v>193.20763556764209</v>
      </c>
      <c r="BA13" s="95" t="n">
        <f t="shared" si="9"/>
        <v>192.2499708239649</v>
      </c>
      <c r="BB13" s="95" t="n">
        <f t="shared" si="9"/>
        <v>213.51261368033568</v>
      </c>
      <c r="BC13" s="95" t="n">
        <f t="shared" si="9"/>
        <v>227.14526374220227</v>
      </c>
      <c r="BD13" s="95" t="n">
        <f t="shared" si="9"/>
        <v>246.54214817572358</v>
      </c>
      <c r="BE13" s="95" t="n">
        <f t="shared" si="9"/>
        <v>236.93659258156754</v>
      </c>
      <c r="BF13" s="95" t="n">
        <f t="shared" si="9"/>
        <v>229.19173650091199</v>
      </c>
    </row>
    <row r="14">
      <c r="A14" s="5" t="str">
        <f t="shared" si="1"/>
        <v>FP-Econ. Price Adj.</v>
      </c>
      <c r="B14" s="9" t="n">
        <f t="shared" si="5"/>
        <v>13.369051619617037</v>
      </c>
      <c r="C14" s="9" t="n">
        <f t="shared" si="2"/>
        <v>10.624670619867816</v>
      </c>
      <c r="D14" s="9" t="n">
        <f t="shared" si="2"/>
        <v>17.511865211157797</v>
      </c>
      <c r="E14" s="9" t="n">
        <f t="shared" si="2"/>
        <v>0</v>
      </c>
      <c r="F14" s="7" t="n">
        <f>(D14/C14)-1</f>
        <v>0.64822664510757955</v>
      </c>
      <c r="G14" s="16" t="n">
        <f>(D14/B14)-1</f>
        <v>0.30988088829441085</v>
      </c>
      <c r="H14" s="16" t="n">
        <f>E14/D14</f>
        <v>0</v>
      </c>
      <c r="I14" s="29" t="n">
        <f t="shared" si="6"/>
        <v>4.2266450957458165E-2</v>
      </c>
      <c r="J14" s="29" t="n">
        <f t="shared" si="6"/>
        <v>0</v>
      </c>
      <c r="L14" s="1" t="str">
        <f t="shared" si="3"/>
        <v>FP-Econ. Price Adj.</v>
      </c>
      <c r="M14" s="95" t="str">
        <f t="shared" ref="M14:BF14" si="10">IF(M5="","",M5/VLOOKUP(M$10,deflator,2,FALSE)/$A$1)</f>
      </c>
      <c r="N14" s="95" t="str">
        <f t="shared" si="10"/>
      </c>
      <c r="O14" s="95" t="n">
        <f t="shared" si="10"/>
        <v>18.729450779866738</v>
      </c>
      <c r="P14" s="95" t="n">
        <f t="shared" si="10"/>
        <v>31.609313286256661</v>
      </c>
      <c r="Q14" s="95" t="n">
        <f t="shared" si="10"/>
        <v>36.984637659435613</v>
      </c>
      <c r="R14" s="95" t="n">
        <f t="shared" si="10"/>
        <v>33.400843996197167</v>
      </c>
      <c r="S14" s="95" t="n">
        <f t="shared" si="10"/>
        <v>30.401307334183002</v>
      </c>
      <c r="T14" s="95" t="n">
        <f t="shared" si="10"/>
        <v>36.734242461222777</v>
      </c>
      <c r="U14" s="95" t="n">
        <f t="shared" si="10"/>
        <v>37.739083183143556</v>
      </c>
      <c r="V14" s="95" t="n">
        <f t="shared" si="10"/>
        <v>37.201912055415768</v>
      </c>
      <c r="W14" s="95" t="n">
        <f t="shared" si="10"/>
        <v>23.003166112583152</v>
      </c>
      <c r="X14" s="95" t="n">
        <f t="shared" si="10"/>
        <v>20.258944795141488</v>
      </c>
      <c r="Y14" s="95" t="n">
        <f t="shared" si="10"/>
        <v>19.471178351220392</v>
      </c>
      <c r="Z14" s="95" t="n">
        <f t="shared" si="10"/>
        <v>19.036724421730323</v>
      </c>
      <c r="AA14" s="95" t="n">
        <f t="shared" si="10"/>
        <v>18.408281222823135</v>
      </c>
      <c r="AB14" s="95" t="n">
        <f t="shared" si="10"/>
        <v>13.881732333220217</v>
      </c>
      <c r="AC14" s="95" t="n">
        <f t="shared" si="10"/>
        <v>14.321778904596394</v>
      </c>
      <c r="AD14" s="95" t="n">
        <f t="shared" si="10"/>
        <v>12.149631150242435</v>
      </c>
      <c r="AE14" s="95" t="n">
        <f t="shared" si="10"/>
        <v>12.031797828257821</v>
      </c>
      <c r="AF14" s="95" t="n">
        <f t="shared" si="10"/>
        <v>12.036034404912339</v>
      </c>
      <c r="AG14" s="95" t="n">
        <f t="shared" si="10"/>
        <v>10.371465469744624</v>
      </c>
      <c r="AH14" s="95" t="n">
        <f t="shared" si="10"/>
        <v>9.0768350113468266</v>
      </c>
      <c r="AI14" s="95" t="n">
        <f t="shared" si="10"/>
        <v>9.3762736396917692</v>
      </c>
      <c r="AJ14" s="95" t="n">
        <f t="shared" si="10"/>
        <v>10.20507456214483</v>
      </c>
      <c r="AK14" s="95" t="n">
        <f t="shared" si="10"/>
        <v>13.435322695853914</v>
      </c>
      <c r="AL14" s="95" t="n">
        <f t="shared" si="10"/>
        <v>13.369051619617037</v>
      </c>
      <c r="AM14" s="95" t="n">
        <f t="shared" si="10"/>
        <v>15.657309936825442</v>
      </c>
      <c r="AN14" s="95" t="n">
        <f t="shared" si="10"/>
        <v>17.010346601753071</v>
      </c>
      <c r="AO14" s="95" t="n">
        <f t="shared" si="10"/>
        <v>32.023688562143057</v>
      </c>
      <c r="AP14" s="95" t="n">
        <f t="shared" si="10"/>
        <v>27.878043108144499</v>
      </c>
      <c r="AQ14" s="95" t="n">
        <f t="shared" si="10"/>
        <v>23.83064217408818</v>
      </c>
      <c r="AR14" s="95" t="n">
        <f t="shared" si="10"/>
        <v>31.012981567133888</v>
      </c>
      <c r="AS14" s="95" t="n">
        <f t="shared" si="10"/>
        <v>32.776890793286199</v>
      </c>
      <c r="AT14" s="95" t="n">
        <f t="shared" si="10"/>
        <v>22.529050892631442</v>
      </c>
      <c r="AU14" s="95" t="n">
        <f t="shared" si="10"/>
        <v>25.178310867927884</v>
      </c>
      <c r="AV14" s="95" t="n">
        <f t="shared" si="10"/>
        <v>34.232878756777133</v>
      </c>
      <c r="AW14" s="95" t="n">
        <f t="shared" si="10"/>
        <v>22.702803204148427</v>
      </c>
      <c r="AX14" s="95" t="n">
        <f t="shared" si="10"/>
        <v>14.463151875146835</v>
      </c>
      <c r="AY14" s="95" t="n">
        <f t="shared" si="10"/>
        <v>10.81012390888294</v>
      </c>
      <c r="AZ14" s="95" t="n">
        <f t="shared" si="10"/>
        <v>8.7919650128392917</v>
      </c>
      <c r="BA14" s="95" t="n">
        <f t="shared" si="10"/>
        <v>10.785925805594546</v>
      </c>
      <c r="BB14" s="95" t="n">
        <f t="shared" si="10"/>
        <v>12.18199311725634</v>
      </c>
      <c r="BC14" s="95" t="n">
        <f t="shared" si="10"/>
        <v>11.002415578867051</v>
      </c>
      <c r="BD14" s="95" t="n">
        <f t="shared" si="10"/>
        <v>9.8264932910709568</v>
      </c>
      <c r="BE14" s="95" t="n">
        <f t="shared" si="10"/>
        <v>10.624670619867816</v>
      </c>
      <c r="BF14" s="95" t="n">
        <f t="shared" si="10"/>
        <v>17.511865211157797</v>
      </c>
    </row>
    <row r="15">
      <c r="A15" s="5" t="str">
        <f t="shared" si="1"/>
        <v>FP-Incentive</v>
      </c>
      <c r="B15" s="9" t="n">
        <f t="shared" si="5"/>
        <v>14.025711762797041</v>
      </c>
      <c r="C15" s="9" t="n">
        <f t="shared" si="2"/>
        <v>38.860723616630985</v>
      </c>
      <c r="D15" s="9" t="n">
        <f t="shared" si="2"/>
        <v>43.4163159417472</v>
      </c>
      <c r="E15" s="9" t="n">
        <f t="shared" si="2"/>
        <v>0</v>
      </c>
      <c r="F15" s="7" t="n">
        <f>(D15/C15)-1</f>
        <v>0.11722870551917852</v>
      </c>
      <c r="G15" s="16" t="n">
        <f>(D15/B15)-1</f>
        <v>2.0954804059861143</v>
      </c>
      <c r="H15" s="16" t="n">
        <f>E15/D15</f>
        <v>0</v>
      </c>
      <c r="I15" s="29" t="n">
        <f t="shared" si="6"/>
        <v>0.10478915674477389</v>
      </c>
      <c r="J15" s="29" t="n">
        <f t="shared" si="6"/>
        <v>0</v>
      </c>
      <c r="L15" s="1" t="str">
        <f t="shared" si="3"/>
        <v>FP-Incentive</v>
      </c>
      <c r="M15" s="95" t="str">
        <f t="shared" ref="M15:BF15" si="11">IF(M6="","",M6/VLOOKUP(M$10,deflator,2,FALSE)/$A$1)</f>
      </c>
      <c r="N15" s="95" t="str">
        <f t="shared" si="11"/>
      </c>
      <c r="O15" s="95" t="n">
        <f t="shared" si="11"/>
        <v>28.730084719935604</v>
      </c>
      <c r="P15" s="95" t="n">
        <f t="shared" si="11"/>
        <v>24.482415862005634</v>
      </c>
      <c r="Q15" s="95" t="n">
        <f t="shared" si="11"/>
        <v>31.780503014891625</v>
      </c>
      <c r="R15" s="95" t="n">
        <f t="shared" si="11"/>
        <v>40.8243761377528</v>
      </c>
      <c r="S15" s="95" t="n">
        <f t="shared" si="11"/>
        <v>55.07946888793483</v>
      </c>
      <c r="T15" s="95" t="n">
        <f t="shared" si="11"/>
        <v>49.867823350732486</v>
      </c>
      <c r="U15" s="95" t="n">
        <f t="shared" si="11"/>
        <v>46.518315219387553</v>
      </c>
      <c r="V15" s="95" t="n">
        <f t="shared" si="11"/>
        <v>43.595495346797136</v>
      </c>
      <c r="W15" s="95" t="n">
        <f t="shared" si="11"/>
        <v>42.410375624557197</v>
      </c>
      <c r="X15" s="95" t="n">
        <f t="shared" si="11"/>
        <v>43.490658685611741</v>
      </c>
      <c r="Y15" s="95" t="n">
        <f t="shared" si="11"/>
        <v>21.911374978141243</v>
      </c>
      <c r="Z15" s="95" t="n">
        <f t="shared" si="11"/>
        <v>23.661210671900488</v>
      </c>
      <c r="AA15" s="95" t="n">
        <f t="shared" si="11"/>
        <v>20.385888861447544</v>
      </c>
      <c r="AB15" s="95" t="n">
        <f t="shared" si="11"/>
        <v>14.487211112021249</v>
      </c>
      <c r="AC15" s="95" t="n">
        <f t="shared" si="11"/>
        <v>14.110002840522741</v>
      </c>
      <c r="AD15" s="95" t="n">
        <f t="shared" si="11"/>
        <v>15.463024182416305</v>
      </c>
      <c r="AE15" s="95" t="n">
        <f t="shared" si="11"/>
        <v>20.353471747566815</v>
      </c>
      <c r="AF15" s="95" t="n">
        <f t="shared" si="11"/>
        <v>12.179970944311162</v>
      </c>
      <c r="AG15" s="95" t="n">
        <f t="shared" si="11"/>
        <v>9.7375543882378839</v>
      </c>
      <c r="AH15" s="95" t="n">
        <f t="shared" si="11"/>
        <v>9.8164776888377876</v>
      </c>
      <c r="AI15" s="95" t="n">
        <f t="shared" si="11"/>
        <v>10.139647643208585</v>
      </c>
      <c r="AJ15" s="95" t="n">
        <f t="shared" si="11"/>
        <v>9.9094316092734296</v>
      </c>
      <c r="AK15" s="95" t="n">
        <f t="shared" si="11"/>
        <v>9.7686741854233006</v>
      </c>
      <c r="AL15" s="95" t="n">
        <f t="shared" si="11"/>
        <v>14.025711762797041</v>
      </c>
      <c r="AM15" s="95" t="n">
        <f t="shared" si="11"/>
        <v>13.835282508472938</v>
      </c>
      <c r="AN15" s="95" t="n">
        <f t="shared" si="11"/>
        <v>14.618220066601888</v>
      </c>
      <c r="AO15" s="95" t="n">
        <f t="shared" si="11"/>
        <v>9.8803801755961391</v>
      </c>
      <c r="AP15" s="95" t="n">
        <f t="shared" si="11"/>
        <v>9.9016829147055638</v>
      </c>
      <c r="AQ15" s="95" t="n">
        <f t="shared" si="11"/>
        <v>7.5544189636748635</v>
      </c>
      <c r="AR15" s="95" t="n">
        <f t="shared" si="11"/>
        <v>7.1312833928732147</v>
      </c>
      <c r="AS15" s="95" t="n">
        <f t="shared" si="11"/>
        <v>12.281721448387453</v>
      </c>
      <c r="AT15" s="95" t="n">
        <f t="shared" si="11"/>
        <v>19.539809447580215</v>
      </c>
      <c r="AU15" s="95" t="n">
        <f t="shared" si="11"/>
        <v>31.446673646048378</v>
      </c>
      <c r="AV15" s="95" t="n">
        <f t="shared" si="11"/>
        <v>35.133909537386124</v>
      </c>
      <c r="AW15" s="95" t="n">
        <f t="shared" si="11"/>
        <v>42.865996994073285</v>
      </c>
      <c r="AX15" s="95" t="n">
        <f t="shared" si="11"/>
        <v>35.69856564286264</v>
      </c>
      <c r="AY15" s="95" t="n">
        <f t="shared" si="11"/>
        <v>35.253657251433474</v>
      </c>
      <c r="AZ15" s="95" t="n">
        <f t="shared" si="11"/>
        <v>43.360621944050287</v>
      </c>
      <c r="BA15" s="95" t="n">
        <f t="shared" si="11"/>
        <v>57.178228794654295</v>
      </c>
      <c r="BB15" s="95" t="n">
        <f t="shared" si="11"/>
        <v>63.210375886205107</v>
      </c>
      <c r="BC15" s="95" t="n">
        <f t="shared" si="11"/>
        <v>62.141985312982563</v>
      </c>
      <c r="BD15" s="95" t="n">
        <f t="shared" si="11"/>
        <v>83.184335792272236</v>
      </c>
      <c r="BE15" s="95" t="n">
        <f t="shared" si="11"/>
        <v>38.860723616630985</v>
      </c>
      <c r="BF15" s="95" t="n">
        <f t="shared" si="11"/>
        <v>43.4163159417472</v>
      </c>
    </row>
    <row r="16">
      <c r="A16" s="9" t="n">
        <f t="shared" si="1"/>
        <v>0</v>
      </c>
      <c r="B16" s="9" t="n">
        <f t="shared" si="5"/>
        <v>13.180253990436185</v>
      </c>
      <c r="C16" s="9" t="n">
        <f t="shared" si="2"/>
        <v>1.0692875949242953E-5</v>
      </c>
      <c r="D16" s="9" t="n">
        <f t="shared" si="2"/>
        <v>0</v>
      </c>
      <c r="E16" s="9" t="n">
        <f t="shared" si="2"/>
        <v>0</v>
      </c>
      <c r="F16" s="57"/>
      <c r="G16" s="16" t="n">
        <f>AR26</f>
        <v>1.3451898735602513E-2</v>
      </c>
      <c r="H16" s="16"/>
      <c r="I16" s="29" t="n">
        <f t="shared" si="6"/>
        <v>0</v>
      </c>
      <c r="J16" s="29" t="n">
        <f t="shared" si="6"/>
        <v>0</v>
      </c>
      <c r="L16" s="1" t="n">
        <f t="shared" si="3"/>
        <v>0</v>
      </c>
      <c r="M16" s="95" t="str">
        <f t="shared" ref="M16:BF16" si="12">IF(M7="","",M7/VLOOKUP(M$10,deflator,2,FALSE)/$A$1)</f>
      </c>
      <c r="N16" s="95" t="n">
        <f t="shared" si="12"/>
        <v>0</v>
      </c>
      <c r="O16" s="95" t="n">
        <f t="shared" si="12"/>
        <v>16.911237401183644</v>
      </c>
      <c r="P16" s="95" t="n">
        <f t="shared" si="12"/>
        <v>24.024302614288594</v>
      </c>
      <c r="Q16" s="95" t="n">
        <f t="shared" si="12"/>
        <v>20.630971491214222</v>
      </c>
      <c r="R16" s="95" t="n">
        <f t="shared" si="12"/>
        <v>25.019158251467221</v>
      </c>
      <c r="S16" s="95" t="n">
        <f t="shared" si="12"/>
        <v>15.01210909198254</v>
      </c>
      <c r="T16" s="95" t="n">
        <f t="shared" si="12"/>
        <v>15.586583482350299</v>
      </c>
      <c r="U16" s="95" t="n">
        <f t="shared" si="12"/>
        <v>18.594292112974728</v>
      </c>
      <c r="V16" s="95" t="n">
        <f t="shared" si="12"/>
        <v>12.876618512438958</v>
      </c>
      <c r="W16" s="95" t="n">
        <f t="shared" si="12"/>
        <v>10.911896466117151</v>
      </c>
      <c r="X16" s="95" t="n">
        <f t="shared" si="12"/>
        <v>10.372494358259896</v>
      </c>
      <c r="Y16" s="95" t="n">
        <f t="shared" si="12"/>
        <v>8.9346613945758957</v>
      </c>
      <c r="Z16" s="95" t="n">
        <f t="shared" si="12"/>
        <v>9.2501825890593068</v>
      </c>
      <c r="AA16" s="95" t="n">
        <f t="shared" si="12"/>
        <v>12.328478334151287</v>
      </c>
      <c r="AB16" s="95" t="n">
        <f t="shared" si="12"/>
        <v>8.7396112664848999</v>
      </c>
      <c r="AC16" s="95" t="n">
        <f t="shared" si="12"/>
        <v>12.797559428304288</v>
      </c>
      <c r="AD16" s="95" t="n">
        <f t="shared" si="12"/>
        <v>13.863306784088282</v>
      </c>
      <c r="AE16" s="95" t="n">
        <f t="shared" si="12"/>
        <v>14.627158135674424</v>
      </c>
      <c r="AF16" s="95" t="n">
        <f t="shared" si="12"/>
        <v>19.895996989023679</v>
      </c>
      <c r="AG16" s="95" t="n">
        <f t="shared" si="12"/>
        <v>4.4686314549986177</v>
      </c>
      <c r="AH16" s="95" t="n">
        <f t="shared" si="12"/>
        <v>5.6444559179571918</v>
      </c>
      <c r="AI16" s="95" t="n">
        <f t="shared" si="12"/>
        <v>8.6342378687037424</v>
      </c>
      <c r="AJ16" s="95" t="n">
        <f t="shared" si="12"/>
        <v>10.47890738939112</v>
      </c>
      <c r="AK16" s="95" t="n">
        <f t="shared" si="12"/>
        <v>10.142845351186226</v>
      </c>
      <c r="AL16" s="95" t="n">
        <f t="shared" si="12"/>
        <v>13.180253990436185</v>
      </c>
      <c r="AM16" s="95" t="n">
        <f t="shared" si="12"/>
        <v>13.845709597797622</v>
      </c>
      <c r="AN16" s="95" t="n">
        <f t="shared" si="12"/>
        <v>13.795240660351572</v>
      </c>
      <c r="AO16" s="95" t="n">
        <f t="shared" si="12"/>
        <v>10.705054555299904</v>
      </c>
      <c r="AP16" s="95" t="n">
        <f t="shared" si="12"/>
        <v>6.5917827491209664</v>
      </c>
      <c r="AQ16" s="95" t="n">
        <f t="shared" si="12"/>
        <v>1.1161393667255457</v>
      </c>
      <c r="AR16" s="95" t="n">
        <f t="shared" si="12"/>
        <v>8.2601617448811737</v>
      </c>
      <c r="AS16" s="95" t="n">
        <f t="shared" si="12"/>
        <v>4.3470384450170458</v>
      </c>
      <c r="AT16" s="95" t="n">
        <f t="shared" si="12"/>
        <v>0.280461243651215</v>
      </c>
      <c r="AU16" s="95" t="n">
        <f t="shared" si="12"/>
        <v>-3.9515340775280808E-3</v>
      </c>
      <c r="AV16" s="95" t="n">
        <f t="shared" si="12"/>
        <v>-2.4871662218424488E-3</v>
      </c>
      <c r="AW16" s="95" t="n">
        <f t="shared" si="12"/>
        <v>6.2912002523833588E-4</v>
      </c>
      <c r="AX16" s="95" t="n">
        <f t="shared" si="12"/>
        <v>-3.4389218208240539E-3</v>
      </c>
      <c r="AY16" s="95" t="n">
        <f t="shared" si="12"/>
        <v>3.598342701226736E-5</v>
      </c>
      <c r="AZ16" s="95" t="n">
        <f t="shared" si="12"/>
        <v>-6.9578668530522665E-5</v>
      </c>
      <c r="BA16" s="95" t="n">
        <f t="shared" si="12"/>
        <v>1.5869540362699109E-3</v>
      </c>
      <c r="BB16" s="95" t="n">
        <f t="shared" si="12"/>
        <v>2.3071990660479427E-5</v>
      </c>
      <c r="BC16" s="95" t="n">
        <f t="shared" si="12"/>
        <v>5.7010719600856108E-5</v>
      </c>
      <c r="BD16" s="95" t="n">
        <f t="shared" si="12"/>
        <v>3.4765656703718875E-4</v>
      </c>
      <c r="BE16" s="95" t="n">
        <f t="shared" si="12"/>
        <v>1.0692875949242953E-5</v>
      </c>
      <c r="BF16" s="95" t="n">
        <f t="shared" si="12"/>
        <v>0</v>
      </c>
    </row>
    <row r="17">
      <c r="A17" s="9" t="str">
        <f t="shared" si="1"/>
        <v>Grand Total</v>
      </c>
      <c r="B17" s="9" t="n">
        <f t="shared" si="5"/>
        <v>265.64425021691864</v>
      </c>
      <c r="C17" s="9" t="n">
        <f t="shared" si="2"/>
        <v>413.80540185191154</v>
      </c>
      <c r="D17" s="9" t="n">
        <f t="shared" si="2"/>
        <v>414.32069204920373</v>
      </c>
      <c r="E17" s="9" t="n">
        <f t="shared" si="2"/>
        <v>0</v>
      </c>
      <c r="F17" s="7" t="n">
        <f>(D17/C17)-1</f>
        <v>1.2452476332742712E-3</v>
      </c>
      <c r="G17" s="16" t="n">
        <f>(D17/B17)-1</f>
        <v>0.55968251415522641</v>
      </c>
      <c r="H17" s="16" t="n">
        <f>E17/D17</f>
        <v>0</v>
      </c>
      <c r="I17" s="29" t="n">
        <f t="shared" si="6"/>
        <v>1.0000000000000002</v>
      </c>
      <c r="J17" s="29" t="n">
        <f t="shared" si="6"/>
        <v>0</v>
      </c>
      <c r="L17" s="1" t="s">
        <v>44</v>
      </c>
      <c r="M17" s="95" t="str">
        <f t="shared" ref="M17:BF17" si="13">IF(M8="","",M8/VLOOKUP(M$10,deflator,2,FALSE)/$A$1)</f>
      </c>
      <c r="N17" s="95" t="n">
        <f t="shared" si="13"/>
        <v>0</v>
      </c>
      <c r="O17" s="95" t="n">
        <f t="shared" si="13"/>
        <v>206.94915378343254</v>
      </c>
      <c r="P17" s="95" t="n">
        <f t="shared" si="13"/>
        <v>231.72971430076626</v>
      </c>
      <c r="Q17" s="95" t="n">
        <f t="shared" si="13"/>
        <v>266.23361875209366</v>
      </c>
      <c r="R17" s="95" t="n">
        <f t="shared" si="13"/>
        <v>308.74325553672423</v>
      </c>
      <c r="S17" s="95" t="n">
        <f t="shared" si="13"/>
        <v>294.51905337279914</v>
      </c>
      <c r="T17" s="95" t="n">
        <f t="shared" si="13"/>
        <v>314.40804915486632</v>
      </c>
      <c r="U17" s="95" t="n">
        <f t="shared" si="13"/>
        <v>334.80562569110532</v>
      </c>
      <c r="V17" s="95" t="n">
        <f t="shared" si="13"/>
        <v>318.84113229810083</v>
      </c>
      <c r="W17" s="95" t="n">
        <f t="shared" si="13"/>
        <v>315.94263862386015</v>
      </c>
      <c r="X17" s="95" t="n">
        <f t="shared" si="13"/>
        <v>286.94305600402305</v>
      </c>
      <c r="Y17" s="95" t="n">
        <f t="shared" si="13"/>
        <v>204.90257403701725</v>
      </c>
      <c r="Z17" s="95" t="n">
        <f t="shared" si="13"/>
        <v>205.87595273399901</v>
      </c>
      <c r="AA17" s="95" t="n">
        <f t="shared" si="13"/>
        <v>212.23542562109105</v>
      </c>
      <c r="AB17" s="95" t="n">
        <f t="shared" si="13"/>
        <v>183.18904154182806</v>
      </c>
      <c r="AC17" s="95" t="n">
        <f t="shared" si="13"/>
        <v>185.12880901830462</v>
      </c>
      <c r="AD17" s="95" t="n">
        <f t="shared" si="13"/>
        <v>171.99572791027481</v>
      </c>
      <c r="AE17" s="95" t="n">
        <f t="shared" si="13"/>
        <v>203.0530067106051</v>
      </c>
      <c r="AF17" s="95" t="n">
        <f t="shared" si="13"/>
        <v>206.69699867869693</v>
      </c>
      <c r="AG17" s="95" t="n">
        <f t="shared" si="13"/>
        <v>203.1271432454206</v>
      </c>
      <c r="AH17" s="95" t="n">
        <f t="shared" si="13"/>
        <v>197.30606911002997</v>
      </c>
      <c r="AI17" s="95" t="n">
        <f t="shared" si="13"/>
        <v>206.87264359559575</v>
      </c>
      <c r="AJ17" s="95" t="n">
        <f t="shared" si="13"/>
        <v>215.580892707543</v>
      </c>
      <c r="AK17" s="95" t="n">
        <f t="shared" si="13"/>
        <v>229.04107190581234</v>
      </c>
      <c r="AL17" s="95" t="n">
        <f t="shared" si="13"/>
        <v>265.64425021691864</v>
      </c>
      <c r="AM17" s="95" t="n">
        <f t="shared" si="13"/>
        <v>324.20140894936725</v>
      </c>
      <c r="AN17" s="95" t="n">
        <f t="shared" si="13"/>
        <v>343.76470204326853</v>
      </c>
      <c r="AO17" s="95" t="n">
        <f t="shared" si="13"/>
        <v>390.85176696546529</v>
      </c>
      <c r="AP17" s="95" t="n">
        <f t="shared" si="13"/>
        <v>420.2215528576495</v>
      </c>
      <c r="AQ17" s="95" t="n">
        <f t="shared" si="13"/>
        <v>454.13603024361765</v>
      </c>
      <c r="AR17" s="95" t="n">
        <f t="shared" si="13"/>
        <v>530.13210499415811</v>
      </c>
      <c r="AS17" s="95" t="n">
        <f t="shared" si="13"/>
        <v>492.85639245298967</v>
      </c>
      <c r="AT17" s="95" t="n">
        <f t="shared" si="13"/>
        <v>482.31408332705678</v>
      </c>
      <c r="AU17" s="95" t="n">
        <f t="shared" si="13"/>
        <v>480.21008231260555</v>
      </c>
      <c r="AV17" s="95" t="n">
        <f t="shared" si="13"/>
        <v>458.06267574469672</v>
      </c>
      <c r="AW17" s="95" t="n">
        <f t="shared" si="13"/>
        <v>382.53737691841656</v>
      </c>
      <c r="AX17" s="95" t="n">
        <f t="shared" si="13"/>
        <v>345.19406382731717</v>
      </c>
      <c r="AY17" s="95" t="n">
        <f t="shared" si="13"/>
        <v>329.2614349134339</v>
      </c>
      <c r="AZ17" s="95" t="n">
        <f t="shared" si="13"/>
        <v>354.78466042744708</v>
      </c>
      <c r="BA17" s="95" t="n">
        <f t="shared" si="13"/>
        <v>376.18894193019065</v>
      </c>
      <c r="BB17" s="95" t="n">
        <f t="shared" si="13"/>
        <v>410.36661296005678</v>
      </c>
      <c r="BC17" s="95" t="n">
        <f t="shared" si="13"/>
        <v>429.92473389176081</v>
      </c>
      <c r="BD17" s="95" t="n">
        <f t="shared" si="13"/>
        <v>467.04684208629101</v>
      </c>
      <c r="BE17" s="95" t="n">
        <f t="shared" si="13"/>
        <v>413.80540185191154</v>
      </c>
      <c r="BF17" s="95" t="n">
        <f t="shared" si="13"/>
        <v>414.32069204920373</v>
      </c>
    </row>
    <row r="18">
      <c r="A18" s="34"/>
      <c r="B18" s="117"/>
      <c r="C18" s="17"/>
      <c r="D18" s="17"/>
      <c r="E18" s="57"/>
      <c r="F18" s="57"/>
      <c r="G18" s="120"/>
      <c r="H18" s="120"/>
      <c r="I18" s="120"/>
      <c r="L18" s="1" t="s">
        <v>54</v>
      </c>
      <c r="M18" s="95" t="str">
        <f t="shared" ref="M18:BF18" si="14">IF(M9="","",M9/VLOOKUP(M$10,deflator,2,FALSE)/$A$1)</f>
      </c>
      <c r="N18" s="95" t="str">
        <f t="shared" si="14"/>
      </c>
      <c r="O18" s="95" t="str">
        <f t="shared" si="14"/>
      </c>
      <c r="P18" s="95" t="str">
        <f t="shared" si="14"/>
      </c>
      <c r="Q18" s="95" t="str">
        <f t="shared" si="14"/>
      </c>
      <c r="R18" s="95" t="str">
        <f t="shared" si="14"/>
      </c>
      <c r="S18" s="95" t="str">
        <f t="shared" si="14"/>
      </c>
      <c r="T18" s="95" t="str">
        <f t="shared" si="14"/>
      </c>
      <c r="U18" s="95" t="str">
        <f t="shared" si="14"/>
      </c>
      <c r="V18" s="95" t="str">
        <f t="shared" si="14"/>
      </c>
      <c r="W18" s="95" t="str">
        <f t="shared" si="14"/>
      </c>
      <c r="X18" s="95" t="str">
        <f t="shared" si="14"/>
      </c>
      <c r="Y18" s="95" t="str">
        <f t="shared" si="14"/>
      </c>
      <c r="Z18" s="95" t="str">
        <f t="shared" si="14"/>
      </c>
      <c r="AA18" s="95" t="str">
        <f t="shared" si="14"/>
      </c>
      <c r="AB18" s="95" t="str">
        <f t="shared" si="14"/>
      </c>
      <c r="AC18" s="95" t="str">
        <f t="shared" si="14"/>
      </c>
      <c r="AD18" s="95" t="str">
        <f t="shared" si="14"/>
      </c>
      <c r="AE18" s="95" t="str">
        <f t="shared" si="14"/>
      </c>
      <c r="AF18" s="95" t="str">
        <f t="shared" si="14"/>
      </c>
      <c r="AG18" s="95" t="str">
        <f t="shared" si="14"/>
      </c>
      <c r="AH18" s="95" t="str">
        <f t="shared" si="14"/>
      </c>
      <c r="AI18" s="95" t="str">
        <f t="shared" si="14"/>
      </c>
      <c r="AJ18" s="95" t="str">
        <f t="shared" si="14"/>
      </c>
      <c r="AK18" s="95" t="str">
        <f t="shared" si="14"/>
      </c>
      <c r="AL18" s="95" t="str">
        <f t="shared" si="14"/>
      </c>
      <c r="AM18" s="95" t="str">
        <f t="shared" si="14"/>
      </c>
      <c r="AN18" s="95" t="str">
        <f t="shared" si="14"/>
      </c>
      <c r="AO18" s="95" t="str">
        <f t="shared" si="14"/>
      </c>
      <c r="AP18" s="95" t="str">
        <f t="shared" si="14"/>
      </c>
      <c r="AQ18" s="95" t="str">
        <f t="shared" si="14"/>
      </c>
      <c r="AR18" s="95" t="str">
        <f t="shared" si="14"/>
      </c>
      <c r="AS18" s="95" t="str">
        <f t="shared" si="14"/>
      </c>
      <c r="AT18" s="95" t="str">
        <f t="shared" si="14"/>
      </c>
      <c r="AU18" s="95" t="str">
        <f t="shared" si="14"/>
      </c>
      <c r="AV18" s="95" t="str">
        <f t="shared" si="14"/>
      </c>
      <c r="AW18" s="95" t="str">
        <f t="shared" si="14"/>
      </c>
      <c r="AX18" s="95" t="str">
        <f t="shared" si="14"/>
      </c>
      <c r="AY18" s="95" t="str">
        <f t="shared" si="14"/>
      </c>
      <c r="AZ18" s="95" t="str">
        <f t="shared" si="14"/>
      </c>
      <c r="BA18" s="95" t="str">
        <f t="shared" si="14"/>
      </c>
      <c r="BB18" s="95" t="str">
        <f t="shared" si="14"/>
      </c>
      <c r="BC18" s="95" t="str">
        <f t="shared" si="14"/>
      </c>
      <c r="BD18" s="95" t="str">
        <f t="shared" si="14"/>
      </c>
      <c r="BE18" s="95" t="str">
        <f t="shared" si="14"/>
      </c>
      <c r="BF18" s="95" t="str">
        <f t="shared" si="14"/>
      </c>
    </row>
    <row r="21">
      <c r="A21" t="str">
        <f t="shared" ref="A21:A27" si="15">L21</f>
        <v>PricingInflation</v>
      </c>
      <c r="L21" s="1" t="s">
        <v>142</v>
      </c>
      <c r="M21" s="1" t="n">
        <f t="shared" ref="M21:BF21" si="16">M10</f>
        <v>1974</v>
      </c>
      <c r="N21" s="1" t="n">
        <f t="shared" si="16"/>
        <v>1977</v>
      </c>
      <c r="O21" s="1" t="n">
        <f t="shared" si="16"/>
        <v>1979</v>
      </c>
      <c r="P21" s="1" t="n">
        <f t="shared" si="16"/>
        <v>1980</v>
      </c>
      <c r="Q21" s="1" t="n">
        <f t="shared" si="16"/>
        <v>1981</v>
      </c>
      <c r="R21" s="1" t="n">
        <f t="shared" si="16"/>
        <v>1982</v>
      </c>
      <c r="S21" s="1" t="n">
        <f t="shared" si="16"/>
        <v>1983</v>
      </c>
      <c r="T21" s="1" t="n">
        <f t="shared" si="16"/>
        <v>1984</v>
      </c>
      <c r="U21" s="1" t="n">
        <f t="shared" si="16"/>
        <v>1985</v>
      </c>
      <c r="V21" s="1" t="n">
        <f t="shared" si="16"/>
        <v>1986</v>
      </c>
      <c r="W21" s="1" t="n">
        <f t="shared" si="16"/>
        <v>1987</v>
      </c>
      <c r="X21" s="1" t="n">
        <f t="shared" si="16"/>
        <v>1988</v>
      </c>
      <c r="Y21" s="1" t="n">
        <f t="shared" si="16"/>
        <v>1989</v>
      </c>
      <c r="Z21" s="1" t="n">
        <f t="shared" si="16"/>
        <v>1990</v>
      </c>
      <c r="AA21" s="1" t="n">
        <f t="shared" si="16"/>
        <v>1991</v>
      </c>
      <c r="AB21" s="1" t="n">
        <f t="shared" si="16"/>
        <v>1992</v>
      </c>
      <c r="AC21" s="1" t="n">
        <f t="shared" si="16"/>
        <v>1993</v>
      </c>
      <c r="AD21" s="1" t="n">
        <f t="shared" si="16"/>
        <v>1994</v>
      </c>
      <c r="AE21" s="1" t="n">
        <f t="shared" si="16"/>
        <v>1995</v>
      </c>
      <c r="AF21" s="1" t="n">
        <f t="shared" si="16"/>
        <v>1996</v>
      </c>
      <c r="AG21" s="1" t="n">
        <f t="shared" si="16"/>
        <v>1997</v>
      </c>
      <c r="AH21" s="1" t="n">
        <f t="shared" si="16"/>
        <v>1998</v>
      </c>
      <c r="AI21" s="1" t="n">
        <f t="shared" si="16"/>
        <v>1999</v>
      </c>
      <c r="AJ21" s="1" t="n">
        <f t="shared" si="16"/>
        <v>2000</v>
      </c>
      <c r="AK21" s="1" t="n">
        <f t="shared" si="16"/>
        <v>2001</v>
      </c>
      <c r="AL21" s="1" t="n">
        <f t="shared" si="16"/>
        <v>2002</v>
      </c>
      <c r="AM21" s="1" t="n">
        <f t="shared" si="16"/>
        <v>2003</v>
      </c>
      <c r="AN21" s="1" t="n">
        <f t="shared" si="16"/>
        <v>2004</v>
      </c>
      <c r="AO21" s="1" t="n">
        <f t="shared" si="16"/>
        <v>2005</v>
      </c>
      <c r="AP21" s="1" t="n">
        <f t="shared" si="16"/>
        <v>2006</v>
      </c>
      <c r="AQ21" s="1" t="n">
        <f t="shared" si="16"/>
        <v>2007</v>
      </c>
      <c r="AR21" s="1" t="n">
        <f t="shared" si="16"/>
        <v>2008</v>
      </c>
      <c r="AS21" s="1" t="n">
        <f t="shared" si="16"/>
        <v>2009</v>
      </c>
      <c r="AT21" s="1" t="n">
        <f t="shared" si="16"/>
        <v>2010</v>
      </c>
      <c r="AU21" s="1" t="n">
        <f t="shared" si="16"/>
        <v>2011</v>
      </c>
      <c r="AV21" s="1" t="n">
        <f t="shared" si="16"/>
        <v>2012</v>
      </c>
      <c r="AW21" s="1" t="n">
        <f t="shared" si="16"/>
        <v>2013</v>
      </c>
      <c r="AX21" s="1" t="n">
        <f t="shared" si="16"/>
        <v>2014</v>
      </c>
      <c r="AY21" s="1" t="n">
        <f t="shared" si="16"/>
        <v>2015</v>
      </c>
      <c r="AZ21" s="1" t="n">
        <f t="shared" si="16"/>
        <v>2016</v>
      </c>
      <c r="BA21" s="1" t="n">
        <f t="shared" si="16"/>
        <v>2017</v>
      </c>
      <c r="BB21" s="1" t="n">
        <f t="shared" si="16"/>
        <v>2018</v>
      </c>
      <c r="BC21" s="1" t="n">
        <f t="shared" si="16"/>
        <v>2019</v>
      </c>
      <c r="BD21" s="1" t="n">
        <f t="shared" si="16"/>
        <v>2020</v>
      </c>
      <c r="BE21" s="1" t="n">
        <f t="shared" si="16"/>
        <v>2021</v>
      </c>
      <c r="BF21" s="1" t="n">
        <f t="shared" si="16"/>
        <v>2022</v>
      </c>
    </row>
    <row r="22">
      <c r="A22" t="str">
        <f t="shared" si="15"/>
        <v>All Other</v>
      </c>
      <c r="L22" s="1" t="s">
        <v>156</v>
      </c>
      <c r="N22" s="7"/>
      <c r="O22" s="7" t="n">
        <f t="shared" ref="O22:BF22" si="17">O11/O$17</f>
        <v>2.6273372277549934E-2</v>
      </c>
      <c r="P22" s="7" t="n">
        <f t="shared" si="17"/>
        <v>2.384278773867967E-2</v>
      </c>
      <c r="Q22" s="7" t="n">
        <f t="shared" si="17"/>
        <v>2.3949886237266915E-2</v>
      </c>
      <c r="R22" s="7" t="n">
        <f t="shared" si="17"/>
        <v>1.9430846721793172E-2</v>
      </c>
      <c r="S22" s="7" t="n">
        <f t="shared" si="17"/>
        <v>1.6326156000752289E-2</v>
      </c>
      <c r="T22" s="7" t="n">
        <f t="shared" si="17"/>
        <v>1.3377413128521512E-2</v>
      </c>
      <c r="U22" s="7" t="n">
        <f t="shared" si="17"/>
        <v>1.0550896804539302E-2</v>
      </c>
      <c r="V22" s="7" t="n">
        <f t="shared" si="17"/>
        <v>1.2793455822047545E-2</v>
      </c>
      <c r="W22" s="7" t="n">
        <f t="shared" si="17"/>
        <v>1.579347221706965E-2</v>
      </c>
      <c r="X22" s="7" t="n">
        <f t="shared" si="17"/>
        <v>1.8363327622675629E-2</v>
      </c>
      <c r="Y22" s="7" t="n">
        <f t="shared" si="17"/>
        <v>2.6720027875912593E-2</v>
      </c>
      <c r="Z22" s="7" t="n">
        <f t="shared" si="17"/>
        <v>2.9631359173061325E-2</v>
      </c>
      <c r="AA22" s="7" t="n">
        <f t="shared" si="17"/>
        <v>2.6976714837023789E-2</v>
      </c>
      <c r="AB22" s="7" t="n">
        <f t="shared" si="17"/>
        <v>3.2524382160387014E-2</v>
      </c>
      <c r="AC22" s="7" t="n">
        <f t="shared" si="17"/>
        <v>3.517908854438162E-2</v>
      </c>
      <c r="AD22" s="7" t="n">
        <f t="shared" si="17"/>
        <v>3.8554518281755851E-2</v>
      </c>
      <c r="AE22" s="7" t="n">
        <f t="shared" si="17"/>
        <v>3.9106681364885286E-2</v>
      </c>
      <c r="AF22" s="7" t="n">
        <f t="shared" si="17"/>
        <v>3.8751443568664473E-2</v>
      </c>
      <c r="AG22" s="7" t="n">
        <f t="shared" si="17"/>
        <v>3.8888934614386986E-2</v>
      </c>
      <c r="AH22" s="7" t="n">
        <f t="shared" si="17"/>
        <v>4.2440516268160665E-2</v>
      </c>
      <c r="AI22" s="7" t="n">
        <f t="shared" si="17"/>
        <v>4.2789936016214294E-2</v>
      </c>
      <c r="AJ22" s="7" t="n">
        <f t="shared" si="17"/>
        <v>4.7831373843458307E-2</v>
      </c>
      <c r="AK22" s="7" t="n">
        <f t="shared" si="17"/>
        <v>4.6469605613234891E-2</v>
      </c>
      <c r="AL22" s="7" t="n">
        <f t="shared" si="17"/>
        <v>4.7190846240662228E-2</v>
      </c>
      <c r="AM22" s="7" t="n">
        <f t="shared" si="17"/>
        <v>4.9544542953760803E-2</v>
      </c>
      <c r="AN22" s="7" t="n">
        <f t="shared" si="17"/>
        <v>5.5548457994491388E-2</v>
      </c>
      <c r="AO22" s="7" t="n">
        <f t="shared" si="17"/>
        <v>5.5770955294130835E-2</v>
      </c>
      <c r="AP22" s="7" t="n">
        <f t="shared" si="17"/>
        <v>6.8398828582444393E-2</v>
      </c>
      <c r="AQ22" s="7" t="n">
        <f t="shared" si="17"/>
        <v>0.11213879820581714</v>
      </c>
      <c r="AR22" s="7" t="n">
        <f t="shared" si="17"/>
        <v>0.12505223567236107</v>
      </c>
      <c r="AS22" s="7" t="n">
        <f t="shared" si="17"/>
        <v>0.14628847163590475</v>
      </c>
      <c r="AT22" s="7" t="n">
        <f t="shared" si="17"/>
        <v>5.0462192600580824E-2</v>
      </c>
      <c r="AU22" s="7" t="n">
        <f t="shared" si="17"/>
        <v>3.6780396254782174E-2</v>
      </c>
      <c r="AV22" s="7" t="n">
        <f t="shared" si="17"/>
        <v>2.7391025318504982E-2</v>
      </c>
      <c r="AW22" s="7" t="n">
        <f t="shared" si="17"/>
        <v>1.8427965273061904E-2</v>
      </c>
      <c r="AX22" s="7" t="n">
        <f t="shared" si="17"/>
        <v>1.2543741828900596E-2</v>
      </c>
      <c r="AY22" s="7" t="n">
        <f t="shared" si="17"/>
        <v>1.205570792482316E-2</v>
      </c>
      <c r="AZ22" s="7" t="n">
        <f t="shared" si="17"/>
        <v>1.1702004090958024E-2</v>
      </c>
      <c r="BA22" s="7" t="n">
        <f t="shared" si="17"/>
        <v>1.167637822819576E-2</v>
      </c>
      <c r="BB22" s="7" t="n">
        <f t="shared" si="17"/>
        <v>1.4085369937666384E-2</v>
      </c>
      <c r="BC22" s="7" t="n">
        <f t="shared" si="17"/>
        <v>1.3222677376942066E-2</v>
      </c>
      <c r="BD22" s="7" t="n">
        <f t="shared" si="17"/>
        <v>1.3247367980412195E-2</v>
      </c>
      <c r="BE22" s="7" t="n">
        <f t="shared" si="17"/>
        <v>1.3048527362053247E-2</v>
      </c>
      <c r="BF22" s="7" t="n">
        <f t="shared" si="17"/>
        <v>1.1777379050992002E-2</v>
      </c>
    </row>
    <row r="23">
      <c r="A23" t="str">
        <f t="shared" si="15"/>
        <v>Cost-Based</v>
      </c>
      <c r="L23" s="1" t="s">
        <v>157</v>
      </c>
      <c r="N23" s="7"/>
      <c r="O23" s="7" t="n">
        <f t="shared" ref="O23:BF23" si="18">O12/O$17</f>
        <v>0.22296246700282127</v>
      </c>
      <c r="P23" s="7" t="n">
        <f t="shared" si="18"/>
        <v>0.2058305888315094</v>
      </c>
      <c r="Q23" s="7" t="n">
        <f t="shared" si="18"/>
        <v>0.19266535629434439</v>
      </c>
      <c r="R23" s="7" t="n">
        <f t="shared" si="18"/>
        <v>0.1946380776056611</v>
      </c>
      <c r="S23" s="7" t="n">
        <f t="shared" si="18"/>
        <v>0.1744987336534326</v>
      </c>
      <c r="T23" s="7" t="n">
        <f t="shared" si="18"/>
        <v>0.17360657738692942</v>
      </c>
      <c r="U23" s="7" t="n">
        <f t="shared" si="18"/>
        <v>0.15705225538179729</v>
      </c>
      <c r="V23" s="7" t="n">
        <f t="shared" si="18"/>
        <v>0.16545604062776723</v>
      </c>
      <c r="W23" s="7" t="n">
        <f t="shared" si="18"/>
        <v>0.17672737496983645</v>
      </c>
      <c r="X23" s="7" t="n">
        <f t="shared" si="18"/>
        <v>0.18666203024079933</v>
      </c>
      <c r="Y23" s="7" t="n">
        <f t="shared" si="18"/>
        <v>0.16934040531265745</v>
      </c>
      <c r="Z23" s="7" t="n">
        <f t="shared" si="18"/>
        <v>0.18374959392270496</v>
      </c>
      <c r="AA23" s="7" t="n">
        <f t="shared" si="18"/>
        <v>0.17880843968430393</v>
      </c>
      <c r="AB23" s="7" t="n">
        <f t="shared" si="18"/>
        <v>0.23663594878981434</v>
      </c>
      <c r="AC23" s="7" t="n">
        <f t="shared" si="18"/>
        <v>0.24732737189320772</v>
      </c>
      <c r="AD23" s="7" t="n">
        <f t="shared" si="18"/>
        <v>0.24700678197666881</v>
      </c>
      <c r="AE23" s="7" t="n">
        <f t="shared" si="18"/>
        <v>0.28267518460670649</v>
      </c>
      <c r="AF23" s="7" t="n">
        <f t="shared" si="18"/>
        <v>0.28908238617178827</v>
      </c>
      <c r="AG23" s="7" t="n">
        <f t="shared" si="18"/>
        <v>0.33579980386316249</v>
      </c>
      <c r="AH23" s="7" t="n">
        <f t="shared" si="18"/>
        <v>0.3471606027545649</v>
      </c>
      <c r="AI23" s="7" t="n">
        <f t="shared" si="18"/>
        <v>0.32178343583492863</v>
      </c>
      <c r="AJ23" s="7" t="n">
        <f t="shared" si="18"/>
        <v>0.30736736324424158</v>
      </c>
      <c r="AK23" s="7" t="n">
        <f t="shared" si="18"/>
        <v>0.29668650686563813</v>
      </c>
      <c r="AL23" s="7" t="n">
        <f t="shared" si="18"/>
        <v>0.28053076411256911</v>
      </c>
      <c r="AM23" s="7" t="n">
        <f t="shared" si="18"/>
        <v>0.28370671816072118</v>
      </c>
      <c r="AN23" s="7" t="n">
        <f t="shared" si="18"/>
        <v>0.31423874649855704</v>
      </c>
      <c r="AO23" s="7" t="n">
        <f t="shared" si="18"/>
        <v>0.2914996456430935</v>
      </c>
      <c r="AP23" s="7" t="n">
        <f t="shared" si="18"/>
        <v>0.30452736233486372</v>
      </c>
      <c r="AQ23" s="7" t="n">
        <f t="shared" si="18"/>
        <v>0.27144268668562221</v>
      </c>
      <c r="AR23" s="7" t="n">
        <f t="shared" si="18"/>
        <v>0.23193123372241309</v>
      </c>
      <c r="AS23" s="7" t="n">
        <f t="shared" si="18"/>
        <v>0.25001427518616526</v>
      </c>
      <c r="AT23" s="7" t="n">
        <f t="shared" si="18"/>
        <v>0.28910104075811732</v>
      </c>
      <c r="AU23" s="7" t="n">
        <f t="shared" si="18"/>
        <v>0.30607142071639071</v>
      </c>
      <c r="AV23" s="7" t="n">
        <f t="shared" si="18"/>
        <v>0.28012451486905537</v>
      </c>
      <c r="AW23" s="7" t="n">
        <f t="shared" si="18"/>
        <v>0.30711183139545983</v>
      </c>
      <c r="AX23" s="7" t="n">
        <f t="shared" si="18"/>
        <v>0.31122896182920406</v>
      </c>
      <c r="AY23" s="7" t="n">
        <f t="shared" si="18"/>
        <v>0.30791027272584909</v>
      </c>
      <c r="AZ23" s="7" t="n">
        <f t="shared" si="18"/>
        <v>0.29672313286323959</v>
      </c>
      <c r="BA23" s="7" t="n">
        <f t="shared" si="18"/>
        <v>0.29660814751275966</v>
      </c>
      <c r="BB23" s="7" t="n">
        <f t="shared" si="18"/>
        <v>0.28189779089537992</v>
      </c>
      <c r="BC23" s="7" t="n">
        <f t="shared" si="18"/>
        <v>0.28830687425761592</v>
      </c>
      <c r="BD23" s="7" t="n">
        <f t="shared" si="18"/>
        <v>0.25973064125126494</v>
      </c>
      <c r="BE23" s="7" t="n">
        <f t="shared" si="18"/>
        <v>0.29478555061490841</v>
      </c>
      <c r="BF23" s="7" t="n">
        <f t="shared" si="18"/>
        <v>0.28799228434935059</v>
      </c>
    </row>
    <row r="24">
      <c r="A24" t="str">
        <f t="shared" si="15"/>
        <v>FFP</v>
      </c>
      <c r="L24" s="1" t="s">
        <v>69</v>
      </c>
      <c r="N24" s="7"/>
      <c r="O24" s="7" t="n">
        <f t="shared" ref="O24:BF24" si="19">O13/O$17</f>
        <v>0.43971783980377477</v>
      </c>
      <c r="P24" s="7" t="n">
        <f t="shared" si="19"/>
        <v>0.42459611578085726</v>
      </c>
      <c r="Q24" s="7" t="n">
        <f t="shared" si="19"/>
        <v>0.44760405259511127</v>
      </c>
      <c r="R24" s="7" t="n">
        <f t="shared" si="19"/>
        <v>0.46448477164595525</v>
      </c>
      <c r="S24" s="7" t="n">
        <f t="shared" si="19"/>
        <v>0.46796497754365135</v>
      </c>
      <c r="T24" s="7" t="n">
        <f t="shared" si="19"/>
        <v>0.48799682002998446</v>
      </c>
      <c r="U24" s="7" t="n">
        <f t="shared" si="19"/>
        <v>0.52519863301903602</v>
      </c>
      <c r="V24" s="7" t="n">
        <f t="shared" si="19"/>
        <v>0.52795520418124653</v>
      </c>
      <c r="W24" s="7" t="n">
        <f t="shared" si="19"/>
        <v>0.56589910354938766</v>
      </c>
      <c r="X24" s="7" t="n">
        <f t="shared" si="19"/>
        <v>0.53665824002092943</v>
      </c>
      <c r="Y24" s="7" t="n">
        <f t="shared" si="19"/>
        <v>0.55837303373875447</v>
      </c>
      <c r="Z24" s="7" t="n">
        <f t="shared" si="19"/>
        <v>0.53429177413231643</v>
      </c>
      <c r="AA24" s="7" t="n">
        <f t="shared" si="19"/>
        <v>0.55333777102790438</v>
      </c>
      <c r="AB24" s="7" t="n">
        <f t="shared" si="19"/>
        <v>0.52826993889891916</v>
      </c>
      <c r="AC24" s="7" t="n">
        <f t="shared" si="19"/>
        <v>0.49478729847517466</v>
      </c>
      <c r="AD24" s="7" t="n">
        <f t="shared" si="19"/>
        <v>0.47329339560713868</v>
      </c>
      <c r="AE24" s="7" t="n">
        <f t="shared" si="19"/>
        <v>0.44669027599229438</v>
      </c>
      <c r="AF24" s="7" t="n">
        <f t="shared" si="19"/>
        <v>0.45875231993645815</v>
      </c>
      <c r="AG24" s="7" t="n">
        <f t="shared" si="19"/>
        <v>0.50431487019681587</v>
      </c>
      <c r="AH24" s="7" t="n">
        <f t="shared" si="19"/>
        <v>0.48603489800998911</v>
      </c>
      <c r="AI24" s="7" t="n">
        <f t="shared" si="19"/>
        <v>0.49935180132625712</v>
      </c>
      <c r="AJ24" s="7" t="n">
        <f t="shared" si="19"/>
        <v>0.50288973644732526</v>
      </c>
      <c r="AK24" s="7" t="n">
        <f t="shared" si="19"/>
        <v>0.51125060176242021</v>
      </c>
      <c r="AL24" s="7" t="n">
        <f t="shared" si="19"/>
        <v>0.51953645248939484</v>
      </c>
      <c r="AM24" s="7" t="n">
        <f t="shared" si="19"/>
        <v>0.53307164542827012</v>
      </c>
      <c r="AN24" s="7" t="n">
        <f t="shared" si="19"/>
        <v>0.49807646196625793</v>
      </c>
      <c r="AO24" s="7" t="n">
        <f t="shared" si="19"/>
        <v>0.51812818259267701</v>
      </c>
      <c r="AP24" s="7" t="n">
        <f t="shared" si="19"/>
        <v>0.52148305946447326</v>
      </c>
      <c r="AQ24" s="7" t="n">
        <f t="shared" si="19"/>
        <v>0.54485141111319269</v>
      </c>
      <c r="AR24" s="7" t="n">
        <f t="shared" si="19"/>
        <v>0.5554828267081573</v>
      </c>
      <c r="AS24" s="7" t="n">
        <f t="shared" si="19"/>
        <v>0.50345375133189652</v>
      </c>
      <c r="AT24" s="7" t="n">
        <f t="shared" si="19"/>
        <v>0.57263231919134883</v>
      </c>
      <c r="AU24" s="7" t="n">
        <f t="shared" si="19"/>
        <v>0.53923930300860357</v>
      </c>
      <c r="AV24" s="7" t="n">
        <f t="shared" si="19"/>
        <v>0.54105474331093206</v>
      </c>
      <c r="AW24" s="7" t="n">
        <f t="shared" si="19"/>
        <v>0.50305360812122546</v>
      </c>
      <c r="AX24" s="7" t="n">
        <f t="shared" si="19"/>
        <v>0.53092271595583107</v>
      </c>
      <c r="AY24" s="7" t="n">
        <f t="shared" si="19"/>
        <v>0.54013358686820823</v>
      </c>
      <c r="AZ24" s="7" t="n">
        <f t="shared" si="19"/>
        <v>0.54457719602325583</v>
      </c>
      <c r="BA24" s="7" t="n">
        <f t="shared" si="19"/>
        <v>0.51104631049904892</v>
      </c>
      <c r="BB24" s="7" t="n">
        <f t="shared" si="19"/>
        <v>0.5202972340761991</v>
      </c>
      <c r="BC24" s="7" t="n">
        <f t="shared" si="19"/>
        <v>0.52833727821621235</v>
      </c>
      <c r="BD24" s="7" t="n">
        <f t="shared" si="19"/>
        <v>0.52787456408959677</v>
      </c>
      <c r="BE24" s="7" t="n">
        <f t="shared" si="19"/>
        <v>0.5725797476813993</v>
      </c>
      <c r="BF24" s="7" t="n">
        <f t="shared" si="19"/>
        <v>0.55317472889742547</v>
      </c>
    </row>
    <row r="25">
      <c r="A25" t="str">
        <f t="shared" si="15"/>
        <v>FP-Econ. Price Adj.</v>
      </c>
      <c r="L25" s="1" t="s">
        <v>158</v>
      </c>
      <c r="N25" s="7"/>
      <c r="O25" s="7" t="n">
        <f t="shared" ref="O25:BF25" si="20">O14/O$17</f>
        <v>9.0502669073325478E-2</v>
      </c>
      <c r="P25" s="7" t="n">
        <f t="shared" si="20"/>
        <v>0.13640595631698035</v>
      </c>
      <c r="Q25" s="7" t="n">
        <f t="shared" si="20"/>
        <v>0.13891798426056126</v>
      </c>
      <c r="R25" s="7" t="n">
        <f t="shared" si="20"/>
        <v>0.1081832344422637</v>
      </c>
      <c r="S25" s="7" t="n">
        <f t="shared" si="20"/>
        <v>0.1032235673245267</v>
      </c>
      <c r="T25" s="7" t="n">
        <f t="shared" si="20"/>
        <v>0.11683620238083912</v>
      </c>
      <c r="U25" s="7" t="n">
        <f t="shared" si="20"/>
        <v>0.11271938189581669</v>
      </c>
      <c r="V25" s="7" t="n">
        <f t="shared" si="20"/>
        <v>0.11667852195630081</v>
      </c>
      <c r="W25" s="7" t="n">
        <f t="shared" si="20"/>
        <v>7.2808045830019041E-2</v>
      </c>
      <c r="X25" s="7" t="n">
        <f t="shared" si="20"/>
        <v>7.0602666177980097E-2</v>
      </c>
      <c r="Y25" s="7" t="n">
        <f t="shared" si="20"/>
        <v>9.502651903095552E-2</v>
      </c>
      <c r="Z25" s="7" t="n">
        <f t="shared" si="20"/>
        <v>9.2466964543093708E-2</v>
      </c>
      <c r="AA25" s="7" t="n">
        <f t="shared" si="20"/>
        <v>8.6735195921946964E-2</v>
      </c>
      <c r="AB25" s="7" t="n">
        <f t="shared" si="20"/>
        <v>7.5778180923833066E-2</v>
      </c>
      <c r="AC25" s="7" t="n">
        <f t="shared" si="20"/>
        <v>7.7361157242578749E-2</v>
      </c>
      <c r="AD25" s="7" t="n">
        <f t="shared" si="20"/>
        <v>7.063914492446316E-2</v>
      </c>
      <c r="AE25" s="7" t="n">
        <f t="shared" si="20"/>
        <v>5.9254467703626579E-2</v>
      </c>
      <c r="AF25" s="7" t="n">
        <f t="shared" si="20"/>
        <v>5.8230329815392834E-2</v>
      </c>
      <c r="AG25" s="7" t="n">
        <f t="shared" si="20"/>
        <v>5.1058983570766305E-2</v>
      </c>
      <c r="AH25" s="7" t="n">
        <f t="shared" si="20"/>
        <v>4.6003830760446736E-2</v>
      </c>
      <c r="AI25" s="7" t="n">
        <f t="shared" si="20"/>
        <v>4.5323893370942482E-2</v>
      </c>
      <c r="AJ25" s="7" t="n">
        <f t="shared" si="20"/>
        <v>4.7337565189457823E-2</v>
      </c>
      <c r="AK25" s="7" t="n">
        <f t="shared" si="20"/>
        <v>5.8659010735763885E-2</v>
      </c>
      <c r="AL25" s="7" t="n">
        <f t="shared" si="20"/>
        <v>5.0326900012705698E-2</v>
      </c>
      <c r="AM25" s="7" t="n">
        <f t="shared" si="20"/>
        <v>4.8295008919195512E-2</v>
      </c>
      <c r="AN25" s="7" t="n">
        <f t="shared" si="20"/>
        <v>4.9482528312671366E-2</v>
      </c>
      <c r="AO25" s="7" t="n">
        <f t="shared" si="20"/>
        <v>8.1933078647109178E-2</v>
      </c>
      <c r="AP25" s="7" t="n">
        <f t="shared" si="20"/>
        <v>6.6341297628749227E-2</v>
      </c>
      <c r="AQ25" s="7" t="n">
        <f t="shared" si="20"/>
        <v>5.2474678481917461E-2</v>
      </c>
      <c r="AR25" s="7" t="n">
        <f t="shared" si="20"/>
        <v>5.8500478041177383E-2</v>
      </c>
      <c r="AS25" s="7" t="n">
        <f t="shared" si="20"/>
        <v>6.6503937648353773E-2</v>
      </c>
      <c r="AT25" s="7" t="n">
        <f t="shared" si="20"/>
        <v>4.6710331859321864E-2</v>
      </c>
      <c r="AU25" s="7" t="n">
        <f t="shared" si="20"/>
        <v>5.2431866375386493E-2</v>
      </c>
      <c r="AV25" s="7" t="n">
        <f t="shared" si="20"/>
        <v>7.4734049660612339E-2</v>
      </c>
      <c r="AW25" s="7" t="n">
        <f t="shared" si="20"/>
        <v>5.9347934539192064E-2</v>
      </c>
      <c r="AX25" s="7" t="n">
        <f t="shared" si="20"/>
        <v>4.189861121824507E-2</v>
      </c>
      <c r="AY25" s="7" t="n">
        <f t="shared" si="20"/>
        <v>3.2831430476287116E-2</v>
      </c>
      <c r="AZ25" s="7" t="n">
        <f t="shared" si="20"/>
        <v>2.4781130622295422E-2</v>
      </c>
      <c r="BA25" s="7" t="n">
        <f t="shared" si="20"/>
        <v>2.8671565278482029E-2</v>
      </c>
      <c r="BB25" s="7" t="n">
        <f t="shared" si="20"/>
        <v>2.9685634095291472E-2</v>
      </c>
      <c r="BC25" s="7" t="n">
        <f t="shared" si="20"/>
        <v>2.5591492443970562E-2</v>
      </c>
      <c r="BD25" s="7" t="n">
        <f t="shared" si="20"/>
        <v>2.103963115814286E-2</v>
      </c>
      <c r="BE25" s="7" t="n">
        <f t="shared" si="20"/>
        <v>2.5675524225442722E-2</v>
      </c>
      <c r="BF25" s="7" t="n">
        <f t="shared" si="20"/>
        <v>4.2266450957458165E-2</v>
      </c>
    </row>
    <row r="26">
      <c r="A26" t="str">
        <f t="shared" si="15"/>
        <v>FP-Incentive</v>
      </c>
      <c r="L26" s="1" t="s">
        <v>159</v>
      </c>
      <c r="N26" s="7"/>
      <c r="O26" s="7" t="n">
        <f t="shared" ref="O26:BF26" si="21">O15/O$17</f>
        <v>0.13882678036944751</v>
      </c>
      <c r="P26" s="7" t="n">
        <f t="shared" si="21"/>
        <v>0.10565074028542346</v>
      </c>
      <c r="Q26" s="7" t="n">
        <f t="shared" si="21"/>
        <v>0.11937073598689422</v>
      </c>
      <c r="R26" s="7" t="n">
        <f t="shared" si="21"/>
        <v>0.13222758847568361</v>
      </c>
      <c r="S26" s="7" t="n">
        <f t="shared" si="21"/>
        <v>0.18701495966787526</v>
      </c>
      <c r="T26" s="7" t="n">
        <f t="shared" si="21"/>
        <v>0.15860860905049334</v>
      </c>
      <c r="U26" s="7" t="n">
        <f t="shared" si="21"/>
        <v>0.13894125919588271</v>
      </c>
      <c r="V26" s="7" t="n">
        <f t="shared" si="21"/>
        <v>0.13673108934401063</v>
      </c>
      <c r="W26" s="7" t="n">
        <f t="shared" si="21"/>
        <v>0.13423441612465645</v>
      </c>
      <c r="X26" s="7" t="n">
        <f t="shared" si="21"/>
        <v>0.15156546839384741</v>
      </c>
      <c r="Y26" s="7" t="n">
        <f t="shared" si="21"/>
        <v>0.10693557697417107</v>
      </c>
      <c r="Z26" s="7" t="n">
        <f t="shared" si="21"/>
        <v>0.11492945318617097</v>
      </c>
      <c r="AA26" s="7" t="n">
        <f t="shared" si="21"/>
        <v>9.6053186228405404E-2</v>
      </c>
      <c r="AB26" s="7" t="n">
        <f t="shared" si="21"/>
        <v>7.9083393799586774E-2</v>
      </c>
      <c r="AC26" s="7" t="n">
        <f t="shared" si="21"/>
        <v>7.6217218245743776E-2</v>
      </c>
      <c r="AD26" s="7" t="n">
        <f t="shared" si="21"/>
        <v>8.9903536385990454E-2</v>
      </c>
      <c r="AE26" s="7" t="n">
        <f t="shared" si="21"/>
        <v>0.10023723399759826</v>
      </c>
      <c r="AF26" s="7" t="n">
        <f t="shared" si="21"/>
        <v>5.8926694737568446E-2</v>
      </c>
      <c r="AG26" s="7" t="n">
        <f t="shared" si="21"/>
        <v>4.7938223482387368E-2</v>
      </c>
      <c r="AH26" s="7" t="n">
        <f t="shared" si="21"/>
        <v>4.9752537938219821E-2</v>
      </c>
      <c r="AI26" s="7" t="n">
        <f t="shared" si="21"/>
        <v>4.9013960797204485E-2</v>
      </c>
      <c r="AJ26" s="7" t="n">
        <f t="shared" si="21"/>
        <v>4.5966186913960705E-2</v>
      </c>
      <c r="AK26" s="7" t="n">
        <f t="shared" si="21"/>
        <v>4.2650316400197577E-2</v>
      </c>
      <c r="AL26" s="7" t="n">
        <f t="shared" si="21"/>
        <v>5.279885317052406E-2</v>
      </c>
      <c r="AM26" s="7" t="n">
        <f t="shared" si="21"/>
        <v>4.2674961078388432E-2</v>
      </c>
      <c r="AN26" s="7" t="n">
        <f t="shared" si="21"/>
        <v>4.2523912372951951E-2</v>
      </c>
      <c r="AO26" s="7" t="n">
        <f t="shared" si="21"/>
        <v>2.5279098140725934E-2</v>
      </c>
      <c r="AP26" s="7" t="n">
        <f t="shared" si="21"/>
        <v>2.3563005865288804E-2</v>
      </c>
      <c r="AQ26" s="7" t="n">
        <f t="shared" si="21"/>
        <v>1.6634705155682883E-2</v>
      </c>
      <c r="AR26" s="7" t="n">
        <f t="shared" si="21"/>
        <v>1.3451898735602513E-2</v>
      </c>
      <c r="AS26" s="7" t="n">
        <f t="shared" si="21"/>
        <v>2.4919472764186427E-2</v>
      </c>
      <c r="AT26" s="7" t="n">
        <f t="shared" si="21"/>
        <v>4.0512624704616571E-2</v>
      </c>
      <c r="AU26" s="7" t="n">
        <f t="shared" si="21"/>
        <v>6.5485242406004562E-2</v>
      </c>
      <c r="AV26" s="7" t="n">
        <f t="shared" si="21"/>
        <v>7.6701096591786422E-2</v>
      </c>
      <c r="AW26" s="7" t="n">
        <f t="shared" si="21"/>
        <v>0.11205701607353072</v>
      </c>
      <c r="AX26" s="7" t="n">
        <f t="shared" si="21"/>
        <v>0.10341593145333113</v>
      </c>
      <c r="AY26" s="7" t="n">
        <f t="shared" si="21"/>
        <v>0.10706889271955584</v>
      </c>
      <c r="AZ26" s="7" t="n">
        <f t="shared" si="21"/>
        <v>0.12221673251546192</v>
      </c>
      <c r="BA26" s="7" t="n">
        <f t="shared" si="21"/>
        <v>0.15199337997889595</v>
      </c>
      <c r="BB26" s="7" t="n">
        <f t="shared" si="21"/>
        <v>0.15403391477258827</v>
      </c>
      <c r="BC26" s="7" t="n">
        <f t="shared" si="21"/>
        <v>0.14454154509897918</v>
      </c>
      <c r="BD26" s="7" t="n">
        <f t="shared" si="21"/>
        <v>0.17810705114863662</v>
      </c>
      <c r="BE26" s="7" t="n">
        <f t="shared" si="21"/>
        <v>9.3910624275847579E-2</v>
      </c>
      <c r="BF26" s="7" t="n">
        <f t="shared" si="21"/>
        <v>0.10478915674477389</v>
      </c>
    </row>
    <row r="27">
      <c r="A27" t="str">
        <f t="shared" si="15"/>
        <v>Unlabeled</v>
      </c>
      <c r="L27" s="1" t="s">
        <v>34</v>
      </c>
      <c r="N27" s="7"/>
      <c r="O27" s="7" t="n">
        <f t="shared" ref="O27:BF27" si="22">O16/O$17</f>
        <v>8.1716871473081071E-2</v>
      </c>
      <c r="P27" s="7" t="n">
        <f t="shared" si="22"/>
        <v>0.10367381104654973</v>
      </c>
      <c r="Q27" s="7" t="n">
        <f t="shared" si="22"/>
        <v>7.7491984625822088E-2</v>
      </c>
      <c r="R27" s="7" t="n">
        <f t="shared" si="22"/>
        <v>8.1035481108643212E-2</v>
      </c>
      <c r="S27" s="7" t="n">
        <f t="shared" si="22"/>
        <v>5.0971605809761886E-2</v>
      </c>
      <c r="T27" s="7" t="n">
        <f t="shared" si="22"/>
        <v>4.9574378023232155E-2</v>
      </c>
      <c r="U27" s="7" t="n">
        <f t="shared" si="22"/>
        <v>5.5537573702928125E-2</v>
      </c>
      <c r="V27" s="7" t="n">
        <f t="shared" si="22"/>
        <v>4.0385688068627072E-2</v>
      </c>
      <c r="W27" s="7" t="n">
        <f t="shared" si="22"/>
        <v>3.4537587309030844E-2</v>
      </c>
      <c r="X27" s="7" t="n">
        <f t="shared" si="22"/>
        <v>3.614826754376823E-2</v>
      </c>
      <c r="Y27" s="7" t="n">
        <f t="shared" si="22"/>
        <v>4.3604437067548893E-2</v>
      </c>
      <c r="Z27" s="7" t="n">
        <f t="shared" si="22"/>
        <v>4.4930855042652595E-2</v>
      </c>
      <c r="AA27" s="7" t="n">
        <f t="shared" si="22"/>
        <v>5.8088692300415537E-2</v>
      </c>
      <c r="AB27" s="7" t="n">
        <f t="shared" si="22"/>
        <v>4.7708155427459674E-2</v>
      </c>
      <c r="AC27" s="7" t="n">
        <f t="shared" si="22"/>
        <v>6.9127865598913499E-2</v>
      </c>
      <c r="AD27" s="7" t="n">
        <f t="shared" si="22"/>
        <v>8.0602622823982978E-2</v>
      </c>
      <c r="AE27" s="7" t="n">
        <f t="shared" si="22"/>
        <v>7.2036156334889051E-2</v>
      </c>
      <c r="AF27" s="7" t="n">
        <f t="shared" si="22"/>
        <v>9.6256825770127868E-2</v>
      </c>
      <c r="AG27" s="7" t="n">
        <f t="shared" si="22"/>
        <v>2.1999184272480831E-2</v>
      </c>
      <c r="AH27" s="7" t="n">
        <f t="shared" si="22"/>
        <v>2.860761426861886E-2</v>
      </c>
      <c r="AI27" s="7" t="n">
        <f t="shared" si="22"/>
        <v>4.1736972654452816E-2</v>
      </c>
      <c r="AJ27" s="7" t="n">
        <f t="shared" si="22"/>
        <v>4.8607774361556264E-2</v>
      </c>
      <c r="AK27" s="7" t="n">
        <f t="shared" si="22"/>
        <v>4.4283958622745305E-2</v>
      </c>
      <c r="AL27" s="7" t="n">
        <f t="shared" si="22"/>
        <v>4.9616183974144031E-2</v>
      </c>
      <c r="AM27" s="7" t="n">
        <f t="shared" si="22"/>
        <v>4.2707123459663932E-2</v>
      </c>
      <c r="AN27" s="7" t="n">
        <f t="shared" si="22"/>
        <v>4.0129892855070418E-2</v>
      </c>
      <c r="AO27" s="7" t="n">
        <f t="shared" si="22"/>
        <v>2.7389039682263423E-2</v>
      </c>
      <c r="AP27" s="7" t="n">
        <f t="shared" si="22"/>
        <v>1.568644612418045E-2</v>
      </c>
      <c r="AQ27" s="7" t="n">
        <f t="shared" si="22"/>
        <v>2.457720357767697E-3</v>
      </c>
      <c r="AR27" s="7" t="n">
        <f t="shared" si="22"/>
        <v>1.5581327120288627E-2</v>
      </c>
      <c r="AS27" s="7" t="n">
        <f t="shared" si="22"/>
        <v>8.8200914334933406E-3</v>
      </c>
      <c r="AT27" s="7" t="n">
        <f t="shared" si="22"/>
        <v>5.8149088601469362E-4</v>
      </c>
      <c r="AU27" s="7" t="n">
        <f t="shared" si="22"/>
        <v>-8.2287611674003223E-6</v>
      </c>
      <c r="AV27" s="7" t="n">
        <f t="shared" si="22"/>
        <v>-5.4297508911830268E-6</v>
      </c>
      <c r="AW27" s="7" t="n">
        <f t="shared" si="22"/>
        <v>1.6445975300669974E-6</v>
      </c>
      <c r="AX27" s="7" t="n">
        <f t="shared" si="22"/>
        <v>-9.9622855117936495E-6</v>
      </c>
      <c r="AY27" s="7" t="n">
        <f t="shared" si="22"/>
        <v>1.092852766730114E-7</v>
      </c>
      <c r="AZ27" s="7" t="n">
        <f t="shared" si="22"/>
        <v>-1.9611521097528229E-7</v>
      </c>
      <c r="BA27" s="7" t="n">
        <f t="shared" si="22"/>
        <v>4.2185026176670605E-6</v>
      </c>
      <c r="BB27" s="7" t="n">
        <f t="shared" si="22"/>
        <v>5.6222874697472405E-8</v>
      </c>
      <c r="BC27" s="7" t="n">
        <f t="shared" si="22"/>
        <v>1.3260627990575043E-7</v>
      </c>
      <c r="BD27" s="7" t="n">
        <f t="shared" si="22"/>
        <v>7.4437194668571627E-7</v>
      </c>
      <c r="BE27" s="7" t="n">
        <f t="shared" si="22"/>
        <v>2.5840348872655873E-8</v>
      </c>
      <c r="BF27" s="7" t="n">
        <f t="shared" si="22"/>
        <v>0</v>
      </c>
    </row>
    <row r="28">
      <c r="N28" s="16"/>
      <c r="O28" s="16" t="n">
        <f t="shared" ref="O28:BF28" si="23">SUBTOTAL(9,O22:O27)</f>
        <v>1</v>
      </c>
      <c r="P28" s="16" t="n">
        <f t="shared" si="23"/>
        <v>0.99999999999999989</v>
      </c>
      <c r="Q28" s="16" t="n">
        <f t="shared" si="23"/>
        <v>1</v>
      </c>
      <c r="R28" s="16" t="n">
        <f t="shared" si="23"/>
        <v>1</v>
      </c>
      <c r="S28" s="16" t="n">
        <f t="shared" si="23"/>
        <v>1.0000000000000002</v>
      </c>
      <c r="T28" s="16" t="n">
        <f t="shared" si="23"/>
        <v>1</v>
      </c>
      <c r="U28" s="16" t="n">
        <f t="shared" si="23"/>
        <v>1.0000000000000002</v>
      </c>
      <c r="V28" s="16" t="n">
        <f t="shared" si="23"/>
        <v>0.99999999999999978</v>
      </c>
      <c r="W28" s="16" t="n">
        <f t="shared" si="23"/>
        <v>1</v>
      </c>
      <c r="X28" s="16" t="n">
        <f t="shared" si="23"/>
        <v>1.0000000000000002</v>
      </c>
      <c r="Y28" s="16" t="n">
        <f t="shared" si="23"/>
        <v>1</v>
      </c>
      <c r="Z28" s="16" t="n">
        <f t="shared" si="23"/>
        <v>1</v>
      </c>
      <c r="AA28" s="16" t="n">
        <f t="shared" si="23"/>
        <v>1</v>
      </c>
      <c r="AB28" s="16" t="n">
        <f t="shared" si="23"/>
        <v>0.99999999999999989</v>
      </c>
      <c r="AC28" s="16" t="n">
        <f t="shared" si="23"/>
        <v>1</v>
      </c>
      <c r="AD28" s="16" t="n">
        <f t="shared" si="23"/>
        <v>1</v>
      </c>
      <c r="AE28" s="16" t="n">
        <f t="shared" si="23"/>
        <v>1</v>
      </c>
      <c r="AF28" s="16" t="n">
        <f t="shared" si="23"/>
        <v>0.99999999999999989</v>
      </c>
      <c r="AG28" s="16" t="n">
        <f t="shared" si="23"/>
        <v>0.99999999999999989</v>
      </c>
      <c r="AH28" s="16" t="n">
        <f t="shared" si="23"/>
        <v>1.0000000000000002</v>
      </c>
      <c r="AI28" s="16" t="n">
        <f t="shared" si="23"/>
        <v>0.99999999999999978</v>
      </c>
      <c r="AJ28" s="16" t="n">
        <f t="shared" si="23"/>
        <v>1</v>
      </c>
      <c r="AK28" s="16" t="n">
        <f t="shared" si="23"/>
        <v>0.99999999999999989</v>
      </c>
      <c r="AL28" s="16" t="n">
        <f t="shared" si="23"/>
        <v>0.99999999999999989</v>
      </c>
      <c r="AM28" s="16" t="n">
        <f t="shared" si="23"/>
        <v>1</v>
      </c>
      <c r="AN28" s="16" t="n">
        <f t="shared" si="23"/>
        <v>1.0000000000000002</v>
      </c>
      <c r="AO28" s="16" t="n">
        <f t="shared" si="23"/>
        <v>0.99999999999999989</v>
      </c>
      <c r="AP28" s="16" t="n">
        <f t="shared" si="23"/>
        <v>0.99999999999999978</v>
      </c>
      <c r="AQ28" s="16" t="n">
        <f t="shared" si="23"/>
        <v>1</v>
      </c>
      <c r="AR28" s="16" t="n">
        <f t="shared" si="23"/>
        <v>1</v>
      </c>
      <c r="AS28" s="16" t="n">
        <f t="shared" si="23"/>
        <v>1</v>
      </c>
      <c r="AT28" s="16" t="n">
        <f t="shared" si="23"/>
        <v>1</v>
      </c>
      <c r="AU28" s="16" t="n">
        <f t="shared" si="23"/>
        <v>1.0000000000000002</v>
      </c>
      <c r="AV28" s="16" t="n">
        <f t="shared" si="23"/>
        <v>1</v>
      </c>
      <c r="AW28" s="16" t="n">
        <f t="shared" si="23"/>
        <v>1</v>
      </c>
      <c r="AX28" s="16" t="n">
        <f t="shared" si="23"/>
        <v>1.0000000000000002</v>
      </c>
      <c r="AY28" s="16" t="n">
        <f t="shared" si="23"/>
        <v>1.0000000000000002</v>
      </c>
      <c r="AZ28" s="16" t="n">
        <f t="shared" si="23"/>
        <v>0.99999999999999978</v>
      </c>
      <c r="BA28" s="16" t="n">
        <f t="shared" si="23"/>
        <v>1</v>
      </c>
      <c r="BB28" s="16" t="n">
        <f t="shared" si="23"/>
        <v>0.99999999999999989</v>
      </c>
      <c r="BC28" s="16" t="n">
        <f t="shared" si="23"/>
        <v>1</v>
      </c>
      <c r="BD28" s="16" t="n">
        <f t="shared" si="23"/>
        <v>1.0000000000000002</v>
      </c>
      <c r="BE28" s="16" t="n">
        <f t="shared" si="23"/>
        <v>1.0000000000000002</v>
      </c>
      <c r="BF28" s="16" t="n">
        <f t="shared" si="23"/>
        <v>1.0000000000000002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9" t="str">
        <f t="shared" ref="A1:J1" si="0">A11</f>
        <v>UnmodifiedUltimateDurationCategory</v>
      </c>
      <c r="B1" s="12" t="n">
        <f t="shared" si="0"/>
        <v>2015</v>
      </c>
      <c r="C1" s="12" t="n">
        <f t="shared" si="0"/>
        <v>2021</v>
      </c>
      <c r="D1" s="12" t="n">
        <f t="shared" si="0"/>
        <v>2022</v>
      </c>
      <c r="E1" s="12" t="n">
        <f t="shared" si="0"/>
        <v>2023</v>
      </c>
      <c r="F1" s="12" t="str">
        <f t="shared" si="0"/>
        <v>2021-2022</v>
      </c>
      <c r="G1" s="12" t="str">
        <f t="shared" si="0"/>
        <v>2015-2022</v>
      </c>
      <c r="H1" s="12" t="str">
        <f t="shared" si="0"/>
        <v>2023/2022</v>
      </c>
      <c r="I1" s="12" t="str">
        <f t="shared" si="0"/>
        <v>Share 2022</v>
      </c>
      <c r="J1" s="12" t="str">
        <f t="shared" si="0"/>
        <v>Share 2023</v>
      </c>
      <c r="L1" s="1" t="s">
        <v>160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t="s">
        <v>33</v>
      </c>
    </row>
    <row r="2">
      <c r="L2" s="3" t="s">
        <v>161</v>
      </c>
      <c r="W2" s="40" t="n">
        <v>74734263.211500004</v>
      </c>
      <c r="X2" s="40" t="n">
        <v>651380321.62720001</v>
      </c>
      <c r="Y2" s="40" t="n">
        <v>2369331120.6525998</v>
      </c>
      <c r="Z2" s="40" t="n">
        <v>389472349.0226</v>
      </c>
      <c r="AA2" s="40" t="n">
        <v>926767810.755</v>
      </c>
      <c r="AB2" s="40" t="n">
        <v>2068972351.9121001</v>
      </c>
      <c r="AC2" s="40" t="n">
        <v>9040956617.3367004</v>
      </c>
      <c r="AD2" s="40" t="n">
        <v>28856537613.895901</v>
      </c>
      <c r="AE2" s="40" t="n">
        <v>32918333255.053299</v>
      </c>
      <c r="AF2" s="40" t="n">
        <v>27982781954.174599</v>
      </c>
      <c r="AG2" s="40" t="n">
        <v>26925101823.864201</v>
      </c>
      <c r="AH2" s="40" t="n">
        <v>25383249734.852299</v>
      </c>
      <c r="AI2" s="40" t="n">
        <v>23787502633.623001</v>
      </c>
      <c r="AJ2" s="40" t="n">
        <v>19382392583.226101</v>
      </c>
      <c r="AK2" s="40" t="n">
        <v>30746778965.980701</v>
      </c>
      <c r="AL2" s="40" t="n">
        <v>27795380308.010201</v>
      </c>
      <c r="AM2" s="40" t="n">
        <v>28805789808.569698</v>
      </c>
      <c r="AN2" s="40" t="n">
        <v>29380050202.182201</v>
      </c>
      <c r="AO2" s="40" t="n">
        <v>33683745670.699699</v>
      </c>
      <c r="AP2" s="40" t="n">
        <v>28523254221.894501</v>
      </c>
      <c r="AQ2" s="40" t="n">
        <v>28203525700.0359</v>
      </c>
      <c r="AR2" s="40" t="n">
        <v>28935635884.5672</v>
      </c>
      <c r="AS2" s="40" t="n">
        <v>36928750733.372597</v>
      </c>
      <c r="AT2" t="n">
        <v>16422929412.2689</v>
      </c>
    </row>
    <row r="3">
      <c r="L3" s="3" t="s">
        <v>162</v>
      </c>
      <c r="V3" t="n">
        <v>3325939</v>
      </c>
      <c r="W3" s="40" t="n">
        <v>1135593048.9812</v>
      </c>
      <c r="X3" s="40" t="n">
        <v>4073193634.4717999</v>
      </c>
      <c r="Y3" s="40" t="n">
        <v>2801053908.6062999</v>
      </c>
      <c r="Z3" s="40" t="n">
        <v>5595888693.4327002</v>
      </c>
      <c r="AA3" s="40" t="n">
        <v>5968754342.2356005</v>
      </c>
      <c r="AB3" s="40" t="n">
        <v>10006023494.073299</v>
      </c>
      <c r="AC3" s="40" t="n">
        <v>16919146661.094999</v>
      </c>
      <c r="AD3" s="40" t="n">
        <v>49428273280.771301</v>
      </c>
      <c r="AE3" s="40" t="n">
        <v>64497043804.839897</v>
      </c>
      <c r="AF3" s="40" t="n">
        <v>71993109031.364502</v>
      </c>
      <c r="AG3" s="40" t="n">
        <v>67756887257.235703</v>
      </c>
      <c r="AH3" s="40" t="n">
        <v>64586846165.283798</v>
      </c>
      <c r="AI3" s="40" t="n">
        <v>67599850291.772697</v>
      </c>
      <c r="AJ3" s="40" t="n">
        <v>51205929042.384201</v>
      </c>
      <c r="AK3" s="40" t="n">
        <v>41645844951.572502</v>
      </c>
      <c r="AL3" s="40" t="n">
        <v>42797987636.202797</v>
      </c>
      <c r="AM3" s="40" t="n">
        <v>47604813509.662804</v>
      </c>
      <c r="AN3" s="40" t="n">
        <v>57417371953.536499</v>
      </c>
      <c r="AO3" s="40" t="n">
        <v>65349833722.916199</v>
      </c>
      <c r="AP3" s="40" t="n">
        <v>72771041702.474396</v>
      </c>
      <c r="AQ3" s="40" t="n">
        <v>92939493551.814896</v>
      </c>
      <c r="AR3" s="40" t="n">
        <v>59652985765.793297</v>
      </c>
      <c r="AS3" s="40" t="n">
        <v>64894316909.0513</v>
      </c>
      <c r="AT3" t="n">
        <v>29012879105.6647</v>
      </c>
    </row>
    <row r="4">
      <c r="L4" s="3" t="s">
        <v>163</v>
      </c>
      <c r="M4" s="1" t="n">
        <v>1135000</v>
      </c>
      <c r="N4" s="1" t="n">
        <v>3869000</v>
      </c>
      <c r="O4" s="1"/>
      <c r="P4" s="1" t="n">
        <v>2766869</v>
      </c>
      <c r="Q4" s="1" t="n">
        <v>1621810</v>
      </c>
      <c r="R4" s="1" t="n">
        <v>486569</v>
      </c>
      <c r="S4" s="1" t="n">
        <v>262350</v>
      </c>
      <c r="V4" t="n">
        <v>2850000</v>
      </c>
      <c r="W4" s="40" t="n">
        <v>2488488999.5</v>
      </c>
      <c r="X4" s="40" t="n">
        <v>3599840064.1739001</v>
      </c>
      <c r="Y4" s="40" t="n">
        <v>6015953466.0032997</v>
      </c>
      <c r="Z4" s="40" t="n">
        <v>7646423825.5375996</v>
      </c>
      <c r="AA4" s="40" t="n">
        <v>12781940178.976101</v>
      </c>
      <c r="AB4" s="40" t="n">
        <v>12707016832.746</v>
      </c>
      <c r="AC4" s="40" t="n">
        <v>18382045354.485401</v>
      </c>
      <c r="AD4" s="40" t="n">
        <v>43013018813.9571</v>
      </c>
      <c r="AE4" s="40" t="n">
        <v>61456442943.085899</v>
      </c>
      <c r="AF4" s="40" t="n">
        <v>64889783890.983498</v>
      </c>
      <c r="AG4" s="40" t="n">
        <v>63572657191.734901</v>
      </c>
      <c r="AH4" s="40" t="n">
        <v>63725600442.464302</v>
      </c>
      <c r="AI4" s="40" t="n">
        <v>65815030221.432098</v>
      </c>
      <c r="AJ4" s="40" t="n">
        <v>66981678840.504898</v>
      </c>
      <c r="AK4" s="40" t="n">
        <v>58302653259.290604</v>
      </c>
      <c r="AL4" s="40" t="n">
        <v>58391446511.951897</v>
      </c>
      <c r="AM4" s="40" t="n">
        <v>65460538451.463799</v>
      </c>
      <c r="AN4" s="40" t="n">
        <v>68049499095.304298</v>
      </c>
      <c r="AO4" s="40" t="n">
        <v>80071038165.365707</v>
      </c>
      <c r="AP4" s="40" t="n">
        <v>85734457565.216507</v>
      </c>
      <c r="AQ4" s="40" t="n">
        <v>81992826230.759995</v>
      </c>
      <c r="AR4" s="40" t="n">
        <v>73088473628.209702</v>
      </c>
      <c r="AS4" s="40" t="n">
        <v>80019283711.344193</v>
      </c>
      <c r="AT4" t="n">
        <v>36744921917.703003</v>
      </c>
    </row>
    <row r="5">
      <c r="L5" s="3" t="s">
        <v>164</v>
      </c>
      <c r="V5" s="1"/>
      <c r="W5" s="40" t="n">
        <v>343143083.98189998</v>
      </c>
      <c r="X5" s="40" t="n">
        <v>512987622.16229999</v>
      </c>
      <c r="Y5" s="40" t="n">
        <v>1555406585.2706001</v>
      </c>
      <c r="Z5" s="40" t="n">
        <v>3214333050.0116</v>
      </c>
      <c r="AA5" s="40" t="n">
        <v>3670535009.3269</v>
      </c>
      <c r="AB5" s="40" t="n">
        <v>7142400056.4632998</v>
      </c>
      <c r="AC5" s="40" t="n">
        <v>13399770947.028</v>
      </c>
      <c r="AD5" s="40" t="n">
        <v>32685815323.909401</v>
      </c>
      <c r="AE5" s="40" t="n">
        <v>41313453303.1465</v>
      </c>
      <c r="AF5" s="40" t="n">
        <v>38849292616.935204</v>
      </c>
      <c r="AG5" s="40" t="n">
        <v>41828046587.039101</v>
      </c>
      <c r="AH5" s="40" t="n">
        <v>45956875766.480301</v>
      </c>
      <c r="AI5" s="40" t="n">
        <v>41292247804.183601</v>
      </c>
      <c r="AJ5" s="40" t="n">
        <v>27466288391.1796</v>
      </c>
      <c r="AK5" s="40" t="n">
        <v>24160509911.494999</v>
      </c>
      <c r="AL5" s="40" t="n">
        <v>26125702052.733601</v>
      </c>
      <c r="AM5" s="40" t="n">
        <v>24403575266.768398</v>
      </c>
      <c r="AN5" s="40" t="n">
        <v>33231180408.836201</v>
      </c>
      <c r="AO5" s="40" t="n">
        <v>28223678359.408401</v>
      </c>
      <c r="AP5" s="40" t="n">
        <v>25021986219.673901</v>
      </c>
      <c r="AQ5" s="40" t="n">
        <v>28368396802.814201</v>
      </c>
      <c r="AR5" s="40" t="n">
        <v>33302321035.636002</v>
      </c>
      <c r="AS5" s="40" t="n">
        <v>35038088413.737999</v>
      </c>
      <c r="AT5" t="n">
        <v>11906482848.948999</v>
      </c>
    </row>
    <row r="6">
      <c r="L6" s="3" t="s">
        <v>165</v>
      </c>
      <c r="M6" s="1" t="n">
        <v>1499432000</v>
      </c>
      <c r="N6" s="1" t="n">
        <v>237541000</v>
      </c>
      <c r="O6" t="n">
        <v>364081104</v>
      </c>
      <c r="P6" s="1" t="n">
        <v>313330343</v>
      </c>
      <c r="Q6" s="1" t="n">
        <v>543901007</v>
      </c>
      <c r="R6" s="1" t="n">
        <v>665199848</v>
      </c>
      <c r="S6" s="1" t="n">
        <v>7555413</v>
      </c>
      <c r="T6" t="n">
        <v>38487552</v>
      </c>
      <c r="U6" t="n">
        <v>1052459050</v>
      </c>
      <c r="V6" s="1" t="n">
        <v>986981234</v>
      </c>
      <c r="W6" s="40" t="n">
        <v>5017460203.1224003</v>
      </c>
      <c r="X6" s="40" t="n">
        <v>8192697170.7767</v>
      </c>
      <c r="Y6" s="40" t="n">
        <v>17486318785.813599</v>
      </c>
      <c r="Z6" s="40" t="n">
        <v>30626288568.282101</v>
      </c>
      <c r="AA6" s="40" t="n">
        <v>40512720818.4011</v>
      </c>
      <c r="AB6" s="40" t="n">
        <v>51815186667.753197</v>
      </c>
      <c r="AC6" s="40" t="n">
        <v>65772432684.280701</v>
      </c>
      <c r="AD6" s="40" t="n">
        <v>81077775950.007599</v>
      </c>
      <c r="AE6" s="40" t="n">
        <v>94098037211.687897</v>
      </c>
      <c r="AF6" s="40" t="n">
        <v>92696048220.526901</v>
      </c>
      <c r="AG6" s="40" t="n">
        <v>82609319218.001602</v>
      </c>
      <c r="AH6" s="40" t="n">
        <v>90735877562.089203</v>
      </c>
      <c r="AI6" s="40" t="n">
        <v>91053079275.407104</v>
      </c>
      <c r="AJ6" s="40" t="n">
        <v>85766613506.128006</v>
      </c>
      <c r="AK6" s="40" t="n">
        <v>74118708907.793396</v>
      </c>
      <c r="AL6" s="40" t="n">
        <v>67818107774.569199</v>
      </c>
      <c r="AM6" s="40" t="n">
        <v>79407671997.071701</v>
      </c>
      <c r="AN6" s="40" t="n">
        <v>80942450240.406799</v>
      </c>
      <c r="AO6" s="40" t="n">
        <v>95121752375.315903</v>
      </c>
      <c r="AP6" s="40" t="n">
        <v>117010753285.659</v>
      </c>
      <c r="AQ6" s="40" t="n">
        <v>126447924395.129</v>
      </c>
      <c r="AR6" s="40" t="n">
        <v>118797441322.72701</v>
      </c>
      <c r="AS6" s="40" t="n">
        <v>129048417577.283</v>
      </c>
      <c r="AT6" t="n">
        <v>90725890721.248398</v>
      </c>
    </row>
    <row r="7">
      <c r="L7" s="3" t="s">
        <v>166</v>
      </c>
      <c r="M7" s="1" t="n">
        <v>2200000</v>
      </c>
      <c r="N7" s="1" t="n">
        <v>387000</v>
      </c>
      <c r="O7" s="1" t="n">
        <v>2335875</v>
      </c>
      <c r="P7" s="1" t="n">
        <v>4100000</v>
      </c>
      <c r="Q7" s="1" t="n">
        <v>1450000</v>
      </c>
      <c r="R7" s="1" t="n">
        <v>600000</v>
      </c>
      <c r="S7" s="1" t="n">
        <v>-245000</v>
      </c>
      <c r="T7" s="1"/>
      <c r="U7" s="1"/>
      <c r="V7" s="1"/>
      <c r="W7" s="40" t="n">
        <v>995882938.29040003</v>
      </c>
      <c r="X7" s="40" t="n">
        <v>1727062264.7525001</v>
      </c>
      <c r="Y7" s="40" t="n">
        <v>3828081469.2677999</v>
      </c>
      <c r="Z7" s="40" t="n">
        <v>8312847238.1039</v>
      </c>
      <c r="AA7" s="40" t="n">
        <v>6488614279.3282003</v>
      </c>
      <c r="AB7" s="40" t="n">
        <v>9320351023.9062996</v>
      </c>
      <c r="AC7" s="40" t="n">
        <v>14305397663.6952</v>
      </c>
      <c r="AD7" s="40" t="n">
        <v>41150939311.035599</v>
      </c>
      <c r="AE7" s="40" t="n">
        <v>53100621925.814301</v>
      </c>
      <c r="AF7" s="40" t="n">
        <v>62151502496.308601</v>
      </c>
      <c r="AG7" s="40" t="n">
        <v>65971425889.149399</v>
      </c>
      <c r="AH7" s="40" t="n">
        <v>67153848761.326103</v>
      </c>
      <c r="AI7" s="40" t="n">
        <v>62588138394.781303</v>
      </c>
      <c r="AJ7" s="40" t="n">
        <v>50536606062.958</v>
      </c>
      <c r="AK7" s="40" t="n">
        <v>51537548736.9748</v>
      </c>
      <c r="AL7" s="40" t="n">
        <v>48770671225.681099</v>
      </c>
      <c r="AM7" s="40" t="n">
        <v>50284326446.8601</v>
      </c>
      <c r="AN7" s="40" t="n">
        <v>49643695623.074402</v>
      </c>
      <c r="AO7" s="40" t="n">
        <v>55218849243.165398</v>
      </c>
      <c r="AP7" s="40" t="n">
        <v>54795830259.398201</v>
      </c>
      <c r="AQ7" s="40" t="n">
        <v>63790385257.301697</v>
      </c>
      <c r="AR7" s="40" t="n">
        <v>71747565105.793503</v>
      </c>
      <c r="AS7" s="40" t="n">
        <v>67911576621.5159</v>
      </c>
      <c r="AT7" t="n">
        <v>31035713806.674702</v>
      </c>
    </row>
    <row r="8">
      <c r="L8" s="3"/>
      <c r="M8" s="1" t="n">
        <v>118847362405</v>
      </c>
      <c r="N8" s="1" t="n">
        <v>135912396844</v>
      </c>
      <c r="O8" s="1" t="n">
        <v>123040243571</v>
      </c>
      <c r="P8" s="1" t="n">
        <v>121053184930</v>
      </c>
      <c r="Q8" s="1" t="n">
        <v>116614929908</v>
      </c>
      <c r="R8" s="1" t="n">
        <v>115925728451</v>
      </c>
      <c r="S8" s="1" t="n">
        <v>118441206335</v>
      </c>
      <c r="T8" s="1" t="n">
        <v>115943664327</v>
      </c>
      <c r="U8" s="1" t="n">
        <v>115913423117</v>
      </c>
      <c r="V8" s="1" t="n">
        <v>121191879315</v>
      </c>
      <c r="W8" s="40" t="n">
        <v>122123183969.3</v>
      </c>
      <c r="X8" s="40" t="n">
        <v>125236477465.87199</v>
      </c>
      <c r="Y8" s="40" t="n">
        <v>135754375890.51401</v>
      </c>
      <c r="Z8" s="40" t="n">
        <v>155747833787.94699</v>
      </c>
      <c r="AA8" s="40" t="n">
        <v>159412624609.76599</v>
      </c>
      <c r="AB8" s="40" t="n">
        <v>172603410599.03601</v>
      </c>
      <c r="AC8" s="40" t="n">
        <v>157345428182.93201</v>
      </c>
      <c r="AD8" s="40" t="n">
        <v>51941120287.331902</v>
      </c>
      <c r="AE8" s="40" t="n">
        <v>30604167303.7766</v>
      </c>
      <c r="AF8" s="40" t="n">
        <v>22992862576.691898</v>
      </c>
      <c r="AG8" s="40" t="n">
        <v>13740430873.9828</v>
      </c>
      <c r="AH8" s="40" t="n">
        <v>11023617528.6661</v>
      </c>
      <c r="AI8" s="40" t="n">
        <v>5500582034.3870001</v>
      </c>
      <c r="AJ8" s="40" t="n">
        <v>5241543916.3006001</v>
      </c>
      <c r="AK8" s="40" t="n">
        <v>2772315891.3920002</v>
      </c>
      <c r="AL8" s="40" t="n">
        <v>2485146257.4755998</v>
      </c>
      <c r="AM8" s="40" t="n">
        <v>2395070147.9956002</v>
      </c>
      <c r="AN8" s="40" t="n">
        <v>1951599281.9978001</v>
      </c>
      <c r="AO8" s="40" t="n">
        <v>1286923216.5804999</v>
      </c>
      <c r="AP8" s="40" t="n">
        <v>-1917104.3713</v>
      </c>
      <c r="AQ8" s="40" t="n">
        <v>858947165.73239994</v>
      </c>
      <c r="AR8" s="40" t="n">
        <v>1539465854.9308</v>
      </c>
      <c r="AS8" s="40" t="n">
        <v>480258082.89829999</v>
      </c>
      <c r="AT8" t="n">
        <v>151728558.21689999</v>
      </c>
    </row>
    <row r="9">
      <c r="L9" s="1" t="s">
        <v>44</v>
      </c>
      <c r="M9" s="40" t="n">
        <f t="shared" ref="M9:AT9" si="1">SUBTOTAL(9,M2:M8)</f>
        <v>120350129405</v>
      </c>
      <c r="N9" s="40" t="n">
        <f t="shared" si="1"/>
        <v>136154193844</v>
      </c>
      <c r="O9" s="40" t="n">
        <f t="shared" si="1"/>
        <v>123406660550</v>
      </c>
      <c r="P9" s="40" t="n">
        <f t="shared" si="1"/>
        <v>121373382142</v>
      </c>
      <c r="Q9" s="40" t="n">
        <f t="shared" si="1"/>
        <v>117161902725</v>
      </c>
      <c r="R9" s="40" t="n">
        <f t="shared" si="1"/>
        <v>116592014868</v>
      </c>
      <c r="S9" s="40" t="n">
        <f t="shared" si="1"/>
        <v>118448779098</v>
      </c>
      <c r="T9" s="40" t="n">
        <f t="shared" si="1"/>
        <v>115982151879</v>
      </c>
      <c r="U9" s="40" t="n">
        <f t="shared" si="1"/>
        <v>116965882167</v>
      </c>
      <c r="V9" s="40" t="n">
        <f t="shared" si="1"/>
        <v>122185036488</v>
      </c>
      <c r="W9" s="40" t="n">
        <f t="shared" si="1"/>
        <v>132178486506.38741</v>
      </c>
      <c r="X9" s="40" t="n">
        <f t="shared" si="1"/>
        <v>143993638543.8364</v>
      </c>
      <c r="Y9" s="40" t="n">
        <f t="shared" si="1"/>
        <v>169810521226.1282</v>
      </c>
      <c r="Z9" s="40" t="n">
        <f t="shared" si="1"/>
        <v>211533087512.33749</v>
      </c>
      <c r="AA9" s="40" t="n">
        <f t="shared" si="1"/>
        <v>229761957048.78888</v>
      </c>
      <c r="AB9" s="40" t="n">
        <f t="shared" si="1"/>
        <v>265663361025.8902</v>
      </c>
      <c r="AC9" s="40" t="n">
        <f t="shared" si="1"/>
        <v>295165178110.85303</v>
      </c>
      <c r="AD9" s="40" t="n">
        <f t="shared" si="1"/>
        <v>328153480580.90881</v>
      </c>
      <c r="AE9" s="40" t="n">
        <f t="shared" si="1"/>
        <v>377988099747.40442</v>
      </c>
      <c r="AF9" s="40" t="n">
        <f t="shared" si="1"/>
        <v>381555380786.98517</v>
      </c>
      <c r="AG9" s="40" t="n">
        <f t="shared" si="1"/>
        <v>362403868841.00769</v>
      </c>
      <c r="AH9" s="40" t="n">
        <f t="shared" si="1"/>
        <v>368565915961.16211</v>
      </c>
      <c r="AI9" s="40" t="n">
        <f t="shared" si="1"/>
        <v>357636430655.58679</v>
      </c>
      <c r="AJ9" s="40" t="n">
        <f t="shared" si="1"/>
        <v>306581052342.6814</v>
      </c>
      <c r="AK9" s="40" t="n">
        <f t="shared" si="1"/>
        <v>283284360624.49902</v>
      </c>
      <c r="AL9" s="40" t="n">
        <f t="shared" si="1"/>
        <v>274184441766.62439</v>
      </c>
      <c r="AM9" s="40" t="n">
        <f t="shared" si="1"/>
        <v>298361785628.39209</v>
      </c>
      <c r="AN9" s="40" t="n">
        <f t="shared" si="1"/>
        <v>320615846805.33826</v>
      </c>
      <c r="AO9" s="40" t="n">
        <f t="shared" si="1"/>
        <v>358955820753.45184</v>
      </c>
      <c r="AP9" s="40" t="n">
        <f t="shared" si="1"/>
        <v>383855406149.94519</v>
      </c>
      <c r="AQ9" s="40" t="n">
        <f t="shared" si="1"/>
        <v>422601499103.58807</v>
      </c>
      <c r="AR9" s="40" t="n">
        <f t="shared" si="1"/>
        <v>387063888597.65747</v>
      </c>
      <c r="AS9" s="40" t="n">
        <f t="shared" si="1"/>
        <v>414320692049.20325</v>
      </c>
      <c r="AT9" s="40" t="n">
        <f t="shared" si="1"/>
        <v>216000546370.72559</v>
      </c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26" t="n">
        <f t="shared" ref="B11:B19" si="3">AL11</f>
        <v>2015</v>
      </c>
      <c r="C11" s="12" t="n">
        <f t="shared" ref="C11:C19" si="4">AR11</f>
        <v>2021</v>
      </c>
      <c r="D11" s="12" t="n">
        <f t="shared" ref="D11:D19" si="5">AS11</f>
        <v>2022</v>
      </c>
      <c r="E11" s="12" t="n">
        <f t="shared" ref="E11:E19" si="6">AT11</f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5" t="str">
        <f t="shared" si="2"/>
        <v>&lt;=2 Months</v>
      </c>
      <c r="B12" s="9" t="n">
        <f t="shared" si="3"/>
        <v>33.33910128638329</v>
      </c>
      <c r="C12" s="9" t="n">
        <f t="shared" si="4"/>
        <v>30.940516502613995</v>
      </c>
      <c r="D12" s="9" t="n">
        <f t="shared" si="5"/>
        <v>36.928750733372596</v>
      </c>
      <c r="E12" s="9" t="n">
        <f t="shared" si="6"/>
        <v>15.664163459002721</v>
      </c>
      <c r="F12" s="7" t="n">
        <f t="shared" ref="F12:F20" si="9">(D12/C12)-1</f>
        <v>0.19354021547289579</v>
      </c>
      <c r="G12" s="16" t="n">
        <f>(D12/B12)-1</f>
        <v>0.10767085219706951</v>
      </c>
      <c r="H12" s="16" t="n">
        <f t="shared" ref="H12:H20" si="10">E12/D12</f>
        <v>0.42417257957353482</v>
      </c>
      <c r="I12" s="29" t="n">
        <f t="shared" ref="I12:J19" si="11">AS23</f>
        <v>8.9130838604090448E-2</v>
      </c>
      <c r="J12" s="29" t="n">
        <f t="shared" si="11"/>
        <v>7.6031888290143193E-2</v>
      </c>
      <c r="L12" s="1" t="str">
        <f t="shared" ref="L12:L19" si="12">L2</f>
        <v>&lt;=2 Months</v>
      </c>
      <c r="M12" s="95" t="str">
        <f t="shared" ref="M12:AT12" si="13">IF(M2="","",M2/VLOOKUP(M$11,deflator,2,FALSE)/$A$10)</f>
      </c>
      <c r="N12" s="95" t="str">
        <f t="shared" si="13"/>
      </c>
      <c r="O12" s="95" t="str">
        <f t="shared" si="13"/>
      </c>
      <c r="P12" s="95" t="str">
        <f t="shared" si="13"/>
      </c>
      <c r="Q12" s="95" t="str">
        <f t="shared" si="13"/>
      </c>
      <c r="R12" s="95" t="str">
        <f t="shared" si="13"/>
      </c>
      <c r="S12" s="95" t="str">
        <f t="shared" si="13"/>
      </c>
      <c r="T12" s="95" t="str">
        <f t="shared" si="13"/>
      </c>
      <c r="U12" s="95" t="str">
        <f t="shared" si="13"/>
      </c>
      <c r="V12" s="95" t="str">
        <f t="shared" si="13"/>
      </c>
      <c r="W12" s="95" t="e">
        <f t="shared" si="13"/>
        <v>#N/A</v>
      </c>
      <c r="X12" s="95" t="e">
        <f t="shared" si="13"/>
        <v>#N/A</v>
      </c>
      <c r="Y12" s="95" t="e">
        <f t="shared" si="13"/>
        <v>#N/A</v>
      </c>
      <c r="Z12" s="95" t="e">
        <f t="shared" si="13"/>
        <v>#N/A</v>
      </c>
      <c r="AA12" s="95" t="e">
        <f t="shared" si="13"/>
        <v>#N/A</v>
      </c>
      <c r="AB12" s="95" t="e">
        <f t="shared" si="13"/>
        <v>#N/A</v>
      </c>
      <c r="AC12" s="95" t="e">
        <f t="shared" si="13"/>
        <v>#N/A</v>
      </c>
      <c r="AD12" s="95" t="n">
        <f t="shared" si="13"/>
        <v>39.268465327772162</v>
      </c>
      <c r="AE12" s="95" t="n">
        <f t="shared" si="13"/>
        <v>43.880657405485337</v>
      </c>
      <c r="AF12" s="95" t="n">
        <f t="shared" si="13"/>
        <v>36.926246816065671</v>
      </c>
      <c r="AG12" s="95" t="n">
        <f t="shared" si="13"/>
        <v>35.224164464444144</v>
      </c>
      <c r="AH12" s="95" t="n">
        <f t="shared" si="13"/>
        <v>32.551045189892378</v>
      </c>
      <c r="AI12" s="95" t="n">
        <f t="shared" si="13"/>
        <v>29.955602060805916</v>
      </c>
      <c r="AJ12" s="95" t="n">
        <f t="shared" si="13"/>
        <v>23.969603230094851</v>
      </c>
      <c r="AK12" s="95" t="n">
        <f t="shared" si="13"/>
        <v>37.301944855375162</v>
      </c>
      <c r="AL12" s="95" t="n">
        <f t="shared" si="13"/>
        <v>33.33910128638329</v>
      </c>
      <c r="AM12" s="95" t="n">
        <f t="shared" si="13"/>
        <v>34.267080224668561</v>
      </c>
      <c r="AN12" s="95" t="n">
        <f t="shared" si="13"/>
        <v>34.337166810265281</v>
      </c>
      <c r="AO12" s="95" t="n">
        <f t="shared" si="13"/>
        <v>38.463856473285077</v>
      </c>
      <c r="AP12" s="95" t="n">
        <f t="shared" si="13"/>
        <v>31.9453344431777</v>
      </c>
      <c r="AQ12" s="95" t="n">
        <f t="shared" si="13"/>
        <v>31.17140594474073</v>
      </c>
      <c r="AR12" s="95" t="n">
        <f t="shared" si="13"/>
        <v>30.940516502613995</v>
      </c>
      <c r="AS12" s="95" t="n">
        <f t="shared" si="13"/>
        <v>36.928750733372596</v>
      </c>
      <c r="AT12" s="95" t="n">
        <f t="shared" si="13"/>
        <v>15.664163459002721</v>
      </c>
    </row>
    <row r="13">
      <c r="A13" s="5" t="str">
        <f t="shared" si="2"/>
        <v>&gt;1-2 Years</v>
      </c>
      <c r="B13" s="9" t="n">
        <f t="shared" si="3"/>
        <v>51.333942145974149</v>
      </c>
      <c r="C13" s="9" t="n">
        <f t="shared" si="4"/>
        <v>63.786197679558342</v>
      </c>
      <c r="D13" s="9" t="n">
        <f t="shared" si="5"/>
        <v>64.894316909051298</v>
      </c>
      <c r="E13" s="9" t="n">
        <f t="shared" si="6"/>
        <v>27.672437073735829</v>
      </c>
      <c r="F13" s="7" t="n">
        <f t="shared" si="9"/>
        <v>1.7372398258629573E-2</v>
      </c>
      <c r="G13" s="16" t="n">
        <f>(D13/B13)-1</f>
        <v>0.26416001180109294</v>
      </c>
      <c r="H13" s="16" t="n">
        <f t="shared" si="10"/>
        <v>0.42642311980136038</v>
      </c>
      <c r="I13" s="29" t="n">
        <f t="shared" si="11"/>
        <v>0.15662823062996978</v>
      </c>
      <c r="J13" s="29" t="n">
        <f t="shared" si="11"/>
        <v>0.13431854499048063</v>
      </c>
      <c r="L13" s="1" t="str">
        <f t="shared" si="12"/>
        <v>&gt;1-2 Years</v>
      </c>
      <c r="M13" s="95" t="str">
        <f t="shared" ref="M13:AT13" si="14">IF(M3="","",M3/VLOOKUP(M$11,deflator,2,FALSE)/$A$10)</f>
      </c>
      <c r="N13" s="95" t="str">
        <f t="shared" si="14"/>
      </c>
      <c r="O13" s="95" t="str">
        <f t="shared" si="14"/>
      </c>
      <c r="P13" s="95" t="str">
        <f t="shared" si="14"/>
      </c>
      <c r="Q13" s="95" t="str">
        <f t="shared" si="14"/>
      </c>
      <c r="R13" s="95" t="str">
        <f t="shared" si="14"/>
      </c>
      <c r="S13" s="95" t="str">
        <f t="shared" si="14"/>
      </c>
      <c r="T13" s="95" t="str">
        <f t="shared" si="14"/>
      </c>
      <c r="U13" s="95" t="str">
        <f t="shared" si="14"/>
      </c>
      <c r="V13" s="95" t="e">
        <f t="shared" si="14"/>
        <v>#N/A</v>
      </c>
      <c r="W13" s="95" t="e">
        <f t="shared" si="14"/>
        <v>#N/A</v>
      </c>
      <c r="X13" s="95" t="e">
        <f t="shared" si="14"/>
        <v>#N/A</v>
      </c>
      <c r="Y13" s="95" t="e">
        <f t="shared" si="14"/>
        <v>#N/A</v>
      </c>
      <c r="Z13" s="95" t="e">
        <f t="shared" si="14"/>
        <v>#N/A</v>
      </c>
      <c r="AA13" s="95" t="e">
        <f t="shared" si="14"/>
        <v>#N/A</v>
      </c>
      <c r="AB13" s="95" t="e">
        <f t="shared" si="14"/>
        <v>#N/A</v>
      </c>
      <c r="AC13" s="95" t="e">
        <f t="shared" si="14"/>
        <v>#N/A</v>
      </c>
      <c r="AD13" s="95" t="n">
        <f t="shared" si="14"/>
        <v>67.26283178904103</v>
      </c>
      <c r="AE13" s="95" t="n">
        <f t="shared" si="14"/>
        <v>85.975576616786924</v>
      </c>
      <c r="AF13" s="95" t="n">
        <f t="shared" si="14"/>
        <v>95.002538257333455</v>
      </c>
      <c r="AG13" s="95" t="n">
        <f t="shared" si="14"/>
        <v>88.641437865698734</v>
      </c>
      <c r="AH13" s="95" t="n">
        <f t="shared" si="14"/>
        <v>82.825066536383488</v>
      </c>
      <c r="AI13" s="95" t="n">
        <f t="shared" si="14"/>
        <v>85.12849145618685</v>
      </c>
      <c r="AJ13" s="95" t="n">
        <f t="shared" si="14"/>
        <v>63.324782887564858</v>
      </c>
      <c r="AK13" s="95" t="n">
        <f t="shared" si="14"/>
        <v>50.524674911732234</v>
      </c>
      <c r="AL13" s="95" t="n">
        <f t="shared" si="14"/>
        <v>51.333942145974149</v>
      </c>
      <c r="AM13" s="95" t="n">
        <f t="shared" si="14"/>
        <v>56.630211303239363</v>
      </c>
      <c r="AN13" s="95" t="n">
        <f t="shared" si="14"/>
        <v>67.105054790859185</v>
      </c>
      <c r="AO13" s="95" t="n">
        <f t="shared" si="14"/>
        <v>74.623726513224199</v>
      </c>
      <c r="AP13" s="95" t="n">
        <f t="shared" si="14"/>
        <v>81.501754564159654</v>
      </c>
      <c r="AQ13" s="95" t="n">
        <f t="shared" si="14"/>
        <v>102.71959302586585</v>
      </c>
      <c r="AR13" s="95" t="n">
        <f t="shared" si="14"/>
        <v>63.786197679558342</v>
      </c>
      <c r="AS13" s="95" t="n">
        <f t="shared" si="14"/>
        <v>64.894316909051298</v>
      </c>
      <c r="AT13" s="95" t="n">
        <f t="shared" si="14"/>
        <v>27.672437073735829</v>
      </c>
    </row>
    <row r="14">
      <c r="A14" s="5" t="str">
        <f t="shared" si="2"/>
        <v>&gt;2-4 Years</v>
      </c>
      <c r="B14" s="9" t="n">
        <f t="shared" si="3"/>
        <v>70.037478456784498</v>
      </c>
      <c r="C14" s="9" t="n">
        <f t="shared" si="4"/>
        <v>78.152598182596137</v>
      </c>
      <c r="D14" s="9" t="n">
        <f t="shared" si="5"/>
        <v>80.019283711344187</v>
      </c>
      <c r="E14" s="9" t="n">
        <f t="shared" si="6"/>
        <v>35.047246977582475</v>
      </c>
      <c r="F14" s="7" t="n">
        <f t="shared" si="9"/>
        <v>2.3885137182345639E-2</v>
      </c>
      <c r="G14" s="16" t="n">
        <f>(D14/B14)-1</f>
        <v>0.14252091129635391</v>
      </c>
      <c r="H14" s="16" t="n">
        <f t="shared" si="10"/>
        <v>0.43798501251285121</v>
      </c>
      <c r="I14" s="29" t="n">
        <f t="shared" si="11"/>
        <v>0.19313368906480147</v>
      </c>
      <c r="J14" s="29" t="n">
        <f t="shared" si="11"/>
        <v>0.17011494894386536</v>
      </c>
      <c r="L14" s="1" t="str">
        <f t="shared" si="12"/>
        <v>&gt;2-4 Years</v>
      </c>
      <c r="M14" s="95" t="e">
        <f t="shared" ref="M14:AT14" si="15">IF(M4="","",M4/VLOOKUP(M$11,deflator,2,FALSE)/$A$10)</f>
        <v>#N/A</v>
      </c>
      <c r="N14" s="95" t="e">
        <f t="shared" si="15"/>
        <v>#N/A</v>
      </c>
      <c r="O14" s="95" t="str">
        <f t="shared" si="15"/>
      </c>
      <c r="P14" s="95" t="e">
        <f t="shared" si="15"/>
        <v>#N/A</v>
      </c>
      <c r="Q14" s="95" t="e">
        <f t="shared" si="15"/>
        <v>#N/A</v>
      </c>
      <c r="R14" s="95" t="e">
        <f t="shared" si="15"/>
        <v>#N/A</v>
      </c>
      <c r="S14" s="95" t="e">
        <f t="shared" si="15"/>
        <v>#N/A</v>
      </c>
      <c r="T14" s="95" t="str">
        <f t="shared" si="15"/>
      </c>
      <c r="U14" s="95" t="str">
        <f t="shared" si="15"/>
      </c>
      <c r="V14" s="95" t="e">
        <f t="shared" si="15"/>
        <v>#N/A</v>
      </c>
      <c r="W14" s="95" t="e">
        <f t="shared" si="15"/>
        <v>#N/A</v>
      </c>
      <c r="X14" s="95" t="e">
        <f t="shared" si="15"/>
        <v>#N/A</v>
      </c>
      <c r="Y14" s="95" t="e">
        <f t="shared" si="15"/>
        <v>#N/A</v>
      </c>
      <c r="Z14" s="95" t="e">
        <f t="shared" si="15"/>
        <v>#N/A</v>
      </c>
      <c r="AA14" s="95" t="e">
        <f t="shared" si="15"/>
        <v>#N/A</v>
      </c>
      <c r="AB14" s="95" t="e">
        <f t="shared" si="15"/>
        <v>#N/A</v>
      </c>
      <c r="AC14" s="95" t="e">
        <f t="shared" si="15"/>
        <v>#N/A</v>
      </c>
      <c r="AD14" s="95" t="n">
        <f t="shared" si="15"/>
        <v>58.532844811060066</v>
      </c>
      <c r="AE14" s="95" t="n">
        <f t="shared" si="15"/>
        <v>81.922407712769925</v>
      </c>
      <c r="AF14" s="95" t="n">
        <f t="shared" si="15"/>
        <v>85.628947819541324</v>
      </c>
      <c r="AG14" s="95" t="n">
        <f t="shared" si="15"/>
        <v>83.167512123525995</v>
      </c>
      <c r="AH14" s="95" t="n">
        <f t="shared" si="15"/>
        <v>81.7206197560878</v>
      </c>
      <c r="AI14" s="95" t="n">
        <f t="shared" si="15"/>
        <v>82.880867542035773</v>
      </c>
      <c r="AJ14" s="95" t="n">
        <f t="shared" si="15"/>
        <v>82.834162944465092</v>
      </c>
      <c r="AK14" s="95" t="n">
        <f t="shared" si="15"/>
        <v>70.732689079607113</v>
      </c>
      <c r="AL14" s="95" t="n">
        <f t="shared" si="15"/>
        <v>70.037478456784498</v>
      </c>
      <c r="AM14" s="95" t="n">
        <f t="shared" si="15"/>
        <v>77.871203586960092</v>
      </c>
      <c r="AN14" s="95" t="n">
        <f t="shared" si="15"/>
        <v>79.531075873277686</v>
      </c>
      <c r="AO14" s="95" t="n">
        <f t="shared" si="15"/>
        <v>91.434039128807555</v>
      </c>
      <c r="AP14" s="95" t="n">
        <f t="shared" si="15"/>
        <v>96.020457515781899</v>
      </c>
      <c r="AQ14" s="95" t="n">
        <f t="shared" si="15"/>
        <v>90.620998884276105</v>
      </c>
      <c r="AR14" s="95" t="n">
        <f t="shared" si="15"/>
        <v>78.152598182596137</v>
      </c>
      <c r="AS14" s="95" t="n">
        <f t="shared" si="15"/>
        <v>80.019283711344187</v>
      </c>
      <c r="AT14" s="95" t="n">
        <f t="shared" si="15"/>
        <v>35.047246977582475</v>
      </c>
    </row>
    <row r="15">
      <c r="A15" s="5" t="str">
        <f t="shared" si="2"/>
        <v>&gt;2-7 Months</v>
      </c>
      <c r="B15" s="9" t="n">
        <f t="shared" si="3"/>
        <v>31.336409765292775</v>
      </c>
      <c r="C15" s="9" t="n">
        <f t="shared" si="4"/>
        <v>35.609758765591991</v>
      </c>
      <c r="D15" s="9" t="n">
        <f t="shared" si="5"/>
        <v>35.038088413738002</v>
      </c>
      <c r="E15" s="9" t="n">
        <f t="shared" si="6"/>
        <v>11.356384046101979</v>
      </c>
      <c r="F15" s="7" t="n">
        <f t="shared" si="9"/>
        <v>-1.6053755253359503E-2</v>
      </c>
      <c r="G15" s="16" t="n">
        <f>(D15/B15)-1</f>
        <v>0.11812708208025446</v>
      </c>
      <c r="H15" s="16" t="n">
        <f t="shared" si="10"/>
        <v>0.32411540013265339</v>
      </c>
      <c r="I15" s="29" t="n">
        <f t="shared" si="11"/>
        <v>8.4567556209760822E-2</v>
      </c>
      <c r="J15" s="29" t="n">
        <f t="shared" si="11"/>
        <v>5.5122466350217884E-2</v>
      </c>
      <c r="L15" s="1" t="str">
        <f t="shared" si="12"/>
        <v>&gt;2-7 Months</v>
      </c>
      <c r="M15" s="95" t="str">
        <f t="shared" ref="M15:AT15" si="16">IF(M5="","",M5/VLOOKUP(M$11,deflator,2,FALSE)/$A$10)</f>
      </c>
      <c r="N15" s="95" t="str">
        <f t="shared" si="16"/>
      </c>
      <c r="O15" s="95" t="str">
        <f t="shared" si="16"/>
      </c>
      <c r="P15" s="95" t="str">
        <f t="shared" si="16"/>
      </c>
      <c r="Q15" s="95" t="str">
        <f t="shared" si="16"/>
      </c>
      <c r="R15" s="95" t="str">
        <f t="shared" si="16"/>
      </c>
      <c r="S15" s="95" t="str">
        <f t="shared" si="16"/>
      </c>
      <c r="T15" s="95" t="str">
        <f t="shared" si="16"/>
      </c>
      <c r="U15" s="95" t="str">
        <f t="shared" si="16"/>
      </c>
      <c r="V15" s="95" t="str">
        <f t="shared" si="16"/>
      </c>
      <c r="W15" s="95" t="e">
        <f t="shared" si="16"/>
        <v>#N/A</v>
      </c>
      <c r="X15" s="95" t="e">
        <f t="shared" si="16"/>
        <v>#N/A</v>
      </c>
      <c r="Y15" s="95" t="e">
        <f t="shared" si="16"/>
        <v>#N/A</v>
      </c>
      <c r="Z15" s="95" t="e">
        <f t="shared" si="16"/>
        <v>#N/A</v>
      </c>
      <c r="AA15" s="95" t="e">
        <f t="shared" si="16"/>
        <v>#N/A</v>
      </c>
      <c r="AB15" s="95" t="e">
        <f t="shared" si="16"/>
        <v>#N/A</v>
      </c>
      <c r="AC15" s="95" t="e">
        <f t="shared" si="16"/>
        <v>#N/A</v>
      </c>
      <c r="AD15" s="95" t="n">
        <f t="shared" si="16"/>
        <v>44.479411318522807</v>
      </c>
      <c r="AE15" s="95" t="n">
        <f t="shared" si="16"/>
        <v>55.07148483450618</v>
      </c>
      <c r="AF15" s="95" t="n">
        <f t="shared" si="16"/>
        <v>51.265759428486469</v>
      </c>
      <c r="AG15" s="95" t="n">
        <f t="shared" si="16"/>
        <v>54.720609854943362</v>
      </c>
      <c r="AH15" s="95" t="n">
        <f t="shared" si="16"/>
        <v>58.934311228359931</v>
      </c>
      <c r="AI15" s="95" t="n">
        <f t="shared" si="16"/>
        <v>51.999327649886929</v>
      </c>
      <c r="AJ15" s="95" t="n">
        <f t="shared" si="16"/>
        <v>33.966706231597506</v>
      </c>
      <c r="AK15" s="95" t="n">
        <f t="shared" si="16"/>
        <v>29.311493389063219</v>
      </c>
      <c r="AL15" s="95" t="n">
        <f t="shared" si="16"/>
        <v>31.336409765292775</v>
      </c>
      <c r="AM15" s="95" t="n">
        <f t="shared" si="16"/>
        <v>29.030249716892321</v>
      </c>
      <c r="AN15" s="95" t="n">
        <f t="shared" si="16"/>
        <v>38.838074718996758</v>
      </c>
      <c r="AO15" s="95" t="n">
        <f t="shared" si="16"/>
        <v>32.228942831282708</v>
      </c>
      <c r="AP15" s="95" t="n">
        <f t="shared" si="16"/>
        <v>28.0240014691765</v>
      </c>
      <c r="AQ15" s="95" t="n">
        <f t="shared" si="16"/>
        <v>31.35362656949237</v>
      </c>
      <c r="AR15" s="95" t="n">
        <f t="shared" si="16"/>
        <v>35.609758765591991</v>
      </c>
      <c r="AS15" s="95" t="n">
        <f t="shared" si="16"/>
        <v>35.038088413738002</v>
      </c>
      <c r="AT15" s="95" t="n">
        <f t="shared" si="16"/>
        <v>11.356384046101979</v>
      </c>
    </row>
    <row r="16">
      <c r="A16" s="5" t="str">
        <f t="shared" si="2"/>
        <v>&gt;4 years</v>
      </c>
      <c r="B16" s="9" t="n">
        <f t="shared" si="3"/>
        <v>81.344264373876413</v>
      </c>
      <c r="C16" s="9" t="n">
        <f t="shared" si="4"/>
        <v>127.02863031513886</v>
      </c>
      <c r="D16" s="9" t="n">
        <f t="shared" si="5"/>
        <v>129.048417577283</v>
      </c>
      <c r="E16" s="9" t="n">
        <f t="shared" si="6"/>
        <v>86.534207542752611</v>
      </c>
      <c r="F16" s="7" t="n">
        <f t="shared" si="9"/>
        <v>1.5900252227654121E-2</v>
      </c>
      <c r="G16" s="16" t="n">
        <f>(D16/B16)-1</f>
        <v>0.58644765639710794</v>
      </c>
      <c r="H16" s="16" t="n">
        <f t="shared" si="10"/>
        <v>0.67055613053860208</v>
      </c>
      <c r="I16" s="29" t="n">
        <f t="shared" si="11"/>
        <v>0.31146988324193486</v>
      </c>
      <c r="J16" s="29" t="n">
        <f t="shared" si="11"/>
        <v>0.42002620940381302</v>
      </c>
      <c r="L16" s="1" t="str">
        <f t="shared" si="12"/>
        <v>&gt;4 years</v>
      </c>
      <c r="M16" s="95" t="e">
        <f t="shared" ref="M16:AT16" si="17">IF(M6="","",M6/VLOOKUP(M$11,deflator,2,FALSE)/$A$10)</f>
        <v>#N/A</v>
      </c>
      <c r="N16" s="95" t="e">
        <f t="shared" si="17"/>
        <v>#N/A</v>
      </c>
      <c r="O16" s="95" t="e">
        <f t="shared" si="17"/>
        <v>#N/A</v>
      </c>
      <c r="P16" s="95" t="e">
        <f t="shared" si="17"/>
        <v>#N/A</v>
      </c>
      <c r="Q16" s="95" t="e">
        <f t="shared" si="17"/>
        <v>#N/A</v>
      </c>
      <c r="R16" s="95" t="e">
        <f t="shared" si="17"/>
        <v>#N/A</v>
      </c>
      <c r="S16" s="95" t="e">
        <f t="shared" si="17"/>
        <v>#N/A</v>
      </c>
      <c r="T16" s="95" t="e">
        <f t="shared" si="17"/>
        <v>#N/A</v>
      </c>
      <c r="U16" s="95" t="e">
        <f t="shared" si="17"/>
        <v>#N/A</v>
      </c>
      <c r="V16" s="95" t="e">
        <f t="shared" si="17"/>
        <v>#N/A</v>
      </c>
      <c r="W16" s="95" t="e">
        <f t="shared" si="17"/>
        <v>#N/A</v>
      </c>
      <c r="X16" s="95" t="e">
        <f t="shared" si="17"/>
        <v>#N/A</v>
      </c>
      <c r="Y16" s="95" t="e">
        <f t="shared" si="17"/>
        <v>#N/A</v>
      </c>
      <c r="Z16" s="95" t="e">
        <f t="shared" si="17"/>
        <v>#N/A</v>
      </c>
      <c r="AA16" s="95" t="e">
        <f t="shared" si="17"/>
        <v>#N/A</v>
      </c>
      <c r="AB16" s="95" t="e">
        <f t="shared" si="17"/>
        <v>#N/A</v>
      </c>
      <c r="AC16" s="95" t="e">
        <f t="shared" si="17"/>
        <v>#N/A</v>
      </c>
      <c r="AD16" s="95" t="n">
        <f t="shared" si="17"/>
        <v>110.3320112878889</v>
      </c>
      <c r="AE16" s="95" t="n">
        <f t="shared" si="17"/>
        <v>125.43416768468468</v>
      </c>
      <c r="AF16" s="95" t="n">
        <f t="shared" si="17"/>
        <v>122.32226091996743</v>
      </c>
      <c r="AG16" s="95" t="n">
        <f t="shared" si="17"/>
        <v>108.07180100806926</v>
      </c>
      <c r="AH16" s="95" t="n">
        <f t="shared" si="17"/>
        <v>116.35813702816621</v>
      </c>
      <c r="AI16" s="95" t="n">
        <f t="shared" si="17"/>
        <v>114.66314270964243</v>
      </c>
      <c r="AJ16" s="95" t="n">
        <f t="shared" si="17"/>
        <v>106.06490851443721</v>
      </c>
      <c r="AK16" s="95" t="n">
        <f t="shared" si="17"/>
        <v>89.920703417068566</v>
      </c>
      <c r="AL16" s="95" t="n">
        <f t="shared" si="17"/>
        <v>81.344264373876413</v>
      </c>
      <c r="AM16" s="95" t="n">
        <f t="shared" si="17"/>
        <v>94.462574533134571</v>
      </c>
      <c r="AN16" s="95" t="n">
        <f t="shared" si="17"/>
        <v>94.599375998683982</v>
      </c>
      <c r="AO16" s="95" t="n">
        <f t="shared" si="17"/>
        <v>108.62062273656615</v>
      </c>
      <c r="AP16" s="95" t="n">
        <f t="shared" si="17"/>
        <v>131.04912988116465</v>
      </c>
      <c r="AQ16" s="95" t="n">
        <f t="shared" si="17"/>
        <v>139.75414365252331</v>
      </c>
      <c r="AR16" s="95" t="n">
        <f t="shared" si="17"/>
        <v>127.02863031513886</v>
      </c>
      <c r="AS16" s="95" t="n">
        <f t="shared" si="17"/>
        <v>129.048417577283</v>
      </c>
      <c r="AT16" s="95" t="n">
        <f t="shared" si="17"/>
        <v>86.534207542752611</v>
      </c>
    </row>
    <row r="17">
      <c r="A17" s="9" t="str">
        <f t="shared" si="2"/>
        <v>&gt;7-12 Months</v>
      </c>
      <c r="B17" s="9" t="n">
        <f t="shared" si="3"/>
        <v>58.497862946286133</v>
      </c>
      <c r="C17" s="9" t="n">
        <f t="shared" si="4"/>
        <v>76.718781333648224</v>
      </c>
      <c r="D17" s="9" t="n">
        <f t="shared" si="5"/>
        <v>67.911576621515906</v>
      </c>
      <c r="E17" s="9" t="n">
        <f t="shared" si="6"/>
        <v>29.601813533424696</v>
      </c>
      <c r="F17" s="7" t="n">
        <f t="shared" si="9"/>
        <v>-0.11479854813947044</v>
      </c>
      <c r="G17" s="16" t="n">
        <f>AR27</f>
        <v>0.30691946425984923</v>
      </c>
      <c r="H17" s="16" t="n">
        <f t="shared" si="10"/>
        <v>0.43588759098321656</v>
      </c>
      <c r="I17" s="29" t="n">
        <f t="shared" si="11"/>
        <v>0.16391065646668443</v>
      </c>
      <c r="J17" s="29" t="n">
        <f t="shared" si="11"/>
        <v>0.14368349676952924</v>
      </c>
      <c r="L17" s="1" t="str">
        <f t="shared" si="12"/>
        <v>&gt;7-12 Months</v>
      </c>
      <c r="M17" s="95" t="e">
        <f t="shared" ref="M17:AT17" si="18">IF(M7="","",M7/VLOOKUP(M$11,deflator,2,FALSE)/$A$10)</f>
        <v>#N/A</v>
      </c>
      <c r="N17" s="95" t="e">
        <f t="shared" si="18"/>
        <v>#N/A</v>
      </c>
      <c r="O17" s="95" t="e">
        <f t="shared" si="18"/>
        <v>#N/A</v>
      </c>
      <c r="P17" s="95" t="e">
        <f t="shared" si="18"/>
        <v>#N/A</v>
      </c>
      <c r="Q17" s="95" t="e">
        <f t="shared" si="18"/>
        <v>#N/A</v>
      </c>
      <c r="R17" s="95" t="e">
        <f t="shared" si="18"/>
        <v>#N/A</v>
      </c>
      <c r="S17" s="95" t="e">
        <f t="shared" si="18"/>
        <v>#N/A</v>
      </c>
      <c r="T17" s="95" t="str">
        <f t="shared" si="18"/>
      </c>
      <c r="U17" s="95" t="str">
        <f t="shared" si="18"/>
      </c>
      <c r="V17" s="95" t="str">
        <f t="shared" si="18"/>
      </c>
      <c r="W17" s="95" t="e">
        <f t="shared" si="18"/>
        <v>#N/A</v>
      </c>
      <c r="X17" s="95" t="e">
        <f t="shared" si="18"/>
        <v>#N/A</v>
      </c>
      <c r="Y17" s="95" t="e">
        <f t="shared" si="18"/>
        <v>#N/A</v>
      </c>
      <c r="Z17" s="95" t="e">
        <f t="shared" si="18"/>
        <v>#N/A</v>
      </c>
      <c r="AA17" s="95" t="e">
        <f t="shared" si="18"/>
        <v>#N/A</v>
      </c>
      <c r="AB17" s="95" t="e">
        <f t="shared" si="18"/>
        <v>#N/A</v>
      </c>
      <c r="AC17" s="95" t="e">
        <f t="shared" si="18"/>
        <v>#N/A</v>
      </c>
      <c r="AD17" s="95" t="n">
        <f t="shared" si="18"/>
        <v>55.99889547256366</v>
      </c>
      <c r="AE17" s="95" t="n">
        <f t="shared" si="18"/>
        <v>70.783966511644934</v>
      </c>
      <c r="AF17" s="95" t="n">
        <f t="shared" si="18"/>
        <v>82.015495275859493</v>
      </c>
      <c r="AG17" s="95" t="n">
        <f t="shared" si="18"/>
        <v>86.305647817965593</v>
      </c>
      <c r="AH17" s="95" t="n">
        <f t="shared" si="18"/>
        <v>86.11694674790796</v>
      </c>
      <c r="AI17" s="95" t="n">
        <f t="shared" si="18"/>
        <v>78.817242665509767</v>
      </c>
      <c r="AJ17" s="95" t="n">
        <f t="shared" si="18"/>
        <v>62.497051936355291</v>
      </c>
      <c r="AK17" s="95" t="n">
        <f t="shared" si="18"/>
        <v>62.525274699340365</v>
      </c>
      <c r="AL17" s="95" t="n">
        <f t="shared" si="18"/>
        <v>58.497862946286133</v>
      </c>
      <c r="AM17" s="95" t="n">
        <f t="shared" si="18"/>
        <v>59.817733165759549</v>
      </c>
      <c r="AN17" s="95" t="n">
        <f t="shared" si="18"/>
        <v>58.019773484285309</v>
      </c>
      <c r="AO17" s="95" t="n">
        <f t="shared" si="18"/>
        <v>63.05503885087851</v>
      </c>
      <c r="AP17" s="95" t="n">
        <f t="shared" si="18"/>
        <v>61.369965366168053</v>
      </c>
      <c r="AQ17" s="95" t="n">
        <f t="shared" si="18"/>
        <v>70.503100051218937</v>
      </c>
      <c r="AR17" s="95" t="n">
        <f t="shared" si="18"/>
        <v>76.718781333648224</v>
      </c>
      <c r="AS17" s="95" t="n">
        <f t="shared" si="18"/>
        <v>67.911576621515906</v>
      </c>
      <c r="AT17" s="95" t="n">
        <f t="shared" si="18"/>
        <v>29.601813533424696</v>
      </c>
    </row>
    <row r="18">
      <c r="A18" s="9" t="n">
        <f t="shared" si="2"/>
        <v>0</v>
      </c>
      <c r="B18" s="9" t="n">
        <f t="shared" si="3"/>
        <v>2.9808026323560881</v>
      </c>
      <c r="C18" s="9" t="n">
        <f t="shared" si="4"/>
        <v>1.6461317414870293</v>
      </c>
      <c r="D18" s="9" t="n">
        <f t="shared" si="5"/>
        <v>0.48025808289829997</v>
      </c>
      <c r="E18" s="9" t="n">
        <f t="shared" si="6"/>
        <v>0.14471845294133673</v>
      </c>
      <c r="F18" s="7" t="n">
        <f t="shared" si="9"/>
        <v>-0.70825051799046168</v>
      </c>
      <c r="G18" s="16" t="n">
        <f>(D18/B18)-1</f>
        <v>-0.83888296471387169</v>
      </c>
      <c r="H18" s="16" t="n">
        <f t="shared" si="10"/>
        <v>0.30133475748701244</v>
      </c>
      <c r="I18" s="29" t="n">
        <f t="shared" si="11"/>
        <v>1.1591457827582171E-3</v>
      </c>
      <c r="J18" s="29" t="n">
        <f t="shared" si="11"/>
        <v>7.0244525195082414E-4</v>
      </c>
      <c r="L18" s="1" t="n">
        <f t="shared" si="12"/>
        <v>0</v>
      </c>
      <c r="M18" s="95" t="e">
        <f t="shared" ref="M18:AT18" si="19">IF(M8="","",M8/VLOOKUP(M$11,deflator,2,FALSE)/$A$10)</f>
        <v>#N/A</v>
      </c>
      <c r="N18" s="95" t="e">
        <f t="shared" si="19"/>
        <v>#N/A</v>
      </c>
      <c r="O18" s="95" t="e">
        <f t="shared" si="19"/>
        <v>#N/A</v>
      </c>
      <c r="P18" s="95" t="e">
        <f t="shared" si="19"/>
        <v>#N/A</v>
      </c>
      <c r="Q18" s="95" t="e">
        <f t="shared" si="19"/>
        <v>#N/A</v>
      </c>
      <c r="R18" s="95" t="e">
        <f t="shared" si="19"/>
        <v>#N/A</v>
      </c>
      <c r="S18" s="95" t="e">
        <f t="shared" si="19"/>
        <v>#N/A</v>
      </c>
      <c r="T18" s="95" t="e">
        <f t="shared" si="19"/>
        <v>#N/A</v>
      </c>
      <c r="U18" s="95" t="e">
        <f t="shared" si="19"/>
        <v>#N/A</v>
      </c>
      <c r="V18" s="95" t="e">
        <f t="shared" si="19"/>
        <v>#N/A</v>
      </c>
      <c r="W18" s="95" t="e">
        <f t="shared" si="19"/>
        <v>#N/A</v>
      </c>
      <c r="X18" s="95" t="e">
        <f t="shared" si="19"/>
        <v>#N/A</v>
      </c>
      <c r="Y18" s="95" t="e">
        <f t="shared" si="19"/>
        <v>#N/A</v>
      </c>
      <c r="Z18" s="95" t="e">
        <f t="shared" si="19"/>
        <v>#N/A</v>
      </c>
      <c r="AA18" s="95" t="e">
        <f t="shared" si="19"/>
        <v>#N/A</v>
      </c>
      <c r="AB18" s="95" t="e">
        <f t="shared" si="19"/>
        <v>#N/A</v>
      </c>
      <c r="AC18" s="95" t="e">
        <f t="shared" si="19"/>
        <v>#N/A</v>
      </c>
      <c r="AD18" s="95" t="n">
        <f t="shared" si="19"/>
        <v>70.682356573040181</v>
      </c>
      <c r="AE18" s="95" t="n">
        <f t="shared" si="19"/>
        <v>40.795837694213247</v>
      </c>
      <c r="AF18" s="95" t="n">
        <f t="shared" si="19"/>
        <v>30.341519292299711</v>
      </c>
      <c r="AG18" s="95" t="n">
        <f t="shared" si="19"/>
        <v>17.975612500322001</v>
      </c>
      <c r="AH18" s="95" t="n">
        <f t="shared" si="19"/>
        <v>14.136498520873412</v>
      </c>
      <c r="AI18" s="95" t="n">
        <f t="shared" si="19"/>
        <v>6.9268829545818997</v>
      </c>
      <c r="AJ18" s="95" t="n">
        <f t="shared" si="19"/>
        <v>6.4820546507541188</v>
      </c>
      <c r="AK18" s="95" t="n">
        <f t="shared" si="19"/>
        <v>3.3633693668141333</v>
      </c>
      <c r="AL18" s="95" t="n">
        <f t="shared" si="19"/>
        <v>2.9808026323560881</v>
      </c>
      <c r="AM18" s="95" t="n">
        <f t="shared" si="19"/>
        <v>2.8491515577419673</v>
      </c>
      <c r="AN18" s="95" t="n">
        <f t="shared" si="19"/>
        <v>2.2808807211559858</v>
      </c>
      <c r="AO18" s="95" t="n">
        <f t="shared" si="19"/>
        <v>1.4695524179114394</v>
      </c>
      <c r="AP18" s="95" t="n">
        <f t="shared" si="19"/>
        <v>-2.1471091561721784E-3</v>
      </c>
      <c r="AQ18" s="95" t="n">
        <f t="shared" si="19"/>
        <v>0.94933488362042096</v>
      </c>
      <c r="AR18" s="95" t="n">
        <f t="shared" si="19"/>
        <v>1.6461317414870293</v>
      </c>
      <c r="AS18" s="95" t="n">
        <f t="shared" si="19"/>
        <v>0.48025808289829997</v>
      </c>
      <c r="AT18" s="95" t="n">
        <f t="shared" si="19"/>
        <v>0.14471845294133673</v>
      </c>
    </row>
    <row r="19">
      <c r="A19" s="9" t="str">
        <f t="shared" si="2"/>
        <v>Grand Total</v>
      </c>
      <c r="B19" s="9" t="n">
        <f t="shared" si="3"/>
        <v>328.86986160695335</v>
      </c>
      <c r="C19" s="9" t="n">
        <f t="shared" si="4"/>
        <v>413.88261452063455</v>
      </c>
      <c r="D19" s="9" t="n">
        <f t="shared" si="5"/>
        <v>414.32069204920327</v>
      </c>
      <c r="E19" s="9" t="n">
        <f t="shared" si="6"/>
        <v>206.02097108554162</v>
      </c>
      <c r="F19" s="7" t="n">
        <f t="shared" si="9"/>
        <v>1.0584583966546379E-3</v>
      </c>
      <c r="G19" s="16" t="n">
        <f>(D19/B19)-1</f>
        <v>0.25983174628624361</v>
      </c>
      <c r="H19" s="16" t="n">
        <f t="shared" si="10"/>
        <v>0.49725001680841779</v>
      </c>
      <c r="I19" s="29" t="b">
        <f t="shared" si="11"/>
        <v>1</v>
      </c>
      <c r="J19" s="29" t="b">
        <f t="shared" si="11"/>
        <v>1</v>
      </c>
      <c r="L19" s="1" t="str">
        <f t="shared" si="12"/>
        <v>Grand Total</v>
      </c>
      <c r="M19" s="95" t="e">
        <f t="shared" ref="M19:AT19" si="20">IF(M9="","",M9/VLOOKUP(M$11,deflator,2,FALSE)/$A$10)</f>
        <v>#N/A</v>
      </c>
      <c r="N19" s="95" t="e">
        <f t="shared" si="20"/>
        <v>#N/A</v>
      </c>
      <c r="O19" s="95" t="e">
        <f t="shared" si="20"/>
        <v>#N/A</v>
      </c>
      <c r="P19" s="95" t="e">
        <f t="shared" si="20"/>
        <v>#N/A</v>
      </c>
      <c r="Q19" s="95" t="e">
        <f t="shared" si="20"/>
        <v>#N/A</v>
      </c>
      <c r="R19" s="95" t="e">
        <f t="shared" si="20"/>
        <v>#N/A</v>
      </c>
      <c r="S19" s="95" t="e">
        <f t="shared" si="20"/>
        <v>#N/A</v>
      </c>
      <c r="T19" s="95" t="e">
        <f t="shared" si="20"/>
        <v>#N/A</v>
      </c>
      <c r="U19" s="95" t="e">
        <f t="shared" si="20"/>
        <v>#N/A</v>
      </c>
      <c r="V19" s="95" t="e">
        <f t="shared" si="20"/>
        <v>#N/A</v>
      </c>
      <c r="W19" s="95" t="e">
        <f t="shared" si="20"/>
        <v>#N/A</v>
      </c>
      <c r="X19" s="95" t="e">
        <f t="shared" si="20"/>
        <v>#N/A</v>
      </c>
      <c r="Y19" s="95" t="e">
        <f t="shared" si="20"/>
        <v>#N/A</v>
      </c>
      <c r="Z19" s="95" t="e">
        <f t="shared" si="20"/>
        <v>#N/A</v>
      </c>
      <c r="AA19" s="95" t="e">
        <f t="shared" si="20"/>
        <v>#N/A</v>
      </c>
      <c r="AB19" s="95" t="e">
        <f t="shared" si="20"/>
        <v>#N/A</v>
      </c>
      <c r="AC19" s="95" t="e">
        <f t="shared" si="20"/>
        <v>#N/A</v>
      </c>
      <c r="AD19" s="95" t="n">
        <f t="shared" si="20"/>
        <v>446.55681657988879</v>
      </c>
      <c r="AE19" s="95" t="n">
        <f t="shared" si="20"/>
        <v>503.86409846009127</v>
      </c>
      <c r="AF19" s="95" t="n">
        <f t="shared" si="20"/>
        <v>503.50276780955352</v>
      </c>
      <c r="AG19" s="95" t="n">
        <f t="shared" si="20"/>
        <v>474.10678563496907</v>
      </c>
      <c r="AH19" s="95" t="n">
        <f t="shared" si="20"/>
        <v>472.6426250076712</v>
      </c>
      <c r="AI19" s="95" t="n">
        <f t="shared" si="20"/>
        <v>450.37155703864954</v>
      </c>
      <c r="AJ19" s="95" t="n">
        <f t="shared" si="20"/>
        <v>379.13927039526891</v>
      </c>
      <c r="AK19" s="95" t="n">
        <f t="shared" si="20"/>
        <v>343.68014971900078</v>
      </c>
      <c r="AL19" s="95" t="n">
        <f t="shared" si="20"/>
        <v>328.86986160695335</v>
      </c>
      <c r="AM19" s="95" t="n">
        <f t="shared" si="20"/>
        <v>354.9282040883964</v>
      </c>
      <c r="AN19" s="95" t="n">
        <f t="shared" si="20"/>
        <v>374.71140239752424</v>
      </c>
      <c r="AO19" s="95" t="n">
        <f t="shared" si="20"/>
        <v>409.89577895195566</v>
      </c>
      <c r="AP19" s="95" t="n">
        <f t="shared" si="20"/>
        <v>429.90849613047232</v>
      </c>
      <c r="AQ19" s="95" t="n">
        <f t="shared" si="20"/>
        <v>467.07220301173771</v>
      </c>
      <c r="AR19" s="95" t="n">
        <f t="shared" si="20"/>
        <v>413.88261452063455</v>
      </c>
      <c r="AS19" s="95" t="n">
        <f t="shared" si="20"/>
        <v>414.32069204920327</v>
      </c>
      <c r="AT19" s="95" t="n">
        <f t="shared" si="20"/>
        <v>206.02097108554162</v>
      </c>
    </row>
    <row r="20">
      <c r="A20" s="34" t="s">
        <v>167</v>
      </c>
      <c r="B20" s="17" t="n">
        <f>SUM(B12:B14)</f>
        <v>154.71052188914194</v>
      </c>
      <c r="C20" s="17" t="n">
        <f>SUM(C12:C14)</f>
        <v>172.87931236476848</v>
      </c>
      <c r="D20" s="17" t="n">
        <f>SUM(D12:D14)</f>
        <v>181.84235135376809</v>
      </c>
      <c r="E20" s="57" t="n">
        <f>(D20/C20)-1</f>
        <v>5.1845642294596539E-2</v>
      </c>
      <c r="F20" s="7" t="n">
        <f t="shared" si="9"/>
        <v>5.1845642294596539E-2</v>
      </c>
      <c r="G20" s="16" t="n">
        <f>(D20/B20)-1</f>
        <v>0.17537158515997708</v>
      </c>
      <c r="H20" s="16" t="n">
        <f t="shared" si="10"/>
        <v>2.8511313183435803E-4</v>
      </c>
      <c r="I20" s="7" t="n">
        <f>SUM(I12:I14)</f>
        <v>0.43889275829886165</v>
      </c>
      <c r="J20" s="16" t="n">
        <f>SUM(J12:J14)</f>
        <v>0.38046538222448917</v>
      </c>
      <c r="L20" s="1" t="s">
        <v>54</v>
      </c>
      <c r="M20" s="95" t="e">
        <f>SUM(M12:M19)=#REF!</f>
        <v>#N/A</v>
      </c>
      <c r="N20" s="95" t="e">
        <f>SUM(N12:N19)=#REF!</f>
        <v>#N/A</v>
      </c>
      <c r="O20" s="95" t="e">
        <f>SUM(O12:O19)=#REF!</f>
        <v>#N/A</v>
      </c>
      <c r="P20" s="95" t="e">
        <f>SUM(P12:P19)=#REF!</f>
        <v>#N/A</v>
      </c>
      <c r="Q20" s="95" t="e">
        <f>SUM(Q12:Q19)=#REF!</f>
        <v>#N/A</v>
      </c>
      <c r="R20" s="95" t="e">
        <f>SUM(R12:R19)=#REF!</f>
        <v>#N/A</v>
      </c>
      <c r="S20" s="95" t="e">
        <f>SUM(S12:S19)=#REF!</f>
        <v>#N/A</v>
      </c>
      <c r="T20" s="95" t="e">
        <f>SUM(T12:T19)=#REF!</f>
        <v>#N/A</v>
      </c>
      <c r="U20" s="95" t="e">
        <f>SUM(U12:U19)=#REF!</f>
        <v>#N/A</v>
      </c>
      <c r="V20" s="95" t="e">
        <f>SUM(V12:V19)=#REF!</f>
        <v>#N/A</v>
      </c>
      <c r="W20" s="95" t="e">
        <f t="shared" ref="W20:AT20" si="21">SUM(W12:W18)=W19</f>
        <v>#N/A</v>
      </c>
      <c r="X20" s="95" t="e">
        <f t="shared" si="21"/>
        <v>#N/A</v>
      </c>
      <c r="Y20" s="95" t="e">
        <f t="shared" si="21"/>
        <v>#N/A</v>
      </c>
      <c r="Z20" s="95" t="e">
        <f t="shared" si="21"/>
        <v>#N/A</v>
      </c>
      <c r="AA20" s="95" t="e">
        <f t="shared" si="21"/>
        <v>#N/A</v>
      </c>
      <c r="AB20" s="95" t="e">
        <f t="shared" si="21"/>
        <v>#N/A</v>
      </c>
      <c r="AC20" s="95" t="e">
        <f t="shared" si="21"/>
        <v>#N/A</v>
      </c>
      <c r="AD20" s="95" t="b">
        <f t="shared" si="21"/>
        <v>1</v>
      </c>
      <c r="AE20" s="95" t="b">
        <f t="shared" si="21"/>
        <v>1</v>
      </c>
      <c r="AF20" s="95" t="b">
        <f t="shared" si="21"/>
        <v>1</v>
      </c>
      <c r="AG20" s="95" t="b">
        <f t="shared" si="21"/>
        <v>1</v>
      </c>
      <c r="AH20" s="95" t="b">
        <f t="shared" si="21"/>
        <v>1</v>
      </c>
      <c r="AI20" s="95" t="b">
        <f t="shared" si="21"/>
        <v>1</v>
      </c>
      <c r="AJ20" s="95" t="b">
        <f t="shared" si="21"/>
        <v>1</v>
      </c>
      <c r="AK20" s="95" t="b">
        <f t="shared" si="21"/>
        <v>1</v>
      </c>
      <c r="AL20" s="95" t="b">
        <f t="shared" si="21"/>
        <v>1</v>
      </c>
      <c r="AM20" s="95" t="b">
        <f t="shared" si="21"/>
        <v>1</v>
      </c>
      <c r="AN20" s="95" t="b">
        <f t="shared" si="21"/>
        <v>1</v>
      </c>
      <c r="AO20" s="95" t="b">
        <f t="shared" si="21"/>
        <v>1</v>
      </c>
      <c r="AP20" s="95" t="b">
        <f t="shared" si="21"/>
        <v>1</v>
      </c>
      <c r="AQ20" s="95" t="b">
        <f t="shared" si="21"/>
        <v>1</v>
      </c>
      <c r="AR20" s="95" t="b">
        <f t="shared" si="21"/>
        <v>1</v>
      </c>
      <c r="AS20" s="95" t="b">
        <f t="shared" si="21"/>
        <v>1</v>
      </c>
      <c r="AT20" s="95" t="b">
        <f t="shared" si="21"/>
        <v>1</v>
      </c>
    </row>
    <row r="21">
      <c r="A21" s="34"/>
      <c r="B21" s="93"/>
      <c r="C21" s="17"/>
      <c r="D21" s="17"/>
      <c r="E21" s="57"/>
      <c r="F21" s="57"/>
      <c r="G21" s="120"/>
      <c r="H21" s="120"/>
      <c r="I21" s="120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16" t="str">
        <f>IF(M12="","",M12/#REF!)</f>
      </c>
      <c r="N23" s="16" t="str">
        <f>IF(N12="","",N12/#REF!)</f>
      </c>
      <c r="O23" s="16" t="str">
        <f>IF(O12="","",O12/#REF!)</f>
      </c>
      <c r="P23" s="16" t="str">
        <f>IF(P12="","",P12/#REF!)</f>
      </c>
      <c r="Q23" s="16" t="str">
        <f>IF(Q12="","",Q12/#REF!)</f>
      </c>
      <c r="R23" s="16" t="str">
        <f>IF(R12="","",R12/#REF!)</f>
      </c>
      <c r="S23" s="16" t="str">
        <f>IF(S12="","",S12/#REF!)</f>
      </c>
      <c r="T23" s="16" t="str">
        <f>IF(T12="","",T12/#REF!)</f>
      </c>
      <c r="U23" s="16" t="str">
        <f>IF(U12="","",U12/#REF!)</f>
      </c>
      <c r="V23" s="16" t="str">
        <f>IF(V12="","",V12/#REF!)</f>
      </c>
      <c r="W23" s="16" t="e">
        <f t="shared" ref="W23:AT23" si="24">IF(W12="","",W12/W$19)</f>
        <v>#N/A</v>
      </c>
      <c r="X23" s="16" t="e">
        <f t="shared" si="24"/>
        <v>#N/A</v>
      </c>
      <c r="Y23" s="16" t="e">
        <f t="shared" si="24"/>
        <v>#N/A</v>
      </c>
      <c r="Z23" s="16" t="e">
        <f t="shared" si="24"/>
        <v>#N/A</v>
      </c>
      <c r="AA23" s="16" t="e">
        <f t="shared" si="24"/>
        <v>#N/A</v>
      </c>
      <c r="AB23" s="16" t="e">
        <f t="shared" si="24"/>
        <v>#N/A</v>
      </c>
      <c r="AC23" s="16" t="e">
        <f t="shared" si="24"/>
        <v>#N/A</v>
      </c>
      <c r="AD23" s="16" t="n">
        <f t="shared" si="24"/>
        <v>8.7936101006190898E-2</v>
      </c>
      <c r="AE23" s="16" t="n">
        <f t="shared" si="24"/>
        <v>8.7088279438033669E-2</v>
      </c>
      <c r="AF23" s="16" t="n">
        <f t="shared" si="24"/>
        <v>7.3338716640447096E-2</v>
      </c>
      <c r="AG23" s="16" t="n">
        <f t="shared" si="24"/>
        <v>7.4295845433362817E-2</v>
      </c>
      <c r="AH23" s="16" t="n">
        <f t="shared" si="24"/>
        <v>6.8870312298566091E-2</v>
      </c>
      <c r="AI23" s="16" t="n">
        <f t="shared" si="24"/>
        <v>6.6513085901282201E-2</v>
      </c>
      <c r="AJ23" s="16" t="n">
        <f t="shared" si="24"/>
        <v>6.3221103962946154E-2</v>
      </c>
      <c r="AK23" s="16" t="n">
        <f t="shared" si="24"/>
        <v>0.10853680343736442</v>
      </c>
      <c r="AL23" s="16" t="n">
        <f t="shared" si="24"/>
        <v>0.10137475390258867</v>
      </c>
      <c r="AM23" s="16" t="n">
        <f t="shared" si="24"/>
        <v>9.6546512308540569E-2</v>
      </c>
      <c r="AN23" s="16" t="n">
        <f t="shared" si="24"/>
        <v>9.1636300871991164E-2</v>
      </c>
      <c r="AO23" s="16" t="n">
        <f t="shared" si="24"/>
        <v>9.3838137517862727E-2</v>
      </c>
      <c r="AP23" s="16" t="n">
        <f t="shared" si="24"/>
        <v>7.4307288017593995E-2</v>
      </c>
      <c r="AQ23" s="16" t="n">
        <f t="shared" si="24"/>
        <v>6.6737874238166517E-2</v>
      </c>
      <c r="AR23" s="16" t="n">
        <f t="shared" si="24"/>
        <v>7.4756743620289043E-2</v>
      </c>
      <c r="AS23" s="16" t="n">
        <f t="shared" si="24"/>
        <v>8.9130838604090448E-2</v>
      </c>
      <c r="AT23" s="16" t="n">
        <f t="shared" si="24"/>
        <v>7.6031888290143193E-2</v>
      </c>
    </row>
    <row r="24">
      <c r="L24" s="1" t="str">
        <f t="shared" si="23"/>
        <v>&gt;1-2 Years</v>
      </c>
      <c r="M24" s="16" t="str">
        <f>IF(M13="","",M13/#REF!)</f>
      </c>
      <c r="N24" s="16" t="str">
        <f>IF(N13="","",N13/#REF!)</f>
      </c>
      <c r="O24" s="16" t="str">
        <f>IF(O13="","",O13/#REF!)</f>
      </c>
      <c r="P24" s="16" t="str">
        <f>IF(P13="","",P13/#REF!)</f>
      </c>
      <c r="Q24" s="16" t="str">
        <f>IF(Q13="","",Q13/#REF!)</f>
      </c>
      <c r="R24" s="16" t="str">
        <f>IF(R13="","",R13/#REF!)</f>
      </c>
      <c r="S24" s="16" t="str">
        <f>IF(S13="","",S13/#REF!)</f>
      </c>
      <c r="T24" s="16" t="str">
        <f>IF(T13="","",T13/#REF!)</f>
      </c>
      <c r="U24" s="16" t="str">
        <f>IF(U13="","",U13/#REF!)</f>
      </c>
      <c r="V24" s="16" t="e">
        <f>IF(V13="","",V13/#REF!)</f>
        <v>#N/A</v>
      </c>
      <c r="W24" s="16" t="e">
        <f t="shared" ref="W24:AT24" si="25">IF(W13="","",W13/W$19)</f>
        <v>#N/A</v>
      </c>
      <c r="X24" s="16" t="e">
        <f t="shared" si="25"/>
        <v>#N/A</v>
      </c>
      <c r="Y24" s="16" t="e">
        <f t="shared" si="25"/>
        <v>#N/A</v>
      </c>
      <c r="Z24" s="16" t="e">
        <f t="shared" si="25"/>
        <v>#N/A</v>
      </c>
      <c r="AA24" s="16" t="e">
        <f t="shared" si="25"/>
        <v>#N/A</v>
      </c>
      <c r="AB24" s="16" t="e">
        <f t="shared" si="25"/>
        <v>#N/A</v>
      </c>
      <c r="AC24" s="16" t="e">
        <f t="shared" si="25"/>
        <v>#N/A</v>
      </c>
      <c r="AD24" s="16" t="n">
        <f t="shared" si="25"/>
        <v>0.15062547315747388</v>
      </c>
      <c r="AE24" s="16" t="n">
        <f t="shared" si="25"/>
        <v>0.17063247188983172</v>
      </c>
      <c r="AF24" s="16" t="n">
        <f t="shared" si="25"/>
        <v>0.18868324929102975</v>
      </c>
      <c r="AG24" s="16" t="n">
        <f t="shared" si="25"/>
        <v>0.18696513222644906</v>
      </c>
      <c r="AH24" s="16" t="n">
        <f t="shared" si="25"/>
        <v>0.17523825011559041</v>
      </c>
      <c r="AI24" s="16" t="n">
        <f t="shared" si="25"/>
        <v>0.1890183563454505</v>
      </c>
      <c r="AJ24" s="16" t="n">
        <f t="shared" si="25"/>
        <v>0.16702248443308462</v>
      </c>
      <c r="AK24" s="16" t="n">
        <f t="shared" si="25"/>
        <v>0.14701074517408741</v>
      </c>
      <c r="AL24" s="16" t="n">
        <f t="shared" si="25"/>
        <v>0.15609196262357897</v>
      </c>
      <c r="AM24" s="16" t="n">
        <f t="shared" si="25"/>
        <v>0.15955399049982336</v>
      </c>
      <c r="AN24" s="16" t="n">
        <f t="shared" si="25"/>
        <v>0.17908463516588882</v>
      </c>
      <c r="AO24" s="16" t="n">
        <f t="shared" si="25"/>
        <v>0.18205536710825931</v>
      </c>
      <c r="AP24" s="16" t="n">
        <f t="shared" si="25"/>
        <v>0.18957930652160176</v>
      </c>
      <c r="AQ24" s="16" t="n">
        <f t="shared" si="25"/>
        <v>0.21992229972907307</v>
      </c>
      <c r="AR24" s="16" t="n">
        <f t="shared" si="25"/>
        <v>0.15411663945690623</v>
      </c>
      <c r="AS24" s="16" t="n">
        <f t="shared" si="25"/>
        <v>0.15662823062996978</v>
      </c>
      <c r="AT24" s="16" t="n">
        <f t="shared" si="25"/>
        <v>0.13431854499048063</v>
      </c>
    </row>
    <row r="25">
      <c r="L25" s="1" t="str">
        <f t="shared" si="23"/>
        <v>&gt;2-4 Years</v>
      </c>
      <c r="M25" s="16" t="e">
        <f>IF(M14="","",M14/#REF!)</f>
        <v>#N/A</v>
      </c>
      <c r="N25" s="16" t="e">
        <f>IF(N14="","",N14/#REF!)</f>
        <v>#N/A</v>
      </c>
      <c r="O25" s="16" t="str">
        <f>IF(O14="","",O14/#REF!)</f>
      </c>
      <c r="P25" s="16" t="e">
        <f>IF(P14="","",P14/#REF!)</f>
        <v>#N/A</v>
      </c>
      <c r="Q25" s="16" t="e">
        <f>IF(Q14="","",Q14/#REF!)</f>
        <v>#N/A</v>
      </c>
      <c r="R25" s="16" t="e">
        <f>IF(R14="","",R14/#REF!)</f>
        <v>#N/A</v>
      </c>
      <c r="S25" s="16" t="e">
        <f>IF(S14="","",S14/#REF!)</f>
        <v>#N/A</v>
      </c>
      <c r="T25" s="16" t="str">
        <f>IF(T14="","",T14/#REF!)</f>
      </c>
      <c r="U25" s="16" t="str">
        <f>IF(U14="","",U14/#REF!)</f>
      </c>
      <c r="V25" s="16" t="e">
        <f>IF(V14="","",V14/#REF!)</f>
        <v>#N/A</v>
      </c>
      <c r="W25" s="16" t="e">
        <f t="shared" ref="W25:AT25" si="26">IF(W14="","",W14/W$19)</f>
        <v>#N/A</v>
      </c>
      <c r="X25" s="16" t="e">
        <f t="shared" si="26"/>
        <v>#N/A</v>
      </c>
      <c r="Y25" s="16" t="e">
        <f t="shared" si="26"/>
        <v>#N/A</v>
      </c>
      <c r="Z25" s="16" t="e">
        <f t="shared" si="26"/>
        <v>#N/A</v>
      </c>
      <c r="AA25" s="16" t="e">
        <f t="shared" si="26"/>
        <v>#N/A</v>
      </c>
      <c r="AB25" s="16" t="e">
        <f t="shared" si="26"/>
        <v>#N/A</v>
      </c>
      <c r="AC25" s="16" t="e">
        <f t="shared" si="26"/>
        <v>#N/A</v>
      </c>
      <c r="AD25" s="16" t="n">
        <f t="shared" si="26"/>
        <v>0.13107591831058427</v>
      </c>
      <c r="AE25" s="16" t="n">
        <f t="shared" si="26"/>
        <v>0.16258830101835212</v>
      </c>
      <c r="AF25" s="16" t="n">
        <f t="shared" si="26"/>
        <v>0.17006648879421829</v>
      </c>
      <c r="AG25" s="16" t="n">
        <f t="shared" si="26"/>
        <v>0.17541936678282324</v>
      </c>
      <c r="AH25" s="16" t="n">
        <f t="shared" si="26"/>
        <v>0.17290150196411389</v>
      </c>
      <c r="AI25" s="16" t="n">
        <f t="shared" si="26"/>
        <v>0.184027757185659</v>
      </c>
      <c r="AJ25" s="16" t="n">
        <f t="shared" si="26"/>
        <v>0.21847951244435043</v>
      </c>
      <c r="AK25" s="16" t="n">
        <f t="shared" si="26"/>
        <v>0.20580964346483049</v>
      </c>
      <c r="AL25" s="16" t="n">
        <f t="shared" si="26"/>
        <v>0.21296411326523235</v>
      </c>
      <c r="AM25" s="16" t="n">
        <f t="shared" si="26"/>
        <v>0.21939987493235655</v>
      </c>
      <c r="AN25" s="16" t="n">
        <f t="shared" si="26"/>
        <v>0.21224621232343677</v>
      </c>
      <c r="AO25" s="16" t="n">
        <f t="shared" si="26"/>
        <v>0.22306655453391394</v>
      </c>
      <c r="AP25" s="16" t="n">
        <f t="shared" si="26"/>
        <v>0.22335091857928946</v>
      </c>
      <c r="AQ25" s="16" t="n">
        <f t="shared" si="26"/>
        <v>0.19401925077095364</v>
      </c>
      <c r="AR25" s="16" t="n">
        <f t="shared" si="26"/>
        <v>0.18882793198045714</v>
      </c>
      <c r="AS25" s="16" t="n">
        <f t="shared" si="26"/>
        <v>0.19313368906480147</v>
      </c>
      <c r="AT25" s="16" t="n">
        <f t="shared" si="26"/>
        <v>0.17011494894386536</v>
      </c>
    </row>
    <row r="26">
      <c r="L26" s="1" t="str">
        <f t="shared" si="23"/>
        <v>&gt;2-7 Months</v>
      </c>
      <c r="M26" s="16" t="str">
        <f>IF(M15="","",M15/#REF!)</f>
      </c>
      <c r="N26" s="16" t="str">
        <f>IF(N15="","",N15/#REF!)</f>
      </c>
      <c r="O26" s="16" t="str">
        <f>IF(O15="","",O15/#REF!)</f>
      </c>
      <c r="P26" s="16" t="str">
        <f>IF(P15="","",P15/#REF!)</f>
      </c>
      <c r="Q26" s="16" t="str">
        <f>IF(Q15="","",Q15/#REF!)</f>
      </c>
      <c r="R26" s="16" t="str">
        <f>IF(R15="","",R15/#REF!)</f>
      </c>
      <c r="S26" s="16" t="str">
        <f>IF(S15="","",S15/#REF!)</f>
      </c>
      <c r="T26" s="16" t="str">
        <f>IF(T15="","",T15/#REF!)</f>
      </c>
      <c r="U26" s="16" t="str">
        <f>IF(U15="","",U15/#REF!)</f>
      </c>
      <c r="V26" s="16" t="str">
        <f>IF(V15="","",V15/#REF!)</f>
      </c>
      <c r="W26" s="16" t="e">
        <f t="shared" ref="W26:AT26" si="27">IF(W15="","",W15/W$19)</f>
        <v>#N/A</v>
      </c>
      <c r="X26" s="16" t="e">
        <f t="shared" si="27"/>
        <v>#N/A</v>
      </c>
      <c r="Y26" s="16" t="e">
        <f t="shared" si="27"/>
        <v>#N/A</v>
      </c>
      <c r="Z26" s="16" t="e">
        <f t="shared" si="27"/>
        <v>#N/A</v>
      </c>
      <c r="AA26" s="16" t="e">
        <f t="shared" si="27"/>
        <v>#N/A</v>
      </c>
      <c r="AB26" s="16" t="e">
        <f t="shared" si="27"/>
        <v>#N/A</v>
      </c>
      <c r="AC26" s="16" t="e">
        <f t="shared" si="27"/>
        <v>#N/A</v>
      </c>
      <c r="AD26" s="16" t="n">
        <f t="shared" si="27"/>
        <v>9.960526783396545E-2</v>
      </c>
      <c r="AE26" s="16" t="n">
        <f t="shared" si="27"/>
        <v>0.10929829095348442</v>
      </c>
      <c r="AF26" s="16" t="n">
        <f t="shared" si="27"/>
        <v>0.10181822763659046</v>
      </c>
      <c r="AG26" s="16" t="n">
        <f t="shared" si="27"/>
        <v>0.11541832243901824</v>
      </c>
      <c r="AH26" s="16" t="n">
        <f t="shared" si="27"/>
        <v>0.12469106278216739</v>
      </c>
      <c r="AI26" s="16" t="n">
        <f t="shared" si="27"/>
        <v>0.11545872921416417</v>
      </c>
      <c r="AJ26" s="16" t="n">
        <f t="shared" si="27"/>
        <v>8.9588995084011636E-2</v>
      </c>
      <c r="AK26" s="16" t="n">
        <f t="shared" si="27"/>
        <v>8.5287129364407105E-2</v>
      </c>
      <c r="AL26" s="16" t="n">
        <f t="shared" si="27"/>
        <v>9.528513683854764E-2</v>
      </c>
      <c r="AM26" s="16" t="n">
        <f t="shared" si="27"/>
        <v>8.1791893071597691E-2</v>
      </c>
      <c r="AN26" s="16" t="n">
        <f t="shared" si="27"/>
        <v>0.10364796606267716</v>
      </c>
      <c r="AO26" s="16" t="n">
        <f t="shared" si="27"/>
        <v>7.8627164479925751E-2</v>
      </c>
      <c r="AP26" s="16" t="n">
        <f t="shared" si="27"/>
        <v>6.5185967994155519E-2</v>
      </c>
      <c r="AQ26" s="16" t="n">
        <f t="shared" si="27"/>
        <v>6.7128007976754805E-2</v>
      </c>
      <c r="AR26" s="16" t="n">
        <f t="shared" si="27"/>
        <v>8.6038305346156627E-2</v>
      </c>
      <c r="AS26" s="16" t="n">
        <f t="shared" si="27"/>
        <v>8.4567556209760822E-2</v>
      </c>
      <c r="AT26" s="16" t="n">
        <f t="shared" si="27"/>
        <v>5.5122466350217884E-2</v>
      </c>
    </row>
    <row r="27">
      <c r="L27" s="1" t="str">
        <f t="shared" si="23"/>
        <v>&gt;4 years</v>
      </c>
      <c r="M27" s="16" t="e">
        <f>IF(M16="","",M16/#REF!)</f>
        <v>#N/A</v>
      </c>
      <c r="N27" s="16" t="e">
        <f>IF(N16="","",N16/#REF!)</f>
        <v>#N/A</v>
      </c>
      <c r="O27" s="16" t="e">
        <f>IF(O16="","",O16/#REF!)</f>
        <v>#N/A</v>
      </c>
      <c r="P27" s="16" t="e">
        <f>IF(P16="","",P16/#REF!)</f>
        <v>#N/A</v>
      </c>
      <c r="Q27" s="16" t="e">
        <f>IF(Q16="","",Q16/#REF!)</f>
        <v>#N/A</v>
      </c>
      <c r="R27" s="16" t="e">
        <f>IF(R16="","",R16/#REF!)</f>
        <v>#N/A</v>
      </c>
      <c r="S27" s="16" t="e">
        <f>IF(S16="","",S16/#REF!)</f>
        <v>#N/A</v>
      </c>
      <c r="T27" s="16" t="e">
        <f>IF(T16="","",T16/#REF!)</f>
        <v>#N/A</v>
      </c>
      <c r="U27" s="16" t="e">
        <f>IF(U16="","",U16/#REF!)</f>
        <v>#N/A</v>
      </c>
      <c r="V27" s="16" t="e">
        <f>IF(V16="","",V16/#REF!)</f>
        <v>#N/A</v>
      </c>
      <c r="W27" s="16" t="e">
        <f t="shared" ref="W27:AT27" si="28">IF(W16="","",W16/W$19)</f>
        <v>#N/A</v>
      </c>
      <c r="X27" s="16" t="e">
        <f t="shared" si="28"/>
        <v>#N/A</v>
      </c>
      <c r="Y27" s="16" t="e">
        <f t="shared" si="28"/>
        <v>#N/A</v>
      </c>
      <c r="Z27" s="16" t="e">
        <f t="shared" si="28"/>
        <v>#N/A</v>
      </c>
      <c r="AA27" s="16" t="e">
        <f t="shared" si="28"/>
        <v>#N/A</v>
      </c>
      <c r="AB27" s="16" t="e">
        <f t="shared" si="28"/>
        <v>#N/A</v>
      </c>
      <c r="AC27" s="16" t="e">
        <f t="shared" si="28"/>
        <v>#N/A</v>
      </c>
      <c r="AD27" s="16" t="n">
        <f t="shared" si="28"/>
        <v>0.24707272891477755</v>
      </c>
      <c r="AE27" s="16" t="n">
        <f t="shared" si="28"/>
        <v>0.24894444368637575</v>
      </c>
      <c r="AF27" s="16" t="n">
        <f t="shared" si="28"/>
        <v>0.24294257894970497</v>
      </c>
      <c r="AG27" s="16" t="n">
        <f t="shared" si="28"/>
        <v>0.22794822660749137</v>
      </c>
      <c r="AH27" s="16" t="n">
        <f t="shared" si="28"/>
        <v>0.24618629567377184</v>
      </c>
      <c r="AI27" s="16" t="n">
        <f t="shared" si="28"/>
        <v>0.25459676775237028</v>
      </c>
      <c r="AJ27" s="16" t="n">
        <f t="shared" si="28"/>
        <v>0.27975184001345998</v>
      </c>
      <c r="AK27" s="16" t="n">
        <f t="shared" si="28"/>
        <v>0.26164066644695477</v>
      </c>
      <c r="AL27" s="16" t="n">
        <f t="shared" si="28"/>
        <v>0.24734484326537187</v>
      </c>
      <c r="AM27" s="16" t="n">
        <f t="shared" si="28"/>
        <v>0.26614558506488334</v>
      </c>
      <c r="AN27" s="16" t="n">
        <f t="shared" si="28"/>
        <v>0.25245929372153264</v>
      </c>
      <c r="AO27" s="16" t="n">
        <f t="shared" si="28"/>
        <v>0.26499570943202538</v>
      </c>
      <c r="AP27" s="16" t="n">
        <f t="shared" si="28"/>
        <v>0.30483028612068352</v>
      </c>
      <c r="AQ27" s="16" t="n">
        <f t="shared" si="28"/>
        <v>0.29921314681407241</v>
      </c>
      <c r="AR27" s="16" t="n">
        <f t="shared" si="28"/>
        <v>0.30691946425984923</v>
      </c>
      <c r="AS27" s="16" t="n">
        <f t="shared" si="28"/>
        <v>0.31146988324193486</v>
      </c>
      <c r="AT27" s="16" t="n">
        <f t="shared" si="28"/>
        <v>0.42002620940381302</v>
      </c>
    </row>
    <row r="28">
      <c r="L28" s="1" t="str">
        <f t="shared" si="23"/>
        <v>&gt;7-12 Months</v>
      </c>
      <c r="M28" s="16" t="e">
        <f>IF(M17="","",M17/#REF!)</f>
        <v>#N/A</v>
      </c>
      <c r="N28" s="16" t="e">
        <f>IF(N17="","",N17/#REF!)</f>
        <v>#N/A</v>
      </c>
      <c r="O28" s="16" t="e">
        <f>IF(O17="","",O17/#REF!)</f>
        <v>#N/A</v>
      </c>
      <c r="P28" s="16" t="e">
        <f>IF(P17="","",P17/#REF!)</f>
        <v>#N/A</v>
      </c>
      <c r="Q28" s="16" t="e">
        <f>IF(Q17="","",Q17/#REF!)</f>
        <v>#N/A</v>
      </c>
      <c r="R28" s="16" t="e">
        <f>IF(R17="","",R17/#REF!)</f>
        <v>#N/A</v>
      </c>
      <c r="S28" s="16" t="e">
        <f>IF(S17="","",S17/#REF!)</f>
        <v>#N/A</v>
      </c>
      <c r="T28" s="16" t="str">
        <f>IF(T17="","",T17/#REF!)</f>
      </c>
      <c r="U28" s="16" t="str">
        <f>IF(U17="","",U17/#REF!)</f>
      </c>
      <c r="V28" s="16" t="str">
        <f>IF(V17="","",V17/#REF!)</f>
      </c>
      <c r="W28" s="16" t="e">
        <f t="shared" ref="W28:AT28" si="29">IF(W17="","",W17/W$19)</f>
        <v>#N/A</v>
      </c>
      <c r="X28" s="16" t="e">
        <f t="shared" si="29"/>
        <v>#N/A</v>
      </c>
      <c r="Y28" s="16" t="e">
        <f t="shared" si="29"/>
        <v>#N/A</v>
      </c>
      <c r="Z28" s="16" t="e">
        <f t="shared" si="29"/>
        <v>#N/A</v>
      </c>
      <c r="AA28" s="16" t="e">
        <f t="shared" si="29"/>
        <v>#N/A</v>
      </c>
      <c r="AB28" s="16" t="e">
        <f t="shared" si="29"/>
        <v>#N/A</v>
      </c>
      <c r="AC28" s="16" t="e">
        <f t="shared" si="29"/>
        <v>#N/A</v>
      </c>
      <c r="AD28" s="16" t="n">
        <f t="shared" si="29"/>
        <v>0.12540150187707522</v>
      </c>
      <c r="AE28" s="16" t="n">
        <f t="shared" si="29"/>
        <v>0.14048225846607207</v>
      </c>
      <c r="AF28" s="16" t="n">
        <f t="shared" si="29"/>
        <v>0.16288985983664203</v>
      </c>
      <c r="AG28" s="16" t="n">
        <f t="shared" si="29"/>
        <v>0.18203841504267193</v>
      </c>
      <c r="AH28" s="16" t="n">
        <f t="shared" si="29"/>
        <v>0.18220309001226931</v>
      </c>
      <c r="AI28" s="16" t="n">
        <f t="shared" si="29"/>
        <v>0.17500492967131559</v>
      </c>
      <c r="AJ28" s="16" t="n">
        <f t="shared" si="29"/>
        <v>0.16483930000498087</v>
      </c>
      <c r="AK28" s="16" t="n">
        <f t="shared" si="29"/>
        <v>0.18192867627199935</v>
      </c>
      <c r="AL28" s="16" t="n">
        <f t="shared" si="29"/>
        <v>0.17787541448902811</v>
      </c>
      <c r="AM28" s="16" t="n">
        <f t="shared" si="29"/>
        <v>0.16853474160893026</v>
      </c>
      <c r="AN28" s="16" t="n">
        <f t="shared" si="29"/>
        <v>0.1548385587229428</v>
      </c>
      <c r="AO28" s="16" t="n">
        <f t="shared" si="29"/>
        <v>0.15383188139214593</v>
      </c>
      <c r="AP28" s="16" t="n">
        <f t="shared" si="29"/>
        <v>0.14275122710657703</v>
      </c>
      <c r="AQ28" s="16" t="n">
        <f t="shared" si="29"/>
        <v>0.15094689771004668</v>
      </c>
      <c r="AR28" s="16" t="n">
        <f t="shared" si="29"/>
        <v>0.1853636239891476</v>
      </c>
      <c r="AS28" s="16" t="n">
        <f t="shared" si="29"/>
        <v>0.16391065646668443</v>
      </c>
      <c r="AT28" s="16" t="n">
        <f t="shared" si="29"/>
        <v>0.14368349676952924</v>
      </c>
    </row>
    <row r="29">
      <c r="L29" s="1" t="n">
        <f t="shared" si="23"/>
        <v>0</v>
      </c>
      <c r="M29" s="16" t="e">
        <f>IF(M18="","",M18/#REF!)</f>
        <v>#N/A</v>
      </c>
      <c r="N29" s="16" t="e">
        <f>IF(N18="","",N18/#REF!)</f>
        <v>#N/A</v>
      </c>
      <c r="O29" s="16" t="e">
        <f>IF(O18="","",O18/#REF!)</f>
        <v>#N/A</v>
      </c>
      <c r="P29" s="16" t="e">
        <f>IF(P18="","",P18/#REF!)</f>
        <v>#N/A</v>
      </c>
      <c r="Q29" s="16" t="e">
        <f>IF(Q18="","",Q18/#REF!)</f>
        <v>#N/A</v>
      </c>
      <c r="R29" s="16" t="e">
        <f>IF(R18="","",R18/#REF!)</f>
        <v>#N/A</v>
      </c>
      <c r="S29" s="16" t="e">
        <f>IF(S18="","",S18/#REF!)</f>
        <v>#N/A</v>
      </c>
      <c r="T29" s="16" t="e">
        <f>IF(T18="","",T18/#REF!)</f>
        <v>#N/A</v>
      </c>
      <c r="U29" s="16" t="e">
        <f>IF(U18="","",U18/#REF!)</f>
        <v>#N/A</v>
      </c>
      <c r="V29" s="16" t="e">
        <f>IF(V18="","",V18/#REF!)</f>
        <v>#N/A</v>
      </c>
      <c r="W29" s="16" t="e">
        <f t="shared" ref="W29:AT29" si="30">IF(W18="","",W18/W$19)</f>
        <v>#N/A</v>
      </c>
      <c r="X29" s="16" t="e">
        <f t="shared" si="30"/>
        <v>#N/A</v>
      </c>
      <c r="Y29" s="16" t="e">
        <f t="shared" si="30"/>
        <v>#N/A</v>
      </c>
      <c r="Z29" s="16" t="e">
        <f t="shared" si="30"/>
        <v>#N/A</v>
      </c>
      <c r="AA29" s="16" t="e">
        <f t="shared" si="30"/>
        <v>#N/A</v>
      </c>
      <c r="AB29" s="16" t="e">
        <f t="shared" si="30"/>
        <v>#N/A</v>
      </c>
      <c r="AC29" s="16" t="e">
        <f t="shared" si="30"/>
        <v>#N/A</v>
      </c>
      <c r="AD29" s="16" t="n">
        <f t="shared" si="30"/>
        <v>0.15828300889993277</v>
      </c>
      <c r="AE29" s="16" t="n">
        <f t="shared" si="30"/>
        <v>8.0965954547850161E-2</v>
      </c>
      <c r="AF29" s="16" t="n">
        <f t="shared" si="30"/>
        <v>6.0260878851367473E-2</v>
      </c>
      <c r="AG29" s="16" t="n">
        <f t="shared" si="30"/>
        <v>3.7914691468183361E-2</v>
      </c>
      <c r="AH29" s="16" t="n">
        <f t="shared" si="30"/>
        <v>2.9909487153521055E-2</v>
      </c>
      <c r="AI29" s="16" t="n">
        <f t="shared" si="30"/>
        <v>1.5380373929758303E-2</v>
      </c>
      <c r="AJ29" s="16" t="n">
        <f t="shared" si="30"/>
        <v>1.709676405716638E-2</v>
      </c>
      <c r="AK29" s="16" t="n">
        <f t="shared" si="30"/>
        <v>9.7863358403564651E-3</v>
      </c>
      <c r="AL29" s="16" t="n">
        <f t="shared" si="30"/>
        <v>9.0637756156524158E-3</v>
      </c>
      <c r="AM29" s="16" t="n">
        <f t="shared" si="30"/>
        <v>8.0274025138683362E-3</v>
      </c>
      <c r="AN29" s="16" t="n">
        <f t="shared" si="30"/>
        <v>6.0870331315304961E-3</v>
      </c>
      <c r="AO29" s="16" t="n">
        <f t="shared" si="30"/>
        <v>3.5851855358668802E-3</v>
      </c>
      <c r="AP29" s="16" t="n">
        <f t="shared" si="30"/>
        <v>-4.994339901392773E-6</v>
      </c>
      <c r="AQ29" s="16" t="n">
        <f t="shared" si="30"/>
        <v>2.0325227609328824E-3</v>
      </c>
      <c r="AR29" s="16" t="n">
        <f t="shared" si="30"/>
        <v>3.9772913471941927E-3</v>
      </c>
      <c r="AS29" s="16" t="n">
        <f t="shared" si="30"/>
        <v>1.1591457827582171E-3</v>
      </c>
      <c r="AT29" s="16" t="n">
        <f t="shared" si="30"/>
        <v>7.0244525195082414E-4</v>
      </c>
    </row>
    <row r="30">
      <c r="L30" s="1" t="str">
        <f>L20</f>
        <v>Checksum</v>
      </c>
      <c r="M30" s="16" t="e">
        <f>IF(#REF!="","",#REF!/#REF!)</f>
        <v>#REF!</v>
      </c>
      <c r="N30" s="16" t="e">
        <f>IF(#REF!="","",#REF!/#REF!)</f>
        <v>#REF!</v>
      </c>
      <c r="O30" s="16" t="e">
        <f>IF(#REF!="","",#REF!/#REF!)</f>
        <v>#REF!</v>
      </c>
      <c r="P30" s="16" t="e">
        <f>IF(#REF!="","",#REF!/#REF!)</f>
        <v>#REF!</v>
      </c>
      <c r="Q30" s="16" t="e">
        <f>IF(#REF!="","",#REF!/#REF!)</f>
        <v>#REF!</v>
      </c>
      <c r="R30" s="16" t="e">
        <f>IF(#REF!="","",#REF!/#REF!)</f>
        <v>#REF!</v>
      </c>
      <c r="S30" s="16" t="e">
        <f>IF(#REF!="","",#REF!/#REF!)</f>
        <v>#REF!</v>
      </c>
      <c r="T30" s="16" t="e">
        <f>IF(#REF!="","",#REF!/#REF!)</f>
        <v>#REF!</v>
      </c>
      <c r="U30" s="16" t="e">
        <f>IF(#REF!="","",#REF!/#REF!)</f>
        <v>#REF!</v>
      </c>
      <c r="V30" s="16" t="e">
        <f>IF(#REF!="","",#REF!/#REF!)</f>
        <v>#REF!</v>
      </c>
      <c r="W30" s="16" t="e">
        <f t="shared" ref="W30:AT30" si="31">SUM(W23:W29)=1</f>
        <v>#N/A</v>
      </c>
      <c r="X30" s="16" t="e">
        <f t="shared" si="31"/>
        <v>#N/A</v>
      </c>
      <c r="Y30" s="16" t="e">
        <f t="shared" si="31"/>
        <v>#N/A</v>
      </c>
      <c r="Z30" s="16" t="e">
        <f t="shared" si="31"/>
        <v>#N/A</v>
      </c>
      <c r="AA30" s="16" t="e">
        <f t="shared" si="31"/>
        <v>#N/A</v>
      </c>
      <c r="AB30" s="16" t="e">
        <f t="shared" si="31"/>
        <v>#N/A</v>
      </c>
      <c r="AC30" s="16" t="e">
        <f t="shared" si="31"/>
        <v>#N/A</v>
      </c>
      <c r="AD30" s="16" t="b">
        <f t="shared" si="31"/>
        <v>1</v>
      </c>
      <c r="AE30" s="16" t="b">
        <f t="shared" si="31"/>
        <v>1</v>
      </c>
      <c r="AF30" s="16" t="b">
        <f t="shared" si="31"/>
        <v>1</v>
      </c>
      <c r="AG30" s="16" t="b">
        <f t="shared" si="31"/>
        <v>1</v>
      </c>
      <c r="AH30" s="16" t="b">
        <f t="shared" si="31"/>
        <v>1</v>
      </c>
      <c r="AI30" s="16" t="b">
        <f t="shared" si="31"/>
        <v>1</v>
      </c>
      <c r="AJ30" s="16" t="b">
        <f t="shared" si="31"/>
        <v>1</v>
      </c>
      <c r="AK30" s="16" t="b">
        <f t="shared" si="31"/>
        <v>1</v>
      </c>
      <c r="AL30" s="16" t="b">
        <f t="shared" si="31"/>
        <v>1</v>
      </c>
      <c r="AM30" s="16" t="b">
        <f t="shared" si="31"/>
        <v>1</v>
      </c>
      <c r="AN30" s="16" t="b">
        <f t="shared" si="31"/>
        <v>1</v>
      </c>
      <c r="AO30" s="16" t="b">
        <f t="shared" si="31"/>
        <v>1</v>
      </c>
      <c r="AP30" s="16" t="b">
        <f t="shared" si="31"/>
        <v>1</v>
      </c>
      <c r="AQ30" s="16" t="b">
        <f t="shared" si="31"/>
        <v>1</v>
      </c>
      <c r="AR30" s="16" t="b">
        <f t="shared" si="31"/>
        <v>1</v>
      </c>
      <c r="AS30" s="16" t="b">
        <f t="shared" si="31"/>
        <v>1</v>
      </c>
      <c r="AT30" s="16" t="b">
        <f t="shared" si="31"/>
        <v>1</v>
      </c>
    </row>
    <row r="32">
      <c r="L32" s="1" t="s">
        <v>168</v>
      </c>
      <c r="W32" s="70" t="e">
        <f t="shared" ref="W32:AT32" si="32">SUM(W27:W28)</f>
        <v>#N/A</v>
      </c>
      <c r="X32" s="70" t="e">
        <f t="shared" si="32"/>
        <v>#N/A</v>
      </c>
      <c r="Y32" s="70" t="e">
        <f t="shared" si="32"/>
        <v>#N/A</v>
      </c>
      <c r="Z32" s="70" t="e">
        <f t="shared" si="32"/>
        <v>#N/A</v>
      </c>
      <c r="AA32" s="70" t="e">
        <f t="shared" si="32"/>
        <v>#N/A</v>
      </c>
      <c r="AB32" s="70" t="e">
        <f t="shared" si="32"/>
        <v>#N/A</v>
      </c>
      <c r="AC32" s="70" t="e">
        <f t="shared" si="32"/>
        <v>#N/A</v>
      </c>
      <c r="AD32" s="70" t="n">
        <f t="shared" si="32"/>
        <v>0.37247423079185277</v>
      </c>
      <c r="AE32" s="70" t="n">
        <f t="shared" si="32"/>
        <v>0.38942670215244779</v>
      </c>
      <c r="AF32" s="70" t="n">
        <f t="shared" si="32"/>
        <v>0.40583243878634701</v>
      </c>
      <c r="AG32" s="70" t="n">
        <f t="shared" si="32"/>
        <v>0.4099866416501633</v>
      </c>
      <c r="AH32" s="70" t="n">
        <f t="shared" si="32"/>
        <v>0.42838938568604112</v>
      </c>
      <c r="AI32" s="70" t="n">
        <f t="shared" si="32"/>
        <v>0.42960169742368587</v>
      </c>
      <c r="AJ32" s="70" t="n">
        <f t="shared" si="32"/>
        <v>0.44459114001844086</v>
      </c>
      <c r="AK32" s="70" t="n">
        <f t="shared" si="32"/>
        <v>0.4435693427189541</v>
      </c>
      <c r="AL32" s="70" t="n">
        <f t="shared" si="32"/>
        <v>0.42522025775439998</v>
      </c>
      <c r="AM32" s="70" t="n">
        <f t="shared" si="32"/>
        <v>0.43468032667381362</v>
      </c>
      <c r="AN32" s="70" t="n">
        <f t="shared" si="32"/>
        <v>0.40729785244447547</v>
      </c>
      <c r="AO32" s="70" t="n">
        <f t="shared" si="32"/>
        <v>0.41882759082417131</v>
      </c>
      <c r="AP32" s="70" t="n">
        <f t="shared" si="32"/>
        <v>0.44758151322726059</v>
      </c>
      <c r="AQ32" s="70" t="n">
        <f t="shared" si="32"/>
        <v>0.45016004452411906</v>
      </c>
      <c r="AR32" s="70" t="n">
        <f t="shared" si="32"/>
        <v>0.4922830882489968</v>
      </c>
      <c r="AS32" s="70" t="n">
        <f t="shared" si="32"/>
        <v>0.47538053970861927</v>
      </c>
      <c r="AT32" s="70" t="n">
        <f t="shared" si="32"/>
        <v>0.56370970617334226</v>
      </c>
    </row>
    <row r="33">
      <c r="L33" s="1" t="s">
        <v>169</v>
      </c>
      <c r="AD33" s="70" t="n">
        <f t="shared" ref="AD33:AT33" si="33">SUM(AD23:AD25)</f>
        <v>0.36963749247424904</v>
      </c>
      <c r="AE33" s="70" t="n">
        <f t="shared" si="33"/>
        <v>0.42030905234621752</v>
      </c>
      <c r="AF33" s="70" t="n">
        <f t="shared" si="33"/>
        <v>0.43208845472569513</v>
      </c>
      <c r="AG33" s="70" t="n">
        <f t="shared" si="33"/>
        <v>0.43668034444263515</v>
      </c>
      <c r="AH33" s="70" t="n">
        <f t="shared" si="33"/>
        <v>0.41701006437827037</v>
      </c>
      <c r="AI33" s="70" t="n">
        <f t="shared" si="33"/>
        <v>0.43955919943239169</v>
      </c>
      <c r="AJ33" s="70" t="n">
        <f t="shared" si="33"/>
        <v>0.44872310084038119</v>
      </c>
      <c r="AK33" s="70" t="n">
        <f t="shared" si="33"/>
        <v>0.46135719207628234</v>
      </c>
      <c r="AL33" s="70" t="n">
        <f t="shared" si="33"/>
        <v>0.4704308297914</v>
      </c>
      <c r="AM33" s="70" t="n">
        <f t="shared" si="33"/>
        <v>0.47550037774072051</v>
      </c>
      <c r="AN33" s="70" t="n">
        <f t="shared" si="33"/>
        <v>0.48296714836131677</v>
      </c>
      <c r="AO33" s="70" t="n">
        <f t="shared" si="33"/>
        <v>0.498960059160036</v>
      </c>
      <c r="AP33" s="70" t="n">
        <f t="shared" si="33"/>
        <v>0.48723751311848523</v>
      </c>
      <c r="AQ33" s="70" t="n">
        <f t="shared" si="33"/>
        <v>0.48067942473819325</v>
      </c>
      <c r="AR33" s="70" t="n">
        <f t="shared" si="33"/>
        <v>0.4177013150576524</v>
      </c>
      <c r="AS33" s="70" t="n">
        <f t="shared" si="33"/>
        <v>0.43889275829886165</v>
      </c>
      <c r="AT33" s="70" t="n">
        <f t="shared" si="33"/>
        <v>0.38046538222448917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27" t="n">
        <v>36807644564</v>
      </c>
      <c r="V38" s="34"/>
    </row>
    <row r="39">
      <c r="A39" s="94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93"/>
      <c r="O43" s="93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0" t="s">
        <v>170</v>
      </c>
      <c r="B1" s="10" t="n">
        <v>2011</v>
      </c>
      <c r="C1" s="10" t="n">
        <v>2012</v>
      </c>
      <c r="D1" s="10" t="n">
        <v>2013</v>
      </c>
      <c r="E1" s="10" t="n">
        <v>2014</v>
      </c>
      <c r="F1" s="10" t="n">
        <v>2015</v>
      </c>
      <c r="G1" s="10" t="n">
        <v>2016</v>
      </c>
      <c r="H1" s="10" t="n">
        <v>2017</v>
      </c>
      <c r="I1" s="10" t="n">
        <v>2018</v>
      </c>
      <c r="J1" s="10" t="n">
        <v>2019</v>
      </c>
      <c r="K1" s="10" t="n">
        <v>2020</v>
      </c>
      <c r="L1" s="10" t="n">
        <v>2021</v>
      </c>
      <c r="M1" s="10" t="n">
        <v>2022</v>
      </c>
    </row>
    <row r="2">
      <c r="A2" s="3" t="s">
        <v>171</v>
      </c>
      <c r="B2" s="40" t="n">
        <v>393034568.82999998</v>
      </c>
      <c r="C2" s="40" t="n">
        <v>474005596.36000001</v>
      </c>
      <c r="D2" s="40" t="n">
        <v>340559772.73000002</v>
      </c>
      <c r="E2" s="40" t="n">
        <v>523559084.60000002</v>
      </c>
      <c r="F2" s="40" t="n">
        <v>694883317.67999995</v>
      </c>
      <c r="G2" s="40" t="n">
        <v>1433156330.3</v>
      </c>
      <c r="H2" s="40" t="n">
        <v>2113588321.8699999</v>
      </c>
      <c r="I2" s="40" t="n">
        <v>3953534234.1799998</v>
      </c>
      <c r="J2" s="40" t="n">
        <v>7416385657.79</v>
      </c>
      <c r="K2" s="40" t="n">
        <v>16317685492.58</v>
      </c>
      <c r="L2" s="40" t="n">
        <v>14645097081.370001</v>
      </c>
      <c r="M2" s="40" t="n">
        <v>10900562375.700001</v>
      </c>
    </row>
    <row r="3">
      <c r="A3" s="3" t="s">
        <v>172</v>
      </c>
      <c r="B3" s="40" t="n">
        <v>227972146.03</v>
      </c>
      <c r="C3" s="40" t="n">
        <v>1115381865.6099999</v>
      </c>
      <c r="D3" s="40" t="n">
        <v>273132033.56</v>
      </c>
      <c r="E3" s="40" t="n">
        <v>4210858070.6500001</v>
      </c>
      <c r="F3" s="40" t="n">
        <v>1747946128.04</v>
      </c>
      <c r="G3" s="40" t="n">
        <v>12383155569.65</v>
      </c>
      <c r="H3" s="40" t="n">
        <v>11188129508.360001</v>
      </c>
      <c r="I3" s="40" t="n">
        <v>27108164347.619999</v>
      </c>
      <c r="J3" s="40" t="n">
        <v>17861120766.169998</v>
      </c>
      <c r="K3" s="40" t="n">
        <v>17305865698.959999</v>
      </c>
      <c r="L3" s="40" t="n">
        <v>67166466719.849998</v>
      </c>
      <c r="M3" s="40" t="n">
        <v>4030705980.1100001</v>
      </c>
    </row>
    <row r="7">
      <c r="N7" s="116" t="n">
        <v>1</v>
      </c>
    </row>
    <row r="8">
      <c r="A8" s="25"/>
      <c r="B8" s="25"/>
      <c r="F8" s="25" t="n">
        <f t="shared" ref="F8:M8" si="0">F1+0</f>
        <v>2015</v>
      </c>
      <c r="G8" s="25" t="n">
        <f t="shared" si="0"/>
        <v>2016</v>
      </c>
      <c r="H8" s="25" t="n">
        <f t="shared" si="0"/>
        <v>2017</v>
      </c>
      <c r="I8" s="25" t="n">
        <f t="shared" si="0"/>
        <v>2018</v>
      </c>
      <c r="J8" s="25" t="n">
        <f t="shared" si="0"/>
        <v>2019</v>
      </c>
      <c r="K8" s="25" t="n">
        <f t="shared" si="0"/>
        <v>2020</v>
      </c>
      <c r="L8" s="25" t="n">
        <f t="shared" si="0"/>
        <v>2021</v>
      </c>
      <c r="M8" s="25" t="n">
        <f t="shared" si="0"/>
        <v>2022</v>
      </c>
      <c r="O8" s="19" t="n">
        <f>F8</f>
        <v>2015</v>
      </c>
      <c r="P8" s="19" t="n">
        <f t="shared" ref="P8:Q10" si="1">K8</f>
        <v>2020</v>
      </c>
      <c r="Q8" s="19" t="n">
        <f t="shared" si="1"/>
        <v>2021</v>
      </c>
      <c r="R8" s="19" t="str">
        <f>P8&amp;"-"&amp;$Q$8</f>
        <v>2020-2021</v>
      </c>
      <c r="S8" s="19" t="str">
        <f>O8&amp;"-"&amp;$Q8</f>
        <v>2015-2021</v>
      </c>
    </row>
    <row r="9">
      <c r="A9" s="25" t="s">
        <v>173</v>
      </c>
      <c r="B9" s="25"/>
      <c r="F9" s="40" t="n">
        <f t="shared" ref="F9:M10" si="2">F2/VLOOKUP(F$8,deflator,2,FALSE)/$N$7</f>
        <v>833476104.79268253</v>
      </c>
      <c r="G9" s="40" t="n">
        <f t="shared" si="2"/>
        <v>1704868475.0963326</v>
      </c>
      <c r="H9" s="40" t="n">
        <f t="shared" si="2"/>
        <v>2470201183.3488417</v>
      </c>
      <c r="I9" s="40" t="n">
        <f t="shared" si="2"/>
        <v>4514586199.301383</v>
      </c>
      <c r="J9" s="40" t="n">
        <f t="shared" si="2"/>
        <v>8306167254.0796061</v>
      </c>
      <c r="K9" s="54" t="n">
        <f t="shared" si="2"/>
        <v>18034808980.182587</v>
      </c>
      <c r="L9" s="54" t="n">
        <f t="shared" si="2"/>
        <v>15659820635.570946</v>
      </c>
      <c r="M9" s="54" t="n">
        <f t="shared" si="2"/>
        <v>10900562375.700001</v>
      </c>
      <c r="N9" s="9" t="str">
        <f>A9</f>
        <v>Sum of Dollars Obligated</v>
      </c>
      <c r="O9" s="40" t="n">
        <f>F9</f>
        <v>833476104.79268253</v>
      </c>
      <c r="P9" s="40" t="n">
        <f t="shared" si="1"/>
        <v>18034808980.182587</v>
      </c>
      <c r="Q9" s="40" t="n">
        <f t="shared" si="1"/>
        <v>15659820635.570946</v>
      </c>
      <c r="R9" s="172" t="n">
        <f>(L9/K9)-1</f>
        <v>-0.1316891322343019</v>
      </c>
      <c r="S9" s="172" t="n">
        <f>(L9/F9)-1</f>
        <v>17.788565797535544</v>
      </c>
    </row>
    <row r="10">
      <c r="A10" s="25" t="s">
        <v>174</v>
      </c>
      <c r="B10" s="25"/>
      <c r="F10" s="40" t="n">
        <f t="shared" si="2"/>
        <v>2096569730.6567562</v>
      </c>
      <c r="G10" s="40" t="n">
        <f t="shared" si="2"/>
        <v>14730878346.321499</v>
      </c>
      <c r="H10" s="40" t="n">
        <f t="shared" si="2"/>
        <v>13075834335.874434</v>
      </c>
      <c r="I10" s="40" t="n">
        <f t="shared" si="2"/>
        <v>30955124555.167088</v>
      </c>
      <c r="J10" s="40" t="n">
        <f t="shared" si="2"/>
        <v>20004010480.939762</v>
      </c>
      <c r="K10" s="40" t="n">
        <f t="shared" si="2"/>
        <v>19126976203.785748</v>
      </c>
      <c r="L10" s="40" t="n">
        <f t="shared" si="2"/>
        <v>71820269658.431122</v>
      </c>
      <c r="M10" s="40" t="n">
        <f t="shared" si="2"/>
        <v>4030705980.1100001</v>
      </c>
      <c r="N10" s="9" t="str">
        <f>A10</f>
        <v>Sum of Base and All Options Value (Total Contract Value)</v>
      </c>
      <c r="O10" s="40" t="n">
        <f>F10</f>
        <v>2096569730.6567562</v>
      </c>
      <c r="P10" s="40" t="n">
        <f t="shared" si="1"/>
        <v>19126976203.785748</v>
      </c>
      <c r="Q10" s="40" t="n">
        <f t="shared" si="1"/>
        <v>71820269658.431122</v>
      </c>
      <c r="R10" s="172" t="n">
        <f>(L10/K10)-1</f>
        <v>2.754920218085279</v>
      </c>
      <c r="S10" s="172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9" t="s">
        <v>112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P1" s="15" t="n">
        <v>1000000000</v>
      </c>
    </row>
    <row r="2">
      <c r="A2" s="1" t="s">
        <v>175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47</v>
      </c>
      <c r="B3" s="40" t="n">
        <v>195000</v>
      </c>
      <c r="C3" s="40" t="n">
        <v>1897530</v>
      </c>
      <c r="D3" s="40" t="n">
        <v>3903539</v>
      </c>
      <c r="E3" s="40" t="n">
        <v>4636181</v>
      </c>
      <c r="F3" s="40" t="n">
        <v>4993631</v>
      </c>
      <c r="G3" s="40" t="n">
        <v>250037783</v>
      </c>
      <c r="H3" s="40" t="n">
        <v>187693198</v>
      </c>
      <c r="I3" s="40" t="n">
        <v>526134344.38</v>
      </c>
      <c r="J3" s="40" t="n">
        <v>1635461728.3</v>
      </c>
      <c r="K3" s="40" t="n">
        <v>1432698356.1199999</v>
      </c>
      <c r="L3" s="40" t="n">
        <v>1971041069.1199999</v>
      </c>
      <c r="M3" s="40" t="n">
        <v>2072824581.1099999</v>
      </c>
      <c r="N3" s="40"/>
    </row>
    <row r="4">
      <c r="A4" s="1" t="s">
        <v>48</v>
      </c>
      <c r="B4" s="40" t="n">
        <v>265546547.94999999</v>
      </c>
      <c r="C4" s="40" t="n">
        <v>417275713.02999997</v>
      </c>
      <c r="D4" s="40" t="n">
        <v>305798391.22000003</v>
      </c>
      <c r="E4" s="40" t="n">
        <v>467083660.60000002</v>
      </c>
      <c r="F4" s="40" t="n">
        <v>623306976.78999996</v>
      </c>
      <c r="G4" s="40" t="n">
        <v>902166349.30999994</v>
      </c>
      <c r="H4" s="40" t="n">
        <v>1543504234.55</v>
      </c>
      <c r="I4" s="40" t="n">
        <v>2947049116.6799998</v>
      </c>
      <c r="J4" s="40" t="n">
        <v>4946705602.0699997</v>
      </c>
      <c r="K4" s="40" t="n">
        <v>13253348989.6</v>
      </c>
      <c r="L4" s="40" t="n">
        <v>10550041410.1</v>
      </c>
      <c r="M4" s="40" t="n">
        <v>6026337389.3500004</v>
      </c>
      <c r="N4" s="40"/>
    </row>
    <row r="5">
      <c r="A5" s="1" t="s">
        <v>176</v>
      </c>
      <c r="B5" s="40" t="n">
        <v>61502552</v>
      </c>
      <c r="C5" s="40" t="n">
        <v>38758780</v>
      </c>
      <c r="D5" s="40" t="n">
        <v>22014936</v>
      </c>
      <c r="E5" s="40" t="n">
        <v>40849581</v>
      </c>
      <c r="F5" s="40" t="n">
        <v>62907051</v>
      </c>
      <c r="G5" s="40" t="n">
        <v>214782354.78</v>
      </c>
      <c r="H5" s="40" t="n">
        <v>379711068.31999999</v>
      </c>
      <c r="I5" s="40" t="n">
        <v>377879847.47000003</v>
      </c>
      <c r="J5" s="40" t="n">
        <v>421907550.86000001</v>
      </c>
      <c r="K5" s="40" t="n">
        <v>354104917.18000001</v>
      </c>
      <c r="L5" s="40" t="n">
        <v>347468914.33999997</v>
      </c>
      <c r="M5" s="40" t="n">
        <v>312343199.61000001</v>
      </c>
      <c r="N5" s="40"/>
    </row>
    <row r="6">
      <c r="A6" s="1" t="s">
        <v>177</v>
      </c>
      <c r="B6" s="40"/>
      <c r="C6" s="40"/>
      <c r="D6" s="40"/>
      <c r="E6" s="40"/>
      <c r="F6" s="40"/>
      <c r="G6" s="40"/>
      <c r="H6" s="40"/>
      <c r="I6" s="40"/>
      <c r="J6" s="40" t="n">
        <v>11787736.15</v>
      </c>
      <c r="K6" s="40" t="n">
        <v>38032189.82</v>
      </c>
      <c r="L6" s="40" t="n">
        <v>43727334.670000002</v>
      </c>
      <c r="M6" s="40" t="n">
        <v>84519055.540000007</v>
      </c>
      <c r="N6" s="40"/>
    </row>
    <row r="7">
      <c r="A7" s="1" t="s">
        <v>52</v>
      </c>
      <c r="B7" s="40"/>
      <c r="C7" s="40"/>
      <c r="D7" s="40"/>
      <c r="E7" s="40"/>
      <c r="F7" s="40"/>
      <c r="G7" s="40"/>
      <c r="H7" s="40"/>
      <c r="I7" s="40"/>
      <c r="J7" s="40" t="n">
        <v>600000</v>
      </c>
      <c r="K7" s="40" t="n">
        <v>1096960</v>
      </c>
      <c r="L7" s="40" t="n">
        <v>607537.56999999995</v>
      </c>
      <c r="M7" s="40" t="n">
        <v>244088.95999999999</v>
      </c>
      <c r="N7" s="40"/>
    </row>
    <row r="8">
      <c r="A8" s="1" t="s">
        <v>53</v>
      </c>
      <c r="B8" s="40"/>
      <c r="C8" s="40"/>
      <c r="D8" s="40"/>
      <c r="E8" s="40"/>
      <c r="F8" s="40"/>
      <c r="G8" s="40"/>
      <c r="H8" s="40"/>
      <c r="I8" s="40"/>
      <c r="J8" s="40"/>
      <c r="K8" s="40" t="n">
        <v>79948980</v>
      </c>
      <c r="L8" s="40" t="n">
        <v>164193402</v>
      </c>
      <c r="M8" s="40" t="n">
        <v>239101539</v>
      </c>
      <c r="N8" s="40"/>
    </row>
    <row r="9">
      <c r="A9" s="1" t="s">
        <v>49</v>
      </c>
      <c r="B9" s="40"/>
      <c r="C9" s="40"/>
      <c r="D9" s="40" t="n">
        <v>1087637</v>
      </c>
      <c r="E9" s="40" t="n">
        <v>2694831</v>
      </c>
      <c r="F9" s="40" t="n">
        <v>2316363</v>
      </c>
      <c r="G9" s="40" t="n">
        <v>4928841</v>
      </c>
      <c r="H9" s="40" t="n">
        <v>50000</v>
      </c>
      <c r="I9" s="40" t="n">
        <v>31955707.710000001</v>
      </c>
      <c r="J9" s="40" t="n">
        <v>167767241.66999999</v>
      </c>
      <c r="K9" s="40" t="n">
        <v>631276825.10000002</v>
      </c>
      <c r="L9" s="40" t="n">
        <v>979379139.37</v>
      </c>
      <c r="M9" s="40" t="n">
        <v>1451720368.3299999</v>
      </c>
      <c r="N9" s="40"/>
    </row>
    <row r="10">
      <c r="A10" s="1" t="s">
        <v>51</v>
      </c>
      <c r="B10" s="40" t="n">
        <v>65790468.880000003</v>
      </c>
      <c r="C10" s="40" t="n">
        <v>16073573.33</v>
      </c>
      <c r="D10" s="40" t="n">
        <v>7755269.5099999998</v>
      </c>
      <c r="E10" s="40" t="n">
        <v>8294831</v>
      </c>
      <c r="F10" s="40" t="n">
        <v>1359295.89</v>
      </c>
      <c r="G10" s="40" t="n">
        <v>61241002.210000001</v>
      </c>
      <c r="H10" s="40" t="n">
        <v>2629821</v>
      </c>
      <c r="I10" s="40" t="n">
        <v>70515217.939999998</v>
      </c>
      <c r="J10" s="40" t="n">
        <v>232155798.74000001</v>
      </c>
      <c r="K10" s="40" t="n">
        <v>527178274.75999999</v>
      </c>
      <c r="L10" s="40" t="n">
        <v>588638274.20000005</v>
      </c>
      <c r="M10" s="40" t="n">
        <v>713472153.79999995</v>
      </c>
      <c r="N10" s="40"/>
    </row>
    <row r="11">
      <c r="A11" s="37" t="s">
        <v>44</v>
      </c>
      <c r="B11" s="40" t="n">
        <f t="shared" ref="B11:M11" si="0">SUM(B3:B10)</f>
        <v>393034568.82999998</v>
      </c>
      <c r="C11" s="40" t="n">
        <f t="shared" si="0"/>
        <v>474005596.35999995</v>
      </c>
      <c r="D11" s="40" t="n">
        <f t="shared" si="0"/>
        <v>340559772.73000002</v>
      </c>
      <c r="E11" s="40" t="n">
        <f t="shared" si="0"/>
        <v>523559084.60000002</v>
      </c>
      <c r="F11" s="40" t="n">
        <f t="shared" si="0"/>
        <v>694883317.67999995</v>
      </c>
      <c r="G11" s="40" t="n">
        <f t="shared" si="0"/>
        <v>1433156330.3</v>
      </c>
      <c r="H11" s="40" t="n">
        <f t="shared" si="0"/>
        <v>2113588321.8699999</v>
      </c>
      <c r="I11" s="40" t="n">
        <f t="shared" si="0"/>
        <v>3953534234.1799998</v>
      </c>
      <c r="J11" s="40" t="n">
        <f t="shared" si="0"/>
        <v>7416385657.789999</v>
      </c>
      <c r="K11" s="40" t="n">
        <f t="shared" si="0"/>
        <v>16317685492.580002</v>
      </c>
      <c r="L11" s="40" t="n">
        <f t="shared" si="0"/>
        <v>14645097081.370003</v>
      </c>
      <c r="M11" s="40" t="n">
        <f t="shared" si="0"/>
        <v>10900562375.699999</v>
      </c>
      <c r="N11" s="40"/>
    </row>
    <row r="15">
      <c r="A15" s="1" t="s">
        <v>43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19" t="n">
        <f t="shared" ref="P15:P21" si="2">F15</f>
        <v>2015</v>
      </c>
      <c r="Q15" s="19" t="n">
        <f t="shared" ref="Q15:R21" si="3">L15</f>
        <v>2021</v>
      </c>
      <c r="R15" s="19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7" t="n">
        <f t="shared" ref="B16:M16" si="5">IF(B3="","",B3/VLOOKUP(B$15,deflator,2,FALSE)/$P$1)</f>
        <v>2.5006466383670667E-4</v>
      </c>
      <c r="C16" s="17" t="n">
        <f t="shared" si="5"/>
        <v>2.3895595285440721E-3</v>
      </c>
      <c r="D16" s="17" t="n">
        <f t="shared" si="5"/>
        <v>4.8273855057592487E-3</v>
      </c>
      <c r="E16" s="17" t="n">
        <f t="shared" si="5"/>
        <v>5.6246076440359255E-3</v>
      </c>
      <c r="F16" s="17" t="n">
        <f t="shared" si="5"/>
        <v>5.9895985538231901E-3</v>
      </c>
      <c r="G16" s="17" t="n">
        <f t="shared" si="5"/>
        <v>0.29744245258327467</v>
      </c>
      <c r="H16" s="17" t="n">
        <f t="shared" si="5"/>
        <v>0.21936152608750337</v>
      </c>
      <c r="I16" s="17" t="n">
        <f t="shared" si="5"/>
        <v>0.60079885728094229</v>
      </c>
      <c r="J16" s="17" t="n">
        <f t="shared" si="5"/>
        <v>1.8316764094700413</v>
      </c>
      <c r="K16" s="17" t="n">
        <f t="shared" si="5"/>
        <v>1.583462384453671</v>
      </c>
      <c r="L16" s="17" t="n">
        <f t="shared" si="5"/>
        <v>2.1076097642963365</v>
      </c>
      <c r="M16" s="17" t="n">
        <f t="shared" si="5"/>
        <v>2.0728245811099999</v>
      </c>
      <c r="N16" s="9" t="e">
        <f>#REF!</f>
        <v>#REF!</v>
      </c>
      <c r="O16" s="9" t="str">
        <f t="shared" ref="O16:O24" si="6">A16</f>
        <v>Air Force</v>
      </c>
      <c r="P16" s="27" t="n">
        <f t="shared" si="2"/>
        <v>5.9895985538231901E-3</v>
      </c>
      <c r="Q16" s="27" t="n">
        <f t="shared" si="3"/>
        <v>2.1076097642963365</v>
      </c>
      <c r="R16" s="27" t="n">
        <f t="shared" si="3"/>
        <v>2.0728245811099999</v>
      </c>
      <c r="S16" s="7" t="n">
        <f t="shared" ref="S16:S21" si="7">(M16/L16)-1</f>
        <v>-1.6504565397072124E-2</v>
      </c>
      <c r="T16" s="16" t="n">
        <f t="shared" ref="T16:T21" si="8">(M16/F16)-1</f>
        <v>345.07070281645269</v>
      </c>
      <c r="U16" s="29" t="n">
        <f t="shared" ref="U16:U21" si="9">M28</f>
        <v>0.19015758175292216</v>
      </c>
      <c r="V16" s="16"/>
    </row>
    <row r="17">
      <c r="A17" s="1" t="str">
        <f t="shared" si="4"/>
        <v>Army</v>
      </c>
      <c r="B17" s="17" t="n">
        <f t="shared" ref="B17:M17" si="10">IF(B4="","",B4/VLOOKUP(B$15,deflator,2,FALSE)/$P$1)</f>
        <v>0.34053234998007514</v>
      </c>
      <c r="C17" s="17" t="n">
        <f t="shared" si="10"/>
        <v>0.52547530531841824</v>
      </c>
      <c r="D17" s="17" t="n">
        <f t="shared" si="10"/>
        <v>0.378171377680593</v>
      </c>
      <c r="E17" s="17" t="n">
        <f t="shared" si="10"/>
        <v>0.56666517718247877</v>
      </c>
      <c r="F17" s="17" t="n">
        <f t="shared" si="10"/>
        <v>0.74762403685199974</v>
      </c>
      <c r="G17" s="17" t="n">
        <f t="shared" si="10"/>
        <v>1.0732080902223713</v>
      </c>
      <c r="H17" s="17" t="n">
        <f t="shared" si="10"/>
        <v>1.8039302863464011</v>
      </c>
      <c r="I17" s="17" t="n">
        <f t="shared" si="10"/>
        <v>3.3652692711756367</v>
      </c>
      <c r="J17" s="17" t="n">
        <f t="shared" si="10"/>
        <v>5.5401870915825313</v>
      </c>
      <c r="K17" s="17" t="n">
        <f t="shared" si="10"/>
        <v>14.648009822460429</v>
      </c>
      <c r="L17" s="17" t="n">
        <f t="shared" si="10"/>
        <v>11.281028405757551</v>
      </c>
      <c r="M17" s="17" t="n">
        <f t="shared" si="10"/>
        <v>6.0263373893500001</v>
      </c>
      <c r="N17" s="9" t="e">
        <f>#REF!</f>
        <v>#REF!</v>
      </c>
      <c r="O17" s="9" t="str">
        <f t="shared" si="6"/>
        <v>Army</v>
      </c>
      <c r="P17" s="27" t="n">
        <f t="shared" si="2"/>
        <v>0.74762403685199974</v>
      </c>
      <c r="Q17" s="27" t="n">
        <f t="shared" si="3"/>
        <v>11.281028405757551</v>
      </c>
      <c r="R17" s="27" t="n">
        <f t="shared" si="3"/>
        <v>6.0263373893500001</v>
      </c>
      <c r="S17" s="16" t="n">
        <f t="shared" si="7"/>
        <v>-0.46579893493803193</v>
      </c>
      <c r="T17" s="16" t="n">
        <f t="shared" si="8"/>
        <v>7.0606522694547582</v>
      </c>
      <c r="U17" s="29" t="n">
        <f t="shared" si="9"/>
        <v>0.55284646623225331</v>
      </c>
      <c r="V17" s="16"/>
    </row>
    <row r="18">
      <c r="A18" s="1" t="str">
        <f t="shared" si="4"/>
        <v>DARPA</v>
      </c>
      <c r="B18" s="17" t="n">
        <f t="shared" ref="B18:M18" si="11">IF(B5="","",B5/VLOOKUP(B$15,deflator,2,FALSE)/$P$1)</f>
        <v>7.8869820466561893E-2</v>
      </c>
      <c r="C18" s="17" t="n">
        <f t="shared" si="11"/>
        <v>4.8808931644687248E-2</v>
      </c>
      <c r="D18" s="17" t="n">
        <f t="shared" si="11"/>
        <v>2.7225187952936422E-2</v>
      </c>
      <c r="E18" s="17" t="n">
        <f t="shared" si="11"/>
        <v>4.9558648712866193E-2</v>
      </c>
      <c r="F18" s="17" t="n">
        <f t="shared" si="11"/>
        <v>7.5453709273849354E-2</v>
      </c>
      <c r="G18" s="17" t="n">
        <f t="shared" si="11"/>
        <v>0.2555029468381354</v>
      </c>
      <c r="H18" s="17" t="n">
        <f t="shared" si="11"/>
        <v>0.44377740006854938</v>
      </c>
      <c r="I18" s="17" t="n">
        <f t="shared" si="11"/>
        <v>0.4315053426459094</v>
      </c>
      <c r="J18" s="17" t="n">
        <f t="shared" si="11"/>
        <v>0.47252595063220326</v>
      </c>
      <c r="K18" s="17" t="n">
        <f t="shared" si="11"/>
        <v>0.39136766934186978</v>
      </c>
      <c r="L18" s="17" t="n">
        <f t="shared" si="11"/>
        <v>0.37154419972557456</v>
      </c>
      <c r="M18" s="17" t="n">
        <f t="shared" si="11"/>
        <v>0.31234319961000001</v>
      </c>
      <c r="N18" s="9" t="e">
        <f>#REF!</f>
        <v>#REF!</v>
      </c>
      <c r="O18" s="9" t="str">
        <f t="shared" si="6"/>
        <v>DARPA</v>
      </c>
      <c r="P18" s="27" t="n">
        <f t="shared" si="2"/>
        <v>7.5453709273849354E-2</v>
      </c>
      <c r="Q18" s="27" t="n">
        <f t="shared" si="3"/>
        <v>0.37154419972557456</v>
      </c>
      <c r="R18" s="27" t="n">
        <f t="shared" si="3"/>
        <v>0.31234319961000001</v>
      </c>
      <c r="S18" s="16" t="n">
        <f t="shared" si="7"/>
        <v>-0.15933770506793232</v>
      </c>
      <c r="T18" s="16" t="n">
        <f t="shared" si="8"/>
        <v>3.139534061558078</v>
      </c>
      <c r="U18" s="29" t="n">
        <f t="shared" si="9"/>
        <v>2.8653861043563118E-2</v>
      </c>
      <c r="V18" s="16"/>
    </row>
    <row r="19">
      <c r="A19" s="1" t="str">
        <f t="shared" si="4"/>
        <v>DISA</v>
      </c>
      <c r="B19" s="17" t="str">
        <f t="shared" ref="B19:M19" si="12">IF(B6="","",B6/VLOOKUP(B$15,deflator,2,FALSE)/$P$1)</f>
      </c>
      <c r="C19" s="17" t="str">
        <f t="shared" si="12"/>
      </c>
      <c r="D19" s="17" t="str">
        <f t="shared" si="12"/>
      </c>
      <c r="E19" s="17" t="str">
        <f t="shared" si="12"/>
      </c>
      <c r="F19" s="17" t="str">
        <f t="shared" si="12"/>
      </c>
      <c r="G19" s="17" t="str">
        <f t="shared" si="12"/>
      </c>
      <c r="H19" s="17" t="str">
        <f t="shared" si="12"/>
      </c>
      <c r="I19" s="17" t="str">
        <f t="shared" si="12"/>
      </c>
      <c r="J19" s="17" t="n">
        <f t="shared" si="12"/>
        <v>1.3201970950097109E-2</v>
      </c>
      <c r="K19" s="17" t="n">
        <f t="shared" si="12"/>
        <v>4.2034348487329259E-2</v>
      </c>
      <c r="L19" s="17" t="n">
        <f t="shared" si="12"/>
        <v>4.6757096521734057E-2</v>
      </c>
      <c r="M19" s="17" t="n">
        <f t="shared" si="12"/>
        <v>8.4519055540000013E-2</v>
      </c>
      <c r="N19" s="9" t="e">
        <f>#REF!</f>
        <v>#REF!</v>
      </c>
      <c r="O19" s="9" t="str">
        <f t="shared" si="6"/>
        <v>DISA</v>
      </c>
      <c r="P19" s="27" t="str">
        <f t="shared" si="2"/>
      </c>
      <c r="Q19" s="27" t="n">
        <f t="shared" si="3"/>
        <v>4.6757096521734057E-2</v>
      </c>
      <c r="R19" s="27" t="n">
        <f t="shared" si="3"/>
        <v>8.4519055540000013E-2</v>
      </c>
      <c r="S19" s="120" t="n">
        <f t="shared" si="7"/>
        <v>0.80761984441683832</v>
      </c>
      <c r="T19" s="16" t="e">
        <f t="shared" si="8"/>
        <v>#VALUE!</v>
      </c>
      <c r="U19" s="29" t="n">
        <f t="shared" si="9"/>
        <v>7.7536417504856011E-3</v>
      </c>
      <c r="V19" s="16"/>
    </row>
    <row r="20">
      <c r="A20" s="1" t="str">
        <f t="shared" si="4"/>
        <v>DLA</v>
      </c>
      <c r="B20" s="17" t="str">
        <f t="shared" ref="B20:M20" si="13">IF(B7="","",B7/VLOOKUP(B$15,deflator,2,FALSE)/$P$1)</f>
      </c>
      <c r="C20" s="17" t="str">
        <f t="shared" si="13"/>
      </c>
      <c r="D20" s="17" t="str">
        <f t="shared" si="13"/>
      </c>
      <c r="E20" s="17" t="str">
        <f t="shared" si="13"/>
      </c>
      <c r="F20" s="17" t="str">
        <f t="shared" si="13"/>
      </c>
      <c r="G20" s="17" t="str">
        <f t="shared" si="13"/>
      </c>
      <c r="H20" s="17" t="str">
        <f t="shared" si="13"/>
      </c>
      <c r="I20" s="17" t="str">
        <f t="shared" si="13"/>
      </c>
      <c r="J20" s="17" t="n">
        <f t="shared" si="13"/>
        <v>6.7198505881540822E-4</v>
      </c>
      <c r="K20" s="17" t="n">
        <f t="shared" si="13"/>
        <v>1.2123940045233165E-3</v>
      </c>
      <c r="L20" s="17" t="n">
        <f t="shared" si="13"/>
        <v>6.4963238705145071E-4</v>
      </c>
      <c r="M20" s="17" t="n">
        <f t="shared" si="13"/>
        <v>2.4408895999999998E-4</v>
      </c>
      <c r="N20" s="9" t="e">
        <f>#REF!</f>
        <v>#REF!</v>
      </c>
      <c r="O20" s="9" t="str">
        <f t="shared" si="6"/>
        <v>DLA</v>
      </c>
      <c r="P20" s="27" t="str">
        <f t="shared" si="2"/>
      </c>
      <c r="Q20" s="27" t="n">
        <f t="shared" si="3"/>
        <v>6.4963238705145071E-4</v>
      </c>
      <c r="R20" s="27" t="n">
        <f t="shared" si="3"/>
        <v>2.4408895999999998E-4</v>
      </c>
      <c r="S20" s="16" t="n">
        <f t="shared" si="7"/>
        <v>-0.62426602357701078</v>
      </c>
      <c r="T20" s="16" t="e">
        <f t="shared" si="8"/>
        <v>#VALUE!</v>
      </c>
      <c r="U20" s="29" t="n">
        <f t="shared" si="9"/>
        <v>2.2392327256815077E-5</v>
      </c>
      <c r="V20" s="16"/>
    </row>
    <row r="21">
      <c r="A21" s="1" t="str">
        <f t="shared" si="4"/>
        <v>MDA</v>
      </c>
      <c r="B21" s="17" t="str">
        <f t="shared" ref="B21:M21" si="14">IF(B8="","",B8/VLOOKUP(B$15,deflator,2,FALSE)/$P$1)</f>
      </c>
      <c r="C21" s="17" t="str">
        <f t="shared" si="14"/>
      </c>
      <c r="D21" s="17" t="str">
        <f t="shared" si="14"/>
      </c>
      <c r="E21" s="17" t="str">
        <f t="shared" si="14"/>
      </c>
      <c r="F21" s="17" t="str">
        <f t="shared" si="14"/>
      </c>
      <c r="G21" s="17" t="str">
        <f t="shared" si="14"/>
      </c>
      <c r="H21" s="17" t="str">
        <f t="shared" si="14"/>
      </c>
      <c r="I21" s="17" t="str">
        <f t="shared" si="14"/>
      </c>
      <c r="J21" s="17" t="str">
        <f t="shared" si="14"/>
      </c>
      <c r="K21" s="17" t="n">
        <f t="shared" si="14"/>
        <v>8.8362077030843894E-2</v>
      </c>
      <c r="L21" s="17" t="n">
        <f t="shared" si="14"/>
        <v>0.17556996792701798</v>
      </c>
      <c r="M21" s="17" t="n">
        <f t="shared" si="14"/>
        <v>0.239101539</v>
      </c>
      <c r="N21" s="9" t="e">
        <f>#REF!</f>
        <v>#REF!</v>
      </c>
      <c r="O21" s="9" t="str">
        <f t="shared" si="6"/>
        <v>MDA</v>
      </c>
      <c r="P21" s="27" t="str">
        <f t="shared" si="2"/>
      </c>
      <c r="Q21" s="27" t="n">
        <f t="shared" si="3"/>
        <v>0.17556996792701798</v>
      </c>
      <c r="R21" s="27" t="n">
        <f t="shared" si="3"/>
        <v>0.239101539</v>
      </c>
      <c r="S21" s="120" t="n">
        <f t="shared" si="7"/>
        <v>0.36185898888693324</v>
      </c>
      <c r="T21" s="16" t="e">
        <f t="shared" si="8"/>
        <v>#VALUE!</v>
      </c>
      <c r="U21" s="29" t="n">
        <f t="shared" si="9"/>
        <v>2.1934789303441393E-2</v>
      </c>
      <c r="V21" s="16"/>
    </row>
    <row r="22">
      <c r="A22" s="1" t="str">
        <f t="shared" si="4"/>
        <v>Navy</v>
      </c>
      <c r="B22" s="17" t="str">
        <f t="shared" ref="B22:M22" si="15">IF(B9="","",B9/VLOOKUP(B$15,deflator,2,FALSE)/$P$1)</f>
      </c>
      <c r="C22" s="17" t="str">
        <f t="shared" si="15"/>
      </c>
      <c r="D22" s="17" t="n">
        <f t="shared" si="15"/>
        <v>1.3450469149475571E-3</v>
      </c>
      <c r="E22" s="17" t="n">
        <f t="shared" si="15"/>
        <v>3.2693648159950995E-3</v>
      </c>
      <c r="F22" s="17" t="n">
        <f t="shared" si="15"/>
        <v>2.7783559648138891E-3</v>
      </c>
      <c r="G22" s="17" t="n">
        <f t="shared" si="15"/>
        <v>5.8633000894628799E-3</v>
      </c>
      <c r="H22" s="17" t="n">
        <f t="shared" si="15"/>
        <v>5.8436194924736529E-5</v>
      </c>
      <c r="I22" s="17" t="n">
        <f t="shared" si="15"/>
        <v>3.6490590057176302E-2</v>
      </c>
      <c r="J22" s="17" t="n">
        <f t="shared" si="15"/>
        <v>0.18789513293485627</v>
      </c>
      <c r="K22" s="17" t="n">
        <f t="shared" si="15"/>
        <v>0.69770660547855368</v>
      </c>
      <c r="L22" s="17" t="n">
        <f t="shared" si="15"/>
        <v>1.0472379644559735</v>
      </c>
      <c r="M22" s="17" t="n">
        <f t="shared" si="15"/>
        <v>1.45172036833</v>
      </c>
      <c r="N22" s="9" t="e">
        <f>#REF!</f>
        <v>#REF!</v>
      </c>
      <c r="O22" s="9" t="str">
        <f t="shared" si="6"/>
        <v>Navy</v>
      </c>
      <c r="P22" s="27"/>
      <c r="Q22" s="27"/>
      <c r="R22" s="27"/>
      <c r="S22" s="120"/>
      <c r="T22" s="16"/>
      <c r="U22" s="29"/>
      <c r="V22" s="16"/>
    </row>
    <row r="23">
      <c r="A23" s="1" t="str">
        <f t="shared" si="4"/>
        <v>Other DoD</v>
      </c>
      <c r="B23" s="17" t="n">
        <f t="shared" ref="B23:M23" si="16">IF(B10="","",B10/VLOOKUP(B$15,deflator,2,FALSE)/$P$1)</f>
        <v>8.4368571713520565E-2</v>
      </c>
      <c r="C23" s="17" t="n">
        <f t="shared" si="16"/>
        <v>2.024145089060693E-2</v>
      </c>
      <c r="D23" s="17" t="n">
        <f t="shared" si="16"/>
        <v>9.5907010601996353E-3</v>
      </c>
      <c r="E23" s="17" t="n">
        <f t="shared" si="16"/>
        <v>1.0063276185417731E-2</v>
      </c>
      <c r="F23" s="17" t="n">
        <f t="shared" si="16"/>
        <v>1.6304041481963335E-3</v>
      </c>
      <c r="G23" s="17" t="n">
        <f t="shared" si="16"/>
        <v>7.2851685363088281E-2</v>
      </c>
      <c r="H23" s="17" t="n">
        <f t="shared" si="16"/>
        <v>3.0735346514633105E-3</v>
      </c>
      <c r="I23" s="17" t="n">
        <f t="shared" si="16"/>
        <v>8.0522138141718019E-2</v>
      </c>
      <c r="J23" s="17" t="n">
        <f t="shared" si="16"/>
        <v>0.26000871345106169</v>
      </c>
      <c r="K23" s="17" t="n">
        <f t="shared" si="16"/>
        <v>0.58265367892536601</v>
      </c>
      <c r="L23" s="17" t="n">
        <f t="shared" si="16"/>
        <v>0.62942360449970591</v>
      </c>
      <c r="M23" s="17" t="n">
        <f t="shared" si="16"/>
        <v>0.71347215379999995</v>
      </c>
      <c r="N23" s="9" t="e">
        <f>#REF!</f>
        <v>#REF!</v>
      </c>
      <c r="O23" s="9" t="str">
        <f t="shared" si="6"/>
        <v>Other DoD</v>
      </c>
      <c r="P23" s="27" t="n">
        <f>F23</f>
        <v>1.6304041481963335E-3</v>
      </c>
      <c r="Q23" s="27" t="n">
        <f>L23</f>
        <v>0.62942360449970591</v>
      </c>
      <c r="R23" s="27" t="n">
        <f>M23</f>
        <v>0.71347215379999995</v>
      </c>
      <c r="S23" s="120" t="n">
        <f>(M23/L23)-1</f>
        <v>0.13353256646150036</v>
      </c>
      <c r="T23" s="16" t="n">
        <f>(M23/F23)-1</f>
        <v>436.60447652767107</v>
      </c>
      <c r="U23" s="29" t="n">
        <f>M35</f>
        <v>6.5452783921543606E-2</v>
      </c>
      <c r="V23" s="16"/>
    </row>
    <row r="24">
      <c r="A24" s="1" t="s">
        <v>44</v>
      </c>
      <c r="B24" s="17" t="n">
        <f t="shared" ref="B24:M24" si="17">B11/VLOOKUP(B$15,deflator,2,FALSE)/$P$1</f>
        <v>0.50402080682399431</v>
      </c>
      <c r="C24" s="17" t="n">
        <f t="shared" si="17"/>
        <v>0.59691524738225654</v>
      </c>
      <c r="D24" s="17" t="n">
        <f t="shared" si="17"/>
        <v>0.42115969911443585</v>
      </c>
      <c r="E24" s="17" t="n">
        <f t="shared" si="17"/>
        <v>0.63518107454079376</v>
      </c>
      <c r="F24" s="44" t="n">
        <f t="shared" si="17"/>
        <v>0.83347610479268253</v>
      </c>
      <c r="G24" s="17" t="n">
        <f t="shared" si="17"/>
        <v>1.7048684750963325</v>
      </c>
      <c r="H24" s="17" t="n">
        <f t="shared" si="17"/>
        <v>2.4702011833488418</v>
      </c>
      <c r="I24" s="17" t="n">
        <f t="shared" si="17"/>
        <v>4.5145861993013829</v>
      </c>
      <c r="J24" s="17" t="n">
        <f t="shared" si="17"/>
        <v>8.3061672540796057</v>
      </c>
      <c r="K24" s="17" t="n">
        <f t="shared" si="17"/>
        <v>18.034808980182586</v>
      </c>
      <c r="L24" s="17" t="n">
        <f t="shared" si="17"/>
        <v>15.659820635570947</v>
      </c>
      <c r="M24" s="44" t="n">
        <f t="shared" si="17"/>
        <v>10.900562375699998</v>
      </c>
      <c r="N24" s="9"/>
      <c r="O24" s="9" t="str">
        <f t="shared" si="6"/>
        <v>Grand Total</v>
      </c>
      <c r="P24" s="27" t="n">
        <f>F24</f>
        <v>0.83347610479268253</v>
      </c>
      <c r="Q24" s="27" t="n">
        <f>L24</f>
        <v>15.659820635570947</v>
      </c>
      <c r="R24" s="27" t="n">
        <f>M24</f>
        <v>10.900562375699998</v>
      </c>
      <c r="S24" s="16" t="n">
        <f>(M24/L24)-1</f>
        <v>-0.30391524721939633</v>
      </c>
      <c r="T24" s="16" t="n">
        <f>(M24/F24)-1</f>
        <v>12.078434178279636</v>
      </c>
      <c r="U24" s="29" t="b">
        <f>M36</f>
        <v>1</v>
      </c>
    </row>
    <row r="25">
      <c r="A25" s="3"/>
      <c r="B25" s="3" t="b">
        <f t="shared" ref="B25:M25" si="18">B24=SUM(B16:B23)</f>
        <v>1</v>
      </c>
      <c r="C25" s="3" t="b">
        <f t="shared" si="18"/>
        <v>0</v>
      </c>
      <c r="D25" s="3" t="b">
        <f t="shared" si="18"/>
        <v>1</v>
      </c>
      <c r="E25" s="3" t="b">
        <f t="shared" si="18"/>
        <v>1</v>
      </c>
      <c r="F25" s="3" t="b">
        <f t="shared" si="18"/>
        <v>1</v>
      </c>
      <c r="G25" s="3" t="b">
        <f t="shared" si="18"/>
        <v>1</v>
      </c>
      <c r="H25" s="3" t="b">
        <f t="shared" si="18"/>
        <v>1</v>
      </c>
      <c r="I25" s="3" t="b">
        <f t="shared" si="18"/>
        <v>1</v>
      </c>
      <c r="J25" s="3" t="b">
        <f t="shared" si="18"/>
        <v>1</v>
      </c>
      <c r="K25" s="3" t="b">
        <f t="shared" si="18"/>
        <v>1</v>
      </c>
      <c r="L25" s="3" t="b">
        <f t="shared" si="18"/>
        <v>1</v>
      </c>
      <c r="M25" s="3" t="b">
        <f t="shared" si="18"/>
        <v>1</v>
      </c>
    </row>
    <row r="26">
      <c r="B26" s="9"/>
      <c r="C26" s="9"/>
      <c r="D26" s="9"/>
      <c r="E26" s="9"/>
      <c r="F26" s="35"/>
      <c r="G26" s="35"/>
      <c r="H26" s="9"/>
      <c r="I26" s="9"/>
      <c r="J26" s="9"/>
      <c r="K26" s="35"/>
      <c r="L26" s="35"/>
      <c r="M26" s="35"/>
      <c r="O26" s="16"/>
      <c r="P26" s="16"/>
      <c r="Q26" s="5"/>
      <c r="R26" s="34"/>
    </row>
    <row r="27">
      <c r="A27" s="1" t="s">
        <v>43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7" t="n">
        <f t="shared" ref="B28:M28" si="21">IF(B16="","",B16/B$24)</f>
        <v>4.961395649763921E-4</v>
      </c>
      <c r="C28" s="7" t="n">
        <f t="shared" si="21"/>
        <v>4.003180583882506E-3</v>
      </c>
      <c r="D28" s="7" t="n">
        <f t="shared" si="21"/>
        <v>1.1462125924939391E-2</v>
      </c>
      <c r="E28" s="7" t="n">
        <f t="shared" si="21"/>
        <v>8.8551247344739511E-3</v>
      </c>
      <c r="F28" s="18" t="n">
        <f t="shared" si="21"/>
        <v>7.1862870685573321E-3</v>
      </c>
      <c r="G28" s="7" t="n">
        <f t="shared" si="21"/>
        <v>0.17446650983822543</v>
      </c>
      <c r="H28" s="7" t="n">
        <f t="shared" si="21"/>
        <v>8.8803101369304596E-2</v>
      </c>
      <c r="I28" s="7" t="n">
        <f t="shared" si="21"/>
        <v>0.13307949627230817</v>
      </c>
      <c r="J28" s="7" t="n">
        <f t="shared" si="21"/>
        <v>0.22052004895162766</v>
      </c>
      <c r="K28" s="7" t="n">
        <f t="shared" si="21"/>
        <v>8.7800341339553237E-2</v>
      </c>
      <c r="L28" s="7" t="n">
        <f t="shared" si="21"/>
        <v>0.1345870947914273</v>
      </c>
      <c r="M28" s="7" t="n">
        <f t="shared" si="21"/>
        <v>0.19015758175292216</v>
      </c>
      <c r="R28" s="34"/>
    </row>
    <row r="29">
      <c r="A29" s="1" t="str">
        <f t="shared" si="20"/>
        <v>Army</v>
      </c>
      <c r="B29" s="7" t="n">
        <f t="shared" ref="B29:M29" si="22">IF(B17="","",B17/B$24)</f>
        <v>0.67563153220972116</v>
      </c>
      <c r="C29" s="7" t="n">
        <f t="shared" si="22"/>
        <v>0.88031811487956657</v>
      </c>
      <c r="D29" s="7" t="n">
        <f t="shared" si="22"/>
        <v>0.89792869183771962</v>
      </c>
      <c r="E29" s="7" t="n">
        <f t="shared" si="22"/>
        <v>0.89213170841425216</v>
      </c>
      <c r="F29" s="18" t="n">
        <f t="shared" si="22"/>
        <v>0.8969951658517703</v>
      </c>
      <c r="G29" s="7" t="n">
        <f t="shared" si="22"/>
        <v>0.62949612002282485</v>
      </c>
      <c r="H29" s="7" t="n">
        <f t="shared" si="22"/>
        <v>0.73027666673724934</v>
      </c>
      <c r="I29" s="7" t="n">
        <f t="shared" si="22"/>
        <v>0.74542142349533624</v>
      </c>
      <c r="J29" s="7" t="n">
        <f t="shared" si="22"/>
        <v>0.66699681358588669</v>
      </c>
      <c r="K29" s="7" t="n">
        <f t="shared" si="22"/>
        <v>0.81220765013681506</v>
      </c>
      <c r="L29" s="7" t="n">
        <f t="shared" si="22"/>
        <v>0.72038043527350093</v>
      </c>
      <c r="M29" s="7" t="n">
        <f t="shared" si="22"/>
        <v>0.55284646623225331</v>
      </c>
      <c r="R29" s="34"/>
    </row>
    <row r="30">
      <c r="A30" s="1" t="str">
        <f t="shared" si="20"/>
        <v>DARPA</v>
      </c>
      <c r="B30" s="7" t="n">
        <f t="shared" ref="B30:M30" si="23">IF(B18="","",B18/B$24)</f>
        <v>0.15648127894470731</v>
      </c>
      <c r="C30" s="7" t="n">
        <f t="shared" si="23"/>
        <v>8.1768612644318436E-2</v>
      </c>
      <c r="D30" s="7" t="n">
        <f t="shared" si="23"/>
        <v>6.4643383519796135E-2</v>
      </c>
      <c r="E30" s="7" t="n">
        <f t="shared" si="23"/>
        <v>7.8022867335420507E-2</v>
      </c>
      <c r="F30" s="18" t="n">
        <f t="shared" si="23"/>
        <v>9.0528941189762818E-2</v>
      </c>
      <c r="G30" s="7" t="n">
        <f t="shared" si="23"/>
        <v>0.14986666160490672</v>
      </c>
      <c r="H30" s="7" t="n">
        <f t="shared" si="23"/>
        <v>0.17965233077369114</v>
      </c>
      <c r="I30" s="7" t="n">
        <f t="shared" si="23"/>
        <v>9.5580264413310662E-2</v>
      </c>
      <c r="J30" s="7" t="n">
        <f t="shared" si="23"/>
        <v>5.688856679356178E-2</v>
      </c>
      <c r="K30" s="7" t="n">
        <f t="shared" si="23"/>
        <v>2.1700682816874924E-2</v>
      </c>
      <c r="L30" s="7" t="n">
        <f t="shared" si="23"/>
        <v>2.3725955001146045E-2</v>
      </c>
      <c r="M30" s="7" t="n">
        <f t="shared" si="23"/>
        <v>2.8653861043563118E-2</v>
      </c>
      <c r="R30" s="34"/>
    </row>
    <row r="31">
      <c r="A31" s="1" t="str">
        <f t="shared" si="20"/>
        <v>DISA</v>
      </c>
      <c r="B31" s="7" t="str">
        <f t="shared" ref="B31:M31" si="24">IF(B19="","",B19/B$24)</f>
      </c>
      <c r="C31" s="7" t="str">
        <f t="shared" si="24"/>
      </c>
      <c r="D31" s="7" t="str">
        <f t="shared" si="24"/>
      </c>
      <c r="E31" s="7" t="str">
        <f t="shared" si="24"/>
      </c>
      <c r="F31" s="43" t="str">
        <f t="shared" si="24"/>
      </c>
      <c r="G31" s="7" t="str">
        <f t="shared" si="24"/>
      </c>
      <c r="H31" s="7" t="str">
        <f t="shared" si="24"/>
      </c>
      <c r="I31" s="7" t="str">
        <f t="shared" si="24"/>
      </c>
      <c r="J31" s="7" t="n">
        <f t="shared" si="24"/>
        <v>1.5894179043424524E-3</v>
      </c>
      <c r="K31" s="7" t="n">
        <f t="shared" si="24"/>
        <v>2.3307343334502953E-3</v>
      </c>
      <c r="L31" s="7" t="n">
        <f t="shared" si="24"/>
        <v>2.9858002597760486E-3</v>
      </c>
      <c r="M31" s="7" t="n">
        <f t="shared" si="24"/>
        <v>7.7536417504856011E-3</v>
      </c>
      <c r="R31" s="34"/>
    </row>
    <row r="32">
      <c r="A32" s="1" t="str">
        <f t="shared" si="20"/>
        <v>DLA</v>
      </c>
      <c r="B32" s="7" t="str">
        <f t="shared" ref="B32:M32" si="25">IF(B20="","",B20/B$24)</f>
      </c>
      <c r="C32" s="7" t="str">
        <f t="shared" si="25"/>
      </c>
      <c r="D32" s="7" t="str">
        <f t="shared" si="25"/>
      </c>
      <c r="E32" s="7" t="str">
        <f t="shared" si="25"/>
      </c>
      <c r="F32" s="18" t="str">
        <f t="shared" si="25"/>
      </c>
      <c r="G32" s="7" t="str">
        <f t="shared" si="25"/>
      </c>
      <c r="H32" s="7" t="str">
        <f t="shared" si="25"/>
      </c>
      <c r="I32" s="7" t="str">
        <f t="shared" si="25"/>
      </c>
      <c r="J32" s="7" t="n">
        <f t="shared" si="25"/>
        <v>8.0901941685000407E-5</v>
      </c>
      <c r="K32" s="7" t="n">
        <f t="shared" si="25"/>
        <v>6.7225220175913506E-5</v>
      </c>
      <c r="L32" s="7" t="n">
        <f t="shared" si="25"/>
        <v>4.148402476435935E-5</v>
      </c>
      <c r="M32" s="7" t="n">
        <f t="shared" si="25"/>
        <v>2.2392327256815077E-5</v>
      </c>
      <c r="R32" s="34"/>
    </row>
    <row r="33">
      <c r="A33" s="1" t="str">
        <f t="shared" si="20"/>
        <v>MDA</v>
      </c>
      <c r="B33" s="7" t="str">
        <f t="shared" ref="B33:M33" si="26">IF(B21="","",B21/B$24)</f>
      </c>
      <c r="C33" s="7" t="str">
        <f t="shared" si="26"/>
      </c>
      <c r="D33" s="7" t="str">
        <f t="shared" si="26"/>
      </c>
      <c r="E33" s="7" t="str">
        <f t="shared" si="26"/>
      </c>
      <c r="F33" s="18" t="str">
        <f t="shared" si="26"/>
      </c>
      <c r="G33" s="7" t="str">
        <f t="shared" si="26"/>
      </c>
      <c r="H33" s="7" t="str">
        <f t="shared" si="26"/>
      </c>
      <c r="I33" s="7" t="str">
        <f t="shared" si="26"/>
      </c>
      <c r="J33" s="7" t="str">
        <f t="shared" si="26"/>
      </c>
      <c r="K33" s="7" t="n">
        <f t="shared" si="26"/>
        <v>4.8995294115917664E-3</v>
      </c>
      <c r="L33" s="7" t="n">
        <f t="shared" si="26"/>
        <v>1.1211492903578637E-2</v>
      </c>
      <c r="M33" s="7" t="n">
        <f t="shared" si="26"/>
        <v>2.1934789303441393E-2</v>
      </c>
      <c r="R33" s="34"/>
    </row>
    <row r="34">
      <c r="A34" s="1" t="str">
        <f t="shared" si="20"/>
        <v>Navy</v>
      </c>
      <c r="B34" s="7" t="str">
        <f t="shared" ref="B34:M34" si="27">IF(B22="","",B22/B$24)</f>
      </c>
      <c r="C34" s="7" t="str">
        <f t="shared" si="27"/>
      </c>
      <c r="D34" s="7" t="n">
        <f t="shared" si="27"/>
        <v>3.1936743182592272E-3</v>
      </c>
      <c r="E34" s="7" t="n">
        <f t="shared" si="27"/>
        <v>5.1471382681839151E-3</v>
      </c>
      <c r="F34" s="18" t="n">
        <f t="shared" si="27"/>
        <v>3.3334560509145883E-3</v>
      </c>
      <c r="G34" s="7" t="n">
        <f t="shared" si="27"/>
        <v>3.4391509815040588E-3</v>
      </c>
      <c r="H34" s="7" t="n">
        <f t="shared" si="27"/>
        <v>2.3656451676342739E-5</v>
      </c>
      <c r="I34" s="7" t="n">
        <f t="shared" si="27"/>
        <v>8.0828205390835375E-3</v>
      </c>
      <c r="J34" s="7" t="n">
        <f t="shared" si="27"/>
        <v>2.2621159337066186E-2</v>
      </c>
      <c r="K34" s="7" t="n">
        <f t="shared" si="27"/>
        <v>3.8686664563246737E-2</v>
      </c>
      <c r="L34" s="7" t="n">
        <f t="shared" si="27"/>
        <v>6.6874199189561279E-2</v>
      </c>
      <c r="M34" s="7" t="n">
        <f t="shared" si="27"/>
        <v>0.13317848366853413</v>
      </c>
      <c r="R34" s="34"/>
    </row>
    <row r="35">
      <c r="A35" s="1" t="str">
        <f t="shared" si="20"/>
        <v>Other DoD</v>
      </c>
      <c r="B35" s="7" t="n">
        <f t="shared" ref="B35:J35" si="28">IF(B23="","",B23/B$24)</f>
        <v>0.16739104928059517</v>
      </c>
      <c r="C35" s="7" t="n">
        <f t="shared" si="28"/>
        <v>3.3910091892232361E-2</v>
      </c>
      <c r="D35" s="7" t="n">
        <f t="shared" si="28"/>
        <v>2.277212439928562E-2</v>
      </c>
      <c r="E35" s="7" t="n">
        <f t="shared" si="28"/>
        <v>1.5843161247669428E-2</v>
      </c>
      <c r="F35" s="18" t="n">
        <f t="shared" si="28"/>
        <v>1.9561498389949372E-3</v>
      </c>
      <c r="G35" s="7" t="n">
        <f t="shared" si="28"/>
        <v>4.2731557552538969E-2</v>
      </c>
      <c r="H35" s="7" t="n">
        <f t="shared" si="28"/>
        <v>1.2442446680786267E-3</v>
      </c>
      <c r="I35" s="7" t="n">
        <f t="shared" si="28"/>
        <v>1.7835995279961329E-2</v>
      </c>
      <c r="J35" s="7" t="n">
        <f t="shared" si="28"/>
        <v>3.1303091485830291E-2</v>
      </c>
      <c r="K35" s="18" t="n">
        <f>IF(L23="","",L23/L$24)</f>
        <v>4.0193538556245252E-2</v>
      </c>
      <c r="L35" s="18"/>
      <c r="M35" s="43" t="n">
        <f>IF(M23="","",M23/M$24)</f>
        <v>6.5452783921543606E-2</v>
      </c>
      <c r="R35" s="34"/>
    </row>
    <row r="36">
      <c r="A36" s="34" t="s">
        <v>45</v>
      </c>
      <c r="B36" s="7" t="b">
        <f t="shared" ref="B36:K36" si="29">SUM(B28:B35)=1</f>
        <v>1</v>
      </c>
      <c r="C36" s="7" t="b">
        <f t="shared" si="29"/>
        <v>1</v>
      </c>
      <c r="D36" s="7" t="b">
        <f t="shared" si="29"/>
        <v>1</v>
      </c>
      <c r="E36" s="7" t="b">
        <f t="shared" si="29"/>
        <v>1</v>
      </c>
      <c r="F36" s="7" t="b">
        <f t="shared" si="29"/>
        <v>1</v>
      </c>
      <c r="G36" s="7" t="b">
        <f t="shared" si="29"/>
        <v>1</v>
      </c>
      <c r="H36" s="7" t="b">
        <f t="shared" si="29"/>
        <v>1</v>
      </c>
      <c r="I36" s="7" t="b">
        <f t="shared" si="29"/>
        <v>1</v>
      </c>
      <c r="J36" s="7" t="b">
        <f t="shared" si="29"/>
        <v>1</v>
      </c>
      <c r="K36" s="7" t="b">
        <f t="shared" si="29"/>
        <v>0</v>
      </c>
      <c r="L36" s="7"/>
      <c r="M36" s="7" t="b">
        <f>SUM(M28:M35)=1</f>
        <v>1</v>
      </c>
      <c r="R36" s="34"/>
    </row>
    <row r="37">
      <c r="B37" s="29"/>
      <c r="C37" s="29"/>
      <c r="D37" s="29"/>
      <c r="E37" s="29"/>
      <c r="F37" s="42"/>
      <c r="G37" s="29"/>
      <c r="H37" s="29"/>
      <c r="I37" s="29"/>
      <c r="J37" s="29"/>
      <c r="K37" s="29"/>
      <c r="L37" s="29"/>
      <c r="M37" s="29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178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179</v>
      </c>
      <c r="T1" s="1" t="s">
        <v>180</v>
      </c>
    </row>
    <row r="2">
      <c r="A2" s="1" t="s">
        <v>181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182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183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184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3" t="n">
        <v>87270</v>
      </c>
      <c r="C11" s="23" t="n">
        <v>84132</v>
      </c>
      <c r="D11" s="23" t="n">
        <v>86574</v>
      </c>
      <c r="E11" s="23" t="n">
        <v>86461</v>
      </c>
      <c r="F11" s="23" t="n">
        <v>86394</v>
      </c>
      <c r="G11" s="23" t="n">
        <v>84614</v>
      </c>
      <c r="H11" s="23" t="n">
        <v>81848</v>
      </c>
      <c r="I11" s="23" t="n">
        <v>76343</v>
      </c>
      <c r="J11" s="23" t="n">
        <v>69392</v>
      </c>
      <c r="K11" s="23" t="n">
        <v>66873</v>
      </c>
      <c r="L11" s="23" t="n">
        <v>66788</v>
      </c>
      <c r="M11" s="23" t="n">
        <v>65096</v>
      </c>
      <c r="N11" s="23" t="n">
        <v>61870</v>
      </c>
      <c r="O11" s="23" t="n">
        <v>56702</v>
      </c>
      <c r="P11" s="23" t="n">
        <v>56163</v>
      </c>
      <c r="Q11" s="23" t="n">
        <v>50786</v>
      </c>
      <c r="S11" s="7" t="n">
        <f>Q11/L11-1</f>
        <v>-0.2395939390309636</v>
      </c>
      <c r="T11" s="7" t="n">
        <f>Q11/P11-1</f>
        <v>-9.5739187721453622E-2</v>
      </c>
    </row>
    <row r="16">
      <c r="A16" s="1" t="s">
        <v>185</v>
      </c>
      <c r="B16" s="59" t="n">
        <v>2005</v>
      </c>
      <c r="C16" s="59" t="n">
        <v>2006</v>
      </c>
      <c r="D16" s="59" t="n">
        <v>2007</v>
      </c>
      <c r="E16" s="59" t="n">
        <v>2008</v>
      </c>
      <c r="F16" s="59" t="n">
        <v>2009</v>
      </c>
      <c r="G16" s="59" t="n">
        <v>2010</v>
      </c>
      <c r="H16" s="59" t="n">
        <v>2011</v>
      </c>
      <c r="I16" s="59" t="n">
        <v>2012</v>
      </c>
      <c r="J16" s="59" t="n">
        <v>2013</v>
      </c>
      <c r="K16" s="59" t="n">
        <v>2014</v>
      </c>
      <c r="L16" s="59" t="n">
        <v>2015</v>
      </c>
      <c r="M16" s="59" t="n">
        <v>2016</v>
      </c>
      <c r="N16" s="59" t="n">
        <v>2017</v>
      </c>
      <c r="O16" s="59" t="n">
        <v>2018</v>
      </c>
      <c r="P16" s="59" t="n">
        <v>2019</v>
      </c>
      <c r="Q16" s="59" t="n">
        <v>2020</v>
      </c>
    </row>
    <row r="17">
      <c r="A17" s="1" t="s">
        <v>56</v>
      </c>
      <c r="B17" s="23" t="n">
        <v>7910</v>
      </c>
      <c r="C17" s="23" t="n">
        <v>6573</v>
      </c>
      <c r="D17" s="23" t="n">
        <v>6359</v>
      </c>
      <c r="E17" s="23" t="n">
        <v>6856</v>
      </c>
      <c r="F17" s="23" t="n">
        <v>6472</v>
      </c>
      <c r="G17" s="23" t="n">
        <v>6257</v>
      </c>
      <c r="H17" s="23" t="n">
        <v>6087</v>
      </c>
      <c r="I17" s="23" t="n">
        <v>5939</v>
      </c>
      <c r="J17" s="23" t="n">
        <v>5865</v>
      </c>
      <c r="K17" s="23" t="n">
        <v>5809</v>
      </c>
      <c r="L17" s="23" t="n">
        <v>6654</v>
      </c>
      <c r="M17" s="23" t="n">
        <v>6545</v>
      </c>
      <c r="N17" s="23" t="n">
        <v>6148</v>
      </c>
      <c r="O17" s="23" t="n">
        <v>5705</v>
      </c>
      <c r="P17" s="23" t="n">
        <v>5530</v>
      </c>
      <c r="Q17" s="23" t="n">
        <v>5117</v>
      </c>
      <c r="S17" s="7" t="n">
        <f t="shared" ref="S17:S28" si="1">Q17/L17-1</f>
        <v>-0.23098887886985275</v>
      </c>
      <c r="T17" s="7" t="n">
        <f t="shared" ref="T17:T28" si="2">Q17/P17-1</f>
        <v>-7.4683544303797422E-2</v>
      </c>
    </row>
    <row r="18" ht="45" customHeight="1">
      <c r="A18" s="3" t="s">
        <v>186</v>
      </c>
      <c r="B18" s="23" t="n">
        <v>18464</v>
      </c>
      <c r="C18" s="23" t="n">
        <v>18311</v>
      </c>
      <c r="D18" s="23" t="n">
        <v>18657</v>
      </c>
      <c r="E18" s="23" t="n">
        <v>18678</v>
      </c>
      <c r="F18" s="23" t="n">
        <v>18296</v>
      </c>
      <c r="G18" s="23" t="n">
        <v>18037</v>
      </c>
      <c r="H18" s="23" t="n">
        <v>17091</v>
      </c>
      <c r="I18" s="23" t="n">
        <v>15983</v>
      </c>
      <c r="J18" s="23" t="n">
        <v>14471</v>
      </c>
      <c r="K18" s="23" t="n">
        <v>14175</v>
      </c>
      <c r="L18" s="23" t="n">
        <v>14536</v>
      </c>
      <c r="M18" s="23" t="n">
        <v>13812</v>
      </c>
      <c r="N18" s="23" t="n">
        <v>13183</v>
      </c>
      <c r="O18" s="23" t="n">
        <v>12347</v>
      </c>
      <c r="P18" s="23" t="n">
        <v>11800</v>
      </c>
      <c r="Q18" s="23" t="n">
        <v>11639</v>
      </c>
      <c r="S18" s="7" t="n">
        <f t="shared" si="1"/>
        <v>-0.19929829389102915</v>
      </c>
      <c r="T18" s="7" t="n">
        <f t="shared" si="2"/>
        <v>-1.3644067796610204E-2</v>
      </c>
    </row>
    <row r="19" ht="30" customHeight="1">
      <c r="A19" s="3" t="s">
        <v>99</v>
      </c>
      <c r="B19" s="23" t="n">
        <v>36382</v>
      </c>
      <c r="C19" s="23" t="n">
        <v>36406</v>
      </c>
      <c r="D19" s="23" t="n">
        <v>37028</v>
      </c>
      <c r="E19" s="23" t="n">
        <v>36678</v>
      </c>
      <c r="F19" s="23" t="n">
        <v>37064</v>
      </c>
      <c r="G19" s="23" t="n">
        <v>36287</v>
      </c>
      <c r="H19" s="23" t="n">
        <v>35228</v>
      </c>
      <c r="I19" s="23" t="n">
        <v>32714</v>
      </c>
      <c r="J19" s="23" t="n">
        <v>28593</v>
      </c>
      <c r="K19" s="23" t="n">
        <v>27813</v>
      </c>
      <c r="L19" s="23" t="n">
        <v>27478</v>
      </c>
      <c r="M19" s="23" t="n">
        <v>26315</v>
      </c>
      <c r="N19" s="23" t="n">
        <v>25182</v>
      </c>
      <c r="O19" s="23" t="n">
        <v>23260</v>
      </c>
      <c r="P19" s="23" t="n">
        <v>21998</v>
      </c>
      <c r="Q19" s="23" t="n">
        <v>20345</v>
      </c>
      <c r="S19" s="7" t="n">
        <f t="shared" si="1"/>
        <v>-0.25958948977363705</v>
      </c>
      <c r="T19" s="7" t="n">
        <f t="shared" si="2"/>
        <v>-7.5143194835894156E-2</v>
      </c>
    </row>
    <row r="20">
      <c r="A20" s="1" t="s">
        <v>59</v>
      </c>
      <c r="B20" s="23" t="n">
        <v>6206</v>
      </c>
      <c r="C20" s="23" t="n">
        <v>5838</v>
      </c>
      <c r="D20" s="23" t="n">
        <v>6005</v>
      </c>
      <c r="E20" s="23" t="n">
        <v>5908</v>
      </c>
      <c r="F20" s="23" t="n">
        <v>6277</v>
      </c>
      <c r="G20" s="23" t="n">
        <v>5502</v>
      </c>
      <c r="H20" s="23" t="n">
        <v>5220</v>
      </c>
      <c r="I20" s="23" t="n">
        <v>4603</v>
      </c>
      <c r="J20" s="23" t="n">
        <v>4258</v>
      </c>
      <c r="K20" s="23" t="n">
        <v>4316</v>
      </c>
      <c r="L20" s="23" t="n">
        <v>4487</v>
      </c>
      <c r="M20" s="23" t="n">
        <v>4439</v>
      </c>
      <c r="N20" s="23" t="n">
        <v>4277</v>
      </c>
      <c r="O20" s="23" t="n">
        <v>3938</v>
      </c>
      <c r="P20" s="23" t="n">
        <v>3727</v>
      </c>
      <c r="Q20" s="23" t="n">
        <v>3391</v>
      </c>
      <c r="S20" s="7" t="n">
        <f t="shared" si="1"/>
        <v>-0.24426119901938936</v>
      </c>
      <c r="T20" s="7" t="n">
        <f t="shared" si="2"/>
        <v>-9.0152938019855133E-2</v>
      </c>
    </row>
    <row r="21" ht="30" customHeight="1">
      <c r="A21" s="3" t="s">
        <v>96</v>
      </c>
      <c r="B21" s="23" t="n">
        <v>644</v>
      </c>
      <c r="C21" s="23" t="n">
        <v>552</v>
      </c>
      <c r="D21" s="23" t="n">
        <v>672</v>
      </c>
      <c r="E21" s="23" t="n">
        <v>666</v>
      </c>
      <c r="F21" s="23" t="n">
        <v>660</v>
      </c>
      <c r="G21" s="23" t="n">
        <v>616</v>
      </c>
      <c r="H21" s="23" t="n">
        <v>645</v>
      </c>
      <c r="I21" s="23" t="n">
        <v>579</v>
      </c>
      <c r="J21" s="23" t="n">
        <v>558</v>
      </c>
      <c r="K21" s="23" t="n">
        <v>526</v>
      </c>
      <c r="L21" s="23" t="n">
        <v>492</v>
      </c>
      <c r="M21" s="23" t="n">
        <v>560</v>
      </c>
      <c r="N21" s="23" t="n">
        <v>523</v>
      </c>
      <c r="O21" s="23" t="n">
        <v>491</v>
      </c>
      <c r="P21" s="23" t="n">
        <v>562</v>
      </c>
      <c r="Q21" s="23" t="n">
        <v>550</v>
      </c>
      <c r="S21" s="7" t="n">
        <f t="shared" si="1"/>
        <v>0.11788617886178865</v>
      </c>
      <c r="T21" s="7" t="n">
        <f t="shared" si="2"/>
        <v>-2.1352313167259829E-2</v>
      </c>
    </row>
    <row r="22" ht="30" customHeight="1">
      <c r="A22" s="3" t="s">
        <v>97</v>
      </c>
      <c r="B22" s="23" t="n">
        <v>3168</v>
      </c>
      <c r="C22" s="23" t="n">
        <v>3372</v>
      </c>
      <c r="D22" s="23" t="n">
        <v>3129</v>
      </c>
      <c r="E22" s="23" t="n">
        <v>3226</v>
      </c>
      <c r="F22" s="23" t="n">
        <v>3116</v>
      </c>
      <c r="G22" s="23" t="n">
        <v>3039</v>
      </c>
      <c r="H22" s="23" t="n">
        <v>2910</v>
      </c>
      <c r="I22" s="23" t="n">
        <v>2690</v>
      </c>
      <c r="J22" s="23" t="n">
        <v>2497</v>
      </c>
      <c r="K22" s="23" t="n">
        <v>2358</v>
      </c>
      <c r="L22" s="23" t="n">
        <v>2486</v>
      </c>
      <c r="M22" s="23" t="n">
        <v>2502</v>
      </c>
      <c r="N22" s="23" t="n">
        <v>2314</v>
      </c>
      <c r="O22" s="23" t="n">
        <v>2350</v>
      </c>
      <c r="P22" s="23" t="n">
        <v>2603</v>
      </c>
      <c r="Q22" s="23" t="n">
        <v>2179</v>
      </c>
      <c r="S22" s="7" t="n">
        <f t="shared" si="1"/>
        <v>-0.12349155269509249</v>
      </c>
      <c r="T22" s="7" t="n">
        <f t="shared" si="2"/>
        <v>-0.16288897426046867</v>
      </c>
    </row>
    <row r="23">
      <c r="A23" s="1" t="s">
        <v>62</v>
      </c>
      <c r="B23" s="23" t="n">
        <v>17009</v>
      </c>
      <c r="C23" s="23" t="n">
        <v>14450</v>
      </c>
      <c r="D23" s="23" t="n">
        <v>14801</v>
      </c>
      <c r="E23" s="23" t="n">
        <v>14939</v>
      </c>
      <c r="F23" s="23" t="n">
        <v>14224</v>
      </c>
      <c r="G23" s="23" t="n">
        <v>13369</v>
      </c>
      <c r="H23" s="23" t="n">
        <v>13075</v>
      </c>
      <c r="I23" s="23" t="n">
        <v>12194</v>
      </c>
      <c r="J23" s="23" t="n">
        <v>10863</v>
      </c>
      <c r="K23" s="23" t="n">
        <v>10713</v>
      </c>
      <c r="L23" s="23" t="n">
        <v>11877</v>
      </c>
      <c r="M23" s="23" t="n">
        <v>11290</v>
      </c>
      <c r="N23" s="23" t="n">
        <v>10511</v>
      </c>
      <c r="O23" s="23" t="n">
        <v>9611</v>
      </c>
      <c r="P23" s="23" t="n">
        <v>8665</v>
      </c>
      <c r="Q23" s="23" t="n">
        <v>8011</v>
      </c>
      <c r="S23" s="7" t="n">
        <f t="shared" si="1"/>
        <v>-0.32550307316662452</v>
      </c>
      <c r="T23" s="7" t="n">
        <f t="shared" si="2"/>
        <v>-7.5476053087132122E-2</v>
      </c>
    </row>
    <row r="24" ht="45" customHeight="1">
      <c r="A24" s="3" t="s">
        <v>102</v>
      </c>
      <c r="B24" s="23" t="n">
        <v>14985</v>
      </c>
      <c r="C24" s="23" t="n">
        <v>13965</v>
      </c>
      <c r="D24" s="23" t="n">
        <v>14730</v>
      </c>
      <c r="E24" s="23" t="n">
        <v>14646</v>
      </c>
      <c r="F24" s="23" t="n">
        <v>14544</v>
      </c>
      <c r="G24" s="23" t="n">
        <v>14867</v>
      </c>
      <c r="H24" s="23" t="n">
        <v>14289</v>
      </c>
      <c r="I24" s="23" t="n">
        <v>13263</v>
      </c>
      <c r="J24" s="23" t="n">
        <v>13233</v>
      </c>
      <c r="K24" s="23" t="n">
        <v>13054</v>
      </c>
      <c r="L24" s="23" t="n">
        <v>12611</v>
      </c>
      <c r="M24" s="23" t="n">
        <v>12764</v>
      </c>
      <c r="N24" s="23" t="n">
        <v>12319</v>
      </c>
      <c r="O24" s="23" t="n">
        <v>10395</v>
      </c>
      <c r="P24" s="23" t="n">
        <v>12396</v>
      </c>
      <c r="Q24" s="23" t="n">
        <v>9852</v>
      </c>
      <c r="S24" s="7" t="n">
        <f t="shared" si="1"/>
        <v>-0.21877725794940928</v>
      </c>
      <c r="T24" s="7" t="n">
        <f t="shared" si="2"/>
        <v>-0.2052274927395934</v>
      </c>
    </row>
    <row r="25">
      <c r="A25" s="1" t="s">
        <v>64</v>
      </c>
      <c r="B25" s="23" t="n">
        <v>9668</v>
      </c>
      <c r="C25" s="23" t="n">
        <v>9661</v>
      </c>
      <c r="D25" s="23" t="n">
        <v>9974</v>
      </c>
      <c r="E25" s="23" t="n">
        <v>10238</v>
      </c>
      <c r="F25" s="23" t="n">
        <v>10510</v>
      </c>
      <c r="G25" s="23" t="n">
        <v>10343</v>
      </c>
      <c r="H25" s="23" t="n">
        <v>9858</v>
      </c>
      <c r="I25" s="23" t="n">
        <v>9367</v>
      </c>
      <c r="J25" s="23" t="n">
        <v>8361</v>
      </c>
      <c r="K25" s="23" t="n">
        <v>7955</v>
      </c>
      <c r="L25" s="23" t="n">
        <v>7761</v>
      </c>
      <c r="M25" s="23" t="n">
        <v>7728</v>
      </c>
      <c r="N25" s="23" t="n">
        <v>7708</v>
      </c>
      <c r="O25" s="23" t="n">
        <v>6966</v>
      </c>
      <c r="P25" s="23" t="n">
        <v>6927</v>
      </c>
      <c r="Q25" s="23" t="n">
        <v>5747</v>
      </c>
      <c r="S25" s="7" t="n">
        <f t="shared" si="1"/>
        <v>-0.25950264141218915</v>
      </c>
      <c r="T25" s="7" t="n">
        <f t="shared" si="2"/>
        <v>-0.17034791395986715</v>
      </c>
    </row>
    <row r="26" ht="30" customHeight="1">
      <c r="A26" s="3" t="s">
        <v>95</v>
      </c>
      <c r="B26" s="23" t="n">
        <v>5338</v>
      </c>
      <c r="C26" s="23" t="n">
        <v>5765</v>
      </c>
      <c r="D26" s="23" t="n">
        <v>5572</v>
      </c>
      <c r="E26" s="23" t="n">
        <v>5690</v>
      </c>
      <c r="F26" s="23" t="n">
        <v>5436</v>
      </c>
      <c r="G26" s="23" t="n">
        <v>5459</v>
      </c>
      <c r="H26" s="23" t="n">
        <v>5578</v>
      </c>
      <c r="I26" s="23" t="n">
        <v>5407</v>
      </c>
      <c r="J26" s="23" t="n">
        <v>5330</v>
      </c>
      <c r="K26" s="23" t="n">
        <v>5432</v>
      </c>
      <c r="L26" s="23" t="n">
        <v>5856</v>
      </c>
      <c r="M26" s="23" t="n">
        <v>5876</v>
      </c>
      <c r="N26" s="23" t="n">
        <v>5436</v>
      </c>
      <c r="O26" s="23" t="n">
        <v>4935</v>
      </c>
      <c r="P26" s="23" t="n">
        <v>4640</v>
      </c>
      <c r="Q26" s="23" t="n">
        <v>4261</v>
      </c>
      <c r="S26" s="7" t="n">
        <f t="shared" si="1"/>
        <v>-0.27237021857923494</v>
      </c>
      <c r="T26" s="7" t="n">
        <f t="shared" si="2"/>
        <v>-8.1681034482758652E-2</v>
      </c>
    </row>
    <row r="27">
      <c r="A27" s="1" t="s">
        <v>66</v>
      </c>
      <c r="B27" s="23" t="n">
        <v>473</v>
      </c>
      <c r="C27" s="23" t="n">
        <v>474</v>
      </c>
      <c r="D27" s="23" t="n">
        <v>610</v>
      </c>
      <c r="E27" s="23" t="n">
        <v>599</v>
      </c>
      <c r="F27" s="23" t="n">
        <v>597</v>
      </c>
      <c r="G27" s="23" t="n">
        <v>679</v>
      </c>
      <c r="H27" s="23" t="n">
        <v>674</v>
      </c>
      <c r="I27" s="23" t="n">
        <v>695</v>
      </c>
      <c r="J27" s="23" t="n">
        <v>663</v>
      </c>
      <c r="K27" s="23" t="n">
        <v>665</v>
      </c>
      <c r="L27" s="23" t="n">
        <v>590</v>
      </c>
      <c r="M27" s="23" t="n">
        <v>586</v>
      </c>
      <c r="N27" s="23" t="n">
        <v>586</v>
      </c>
      <c r="O27" s="23" t="n">
        <v>539</v>
      </c>
      <c r="P27" s="23" t="n">
        <v>527</v>
      </c>
      <c r="Q27" s="23" t="n">
        <v>398</v>
      </c>
      <c r="S27" s="7" t="n">
        <f t="shared" si="1"/>
        <v>-0.3254237288135593</v>
      </c>
      <c r="T27" s="7" t="n">
        <f t="shared" si="2"/>
        <v>-0.24478178368121439</v>
      </c>
    </row>
    <row r="28">
      <c r="A28" s="1" t="s">
        <v>34</v>
      </c>
      <c r="B28" s="23" t="n">
        <v>105</v>
      </c>
      <c r="C28" s="23" t="n">
        <v>287</v>
      </c>
      <c r="D28" s="23" t="n">
        <v>28</v>
      </c>
      <c r="E28" s="23" t="n">
        <v>96</v>
      </c>
      <c r="F28" s="23" t="n">
        <v>23</v>
      </c>
      <c r="G28" s="23" t="n">
        <v>26</v>
      </c>
      <c r="H28" s="23" t="n">
        <v>28</v>
      </c>
      <c r="I28" s="23" t="n">
        <v>7</v>
      </c>
      <c r="J28" s="23" t="n">
        <v>9</v>
      </c>
      <c r="K28" s="23" t="s">
        <v>187</v>
      </c>
      <c r="L28" s="23" t="n">
        <v>2</v>
      </c>
      <c r="M28" s="23" t="n">
        <v>7</v>
      </c>
      <c r="N28" s="23" t="n">
        <v>5</v>
      </c>
      <c r="O28" s="23" t="n">
        <v>3</v>
      </c>
      <c r="P28" s="23" t="n">
        <v>2</v>
      </c>
      <c r="Q28" s="23" t="n">
        <v>4</v>
      </c>
      <c r="S28" s="7" t="n">
        <f t="shared" si="1"/>
        <v>1</v>
      </c>
      <c r="T28" s="7" t="n">
        <f t="shared" si="2"/>
        <v>1</v>
      </c>
    </row>
    <row r="30">
      <c r="A30" s="1" t="s">
        <v>188</v>
      </c>
    </row>
    <row r="31">
      <c r="A31" s="1" t="s">
        <v>185</v>
      </c>
    </row>
    <row r="32">
      <c r="A32" s="1" t="s">
        <v>56</v>
      </c>
      <c r="B32" s="16" t="n">
        <f t="shared" ref="B32:Q32" si="3">B17/B$11</f>
        <v>9.0638249111951411E-2</v>
      </c>
      <c r="C32" s="16" t="n">
        <f t="shared" si="3"/>
        <v>7.8127228640707466E-2</v>
      </c>
      <c r="D32" s="16" t="n">
        <f t="shared" si="3"/>
        <v>7.3451613648439482E-2</v>
      </c>
      <c r="E32" s="16" t="n">
        <f t="shared" si="3"/>
        <v>7.9295867500954187E-2</v>
      </c>
      <c r="F32" s="16" t="n">
        <f t="shared" si="3"/>
        <v>7.4912609671967959E-2</v>
      </c>
      <c r="G32" s="16" t="n">
        <f t="shared" si="3"/>
        <v>7.3947573687569434E-2</v>
      </c>
      <c r="H32" s="16" t="n">
        <f t="shared" si="3"/>
        <v>7.4369563092561819E-2</v>
      </c>
      <c r="I32" s="16" t="n">
        <f t="shared" si="3"/>
        <v>7.7793641853215093E-2</v>
      </c>
      <c r="J32" s="16" t="n">
        <f t="shared" si="3"/>
        <v>8.4519829375144115E-2</v>
      </c>
      <c r="K32" s="16" t="n">
        <f t="shared" si="3"/>
        <v>8.6866149268015488E-2</v>
      </c>
      <c r="L32" s="16" t="n">
        <f t="shared" si="3"/>
        <v>9.9628675810025755E-2</v>
      </c>
      <c r="M32" s="16" t="n">
        <f t="shared" si="3"/>
        <v>0.10054381221580436</v>
      </c>
      <c r="N32" s="16" t="n">
        <f t="shared" si="3"/>
        <v>9.9369646032002587E-2</v>
      </c>
      <c r="O32" s="16" t="n">
        <f t="shared" si="3"/>
        <v>0.10061373496525695</v>
      </c>
      <c r="P32" s="16" t="n">
        <f t="shared" si="3"/>
        <v>9.8463401171589832E-2</v>
      </c>
      <c r="Q32" s="16" t="n">
        <f t="shared" si="3"/>
        <v>0.10075611388965464</v>
      </c>
    </row>
    <row r="33" ht="45" customHeight="1">
      <c r="A33" s="3" t="s">
        <v>186</v>
      </c>
      <c r="B33" s="16" t="n">
        <f t="shared" ref="B33:Q33" si="4">B18/B$11</f>
        <v>0.21157327833161452</v>
      </c>
      <c r="C33" s="16" t="n">
        <f t="shared" si="4"/>
        <v>0.21764607996957164</v>
      </c>
      <c r="D33" s="16" t="n">
        <f t="shared" si="4"/>
        <v>0.2155034998960427</v>
      </c>
      <c r="E33" s="16" t="n">
        <f t="shared" si="4"/>
        <v>0.21602803576178856</v>
      </c>
      <c r="F33" s="16" t="n">
        <f t="shared" si="4"/>
        <v>0.21177396578466098</v>
      </c>
      <c r="G33" s="16" t="n">
        <f t="shared" si="4"/>
        <v>0.2131680336587326</v>
      </c>
      <c r="H33" s="16" t="n">
        <f t="shared" si="4"/>
        <v>0.2088138989346105</v>
      </c>
      <c r="I33" s="16" t="n">
        <f t="shared" si="4"/>
        <v>0.20935776692034633</v>
      </c>
      <c r="J33" s="16" t="n">
        <f t="shared" si="4"/>
        <v>0.2085398893244178</v>
      </c>
      <c r="K33" s="16" t="n">
        <f t="shared" si="4"/>
        <v>0.21196895608092953</v>
      </c>
      <c r="L33" s="16" t="n">
        <f t="shared" si="4"/>
        <v>0.21764388812361501</v>
      </c>
      <c r="M33" s="16" t="n">
        <f t="shared" si="4"/>
        <v>0.21217893572569743</v>
      </c>
      <c r="N33" s="16" t="n">
        <f t="shared" si="4"/>
        <v>0.21307580410538227</v>
      </c>
      <c r="O33" s="16" t="n">
        <f t="shared" si="4"/>
        <v>0.21775246023067971</v>
      </c>
      <c r="P33" s="16" t="n">
        <f t="shared" si="4"/>
        <v>0.2101027366771718</v>
      </c>
      <c r="Q33" s="16" t="n">
        <f t="shared" si="4"/>
        <v>0.22917733233568308</v>
      </c>
    </row>
    <row r="34" ht="30" customHeight="1">
      <c r="A34" s="3" t="s">
        <v>99</v>
      </c>
      <c r="B34" s="16" t="n">
        <f t="shared" ref="B34:Q34" si="5">B19/B$11</f>
        <v>0.41689011114930674</v>
      </c>
      <c r="C34" s="16" t="n">
        <f t="shared" si="5"/>
        <v>0.43272476584414965</v>
      </c>
      <c r="D34" s="16" t="n">
        <f t="shared" si="5"/>
        <v>0.42770346755376903</v>
      </c>
      <c r="E34" s="16" t="n">
        <f t="shared" si="5"/>
        <v>0.4242143856767791</v>
      </c>
      <c r="F34" s="16" t="n">
        <f t="shared" si="5"/>
        <v>0.42901127393106003</v>
      </c>
      <c r="G34" s="16" t="n">
        <f t="shared" si="5"/>
        <v>0.4288533812371475</v>
      </c>
      <c r="H34" s="16" t="n">
        <f t="shared" si="5"/>
        <v>0.43040758479132052</v>
      </c>
      <c r="I34" s="16" t="n">
        <f t="shared" si="5"/>
        <v>0.42851341969794216</v>
      </c>
      <c r="J34" s="16" t="n">
        <f t="shared" si="5"/>
        <v>0.41205038044731379</v>
      </c>
      <c r="K34" s="16" t="n">
        <f t="shared" si="5"/>
        <v>0.41590776546588309</v>
      </c>
      <c r="L34" s="16" t="n">
        <f t="shared" si="5"/>
        <v>0.41142121339162724</v>
      </c>
      <c r="M34" s="16" t="n">
        <f t="shared" si="5"/>
        <v>0.40424910900823402</v>
      </c>
      <c r="N34" s="16" t="n">
        <f t="shared" si="5"/>
        <v>0.40701470825925329</v>
      </c>
      <c r="O34" s="16" t="n">
        <f t="shared" si="5"/>
        <v>0.41021480723783993</v>
      </c>
      <c r="P34" s="16" t="n">
        <f t="shared" si="5"/>
        <v>0.39168135605291743</v>
      </c>
      <c r="Q34" s="16" t="n">
        <f t="shared" si="5"/>
        <v>0.40060252825581855</v>
      </c>
    </row>
    <row r="35">
      <c r="A35" s="1" t="s">
        <v>59</v>
      </c>
      <c r="B35" s="16" t="n">
        <f t="shared" ref="B35:Q35" si="6">B20/B$11</f>
        <v>7.1112638936633443E-2</v>
      </c>
      <c r="C35" s="16" t="n">
        <f t="shared" si="6"/>
        <v>6.9390957067465411E-2</v>
      </c>
      <c r="D35" s="16" t="n">
        <f t="shared" si="6"/>
        <v>6.9362626192621346E-2</v>
      </c>
      <c r="E35" s="16" t="n">
        <f t="shared" si="6"/>
        <v>6.8331386405431349E-2</v>
      </c>
      <c r="F35" s="16" t="n">
        <f t="shared" si="6"/>
        <v>7.2655508484385484E-2</v>
      </c>
      <c r="G35" s="16" t="n">
        <f t="shared" si="6"/>
        <v>6.5024700404188437E-2</v>
      </c>
      <c r="H35" s="16" t="n">
        <f t="shared" si="6"/>
        <v>6.3776756915257554E-2</v>
      </c>
      <c r="I35" s="16" t="n">
        <f t="shared" si="6"/>
        <v>6.0293674600159802E-2</v>
      </c>
      <c r="J35" s="16" t="n">
        <f t="shared" si="6"/>
        <v>6.1361540235185613E-2</v>
      </c>
      <c r="K35" s="16" t="n">
        <f t="shared" si="6"/>
        <v>6.4540247932648453E-2</v>
      </c>
      <c r="L35" s="16" t="n">
        <f t="shared" si="6"/>
        <v>6.7182727436066361E-2</v>
      </c>
      <c r="M35" s="16" t="n">
        <f t="shared" si="6"/>
        <v>6.8191593953545529E-2</v>
      </c>
      <c r="N35" s="16" t="n">
        <f t="shared" si="6"/>
        <v>6.9128818490383062E-2</v>
      </c>
      <c r="O35" s="16" t="n">
        <f t="shared" si="6"/>
        <v>6.9450813022468347E-2</v>
      </c>
      <c r="P35" s="16" t="n">
        <f t="shared" si="6"/>
        <v>6.6360415219984689E-2</v>
      </c>
      <c r="Q35" s="16" t="n">
        <f t="shared" si="6"/>
        <v>6.6770369786949155E-2</v>
      </c>
    </row>
    <row r="36" ht="30" customHeight="1">
      <c r="A36" s="3" t="s">
        <v>96</v>
      </c>
      <c r="B36" s="16" t="n">
        <f t="shared" ref="B36:Q36" si="7">B21/B$11</f>
        <v>7.3793972728314425E-3</v>
      </c>
      <c r="C36" s="16" t="n">
        <f t="shared" si="7"/>
        <v>6.5611182427613747E-3</v>
      </c>
      <c r="D36" s="16" t="n">
        <f t="shared" si="7"/>
        <v>7.7621456788412226E-3</v>
      </c>
      <c r="E36" s="16" t="n">
        <f t="shared" si="7"/>
        <v>7.7028949468546512E-3</v>
      </c>
      <c r="F36" s="16" t="n">
        <f t="shared" si="7"/>
        <v>7.6394194041252868E-3</v>
      </c>
      <c r="G36" s="16" t="n">
        <f t="shared" si="7"/>
        <v>7.2801191292221146E-3</v>
      </c>
      <c r="H36" s="16" t="n">
        <f t="shared" si="7"/>
        <v>7.8804613429772265E-3</v>
      </c>
      <c r="I36" s="16" t="n">
        <f t="shared" si="7"/>
        <v>7.5841923948495602E-3</v>
      </c>
      <c r="J36" s="16" t="n">
        <f t="shared" si="7"/>
        <v>8.0412727691952963E-3</v>
      </c>
      <c r="K36" s="16" t="n">
        <f t="shared" si="7"/>
        <v>7.8656557953135052E-3</v>
      </c>
      <c r="L36" s="16" t="n">
        <f t="shared" si="7"/>
        <v>7.3665928011019946E-3</v>
      </c>
      <c r="M36" s="16" t="n">
        <f t="shared" si="7"/>
        <v>8.6026791200688214E-3</v>
      </c>
      <c r="N36" s="16" t="n">
        <f t="shared" si="7"/>
        <v>8.4532083400678838E-3</v>
      </c>
      <c r="O36" s="16" t="n">
        <f t="shared" si="7"/>
        <v>8.6593065500335086E-3</v>
      </c>
      <c r="P36" s="16" t="n">
        <f t="shared" si="7"/>
        <v>1.0006587967166997E-2</v>
      </c>
      <c r="Q36" s="16" t="n">
        <f t="shared" si="7"/>
        <v>1.082975623203245E-2</v>
      </c>
    </row>
    <row r="37" ht="30" customHeight="1">
      <c r="A37" s="3" t="s">
        <v>97</v>
      </c>
      <c r="B37" s="16" t="n">
        <f t="shared" ref="B37:Q37" si="8">B22/B$11</f>
        <v>3.6301134410450325E-2</v>
      </c>
      <c r="C37" s="16" t="n">
        <f t="shared" si="8"/>
        <v>4.0079874482955358E-2</v>
      </c>
      <c r="D37" s="16" t="n">
        <f t="shared" si="8"/>
        <v>3.6142490817104439E-2</v>
      </c>
      <c r="E37" s="16" t="n">
        <f t="shared" si="8"/>
        <v>3.7311620268097756E-2</v>
      </c>
      <c r="F37" s="16" t="n">
        <f t="shared" si="8"/>
        <v>3.6067319489779384E-2</v>
      </c>
      <c r="G37" s="16" t="n">
        <f t="shared" si="8"/>
        <v>3.5916042262509752E-2</v>
      </c>
      <c r="H37" s="16" t="n">
        <f t="shared" si="8"/>
        <v>3.5553709314827486E-2</v>
      </c>
      <c r="I37" s="16" t="n">
        <f t="shared" si="8"/>
        <v>3.5235712508023001E-2</v>
      </c>
      <c r="J37" s="16" t="n">
        <f t="shared" si="8"/>
        <v>3.5983975097994003E-2</v>
      </c>
      <c r="K37" s="16" t="n">
        <f t="shared" si="8"/>
        <v>3.5260867614732405E-2</v>
      </c>
      <c r="L37" s="16" t="n">
        <f t="shared" si="8"/>
        <v>3.72222554949991E-2</v>
      </c>
      <c r="M37" s="16" t="n">
        <f t="shared" si="8"/>
        <v>3.8435541354307483E-2</v>
      </c>
      <c r="N37" s="16" t="n">
        <f t="shared" si="8"/>
        <v>3.7401002101179893E-2</v>
      </c>
      <c r="O37" s="16" t="n">
        <f t="shared" si="8"/>
        <v>4.1444746217064656E-2</v>
      </c>
      <c r="P37" s="16" t="n">
        <f t="shared" si="8"/>
        <v>4.6347239285650696E-2</v>
      </c>
      <c r="Q37" s="16" t="n">
        <f t="shared" si="8"/>
        <v>4.2905525144724926E-2</v>
      </c>
    </row>
    <row r="38">
      <c r="A38" s="1" t="s">
        <v>62</v>
      </c>
      <c r="B38" s="16" t="n">
        <f t="shared" ref="B38:Q38" si="9">B23/B$11</f>
        <v>0.19490088231923913</v>
      </c>
      <c r="C38" s="16" t="n">
        <f t="shared" si="9"/>
        <v>0.17175391052156136</v>
      </c>
      <c r="D38" s="16" t="n">
        <f t="shared" si="9"/>
        <v>0.17096356873888235</v>
      </c>
      <c r="E38" s="16" t="n">
        <f t="shared" si="9"/>
        <v>0.17278310452111356</v>
      </c>
      <c r="F38" s="16" t="n">
        <f t="shared" si="9"/>
        <v>0.16464106303678497</v>
      </c>
      <c r="G38" s="16" t="n">
        <f t="shared" si="9"/>
        <v>0.15799985817949749</v>
      </c>
      <c r="H38" s="16" t="n">
        <f t="shared" si="9"/>
        <v>0.15974733652624376</v>
      </c>
      <c r="I38" s="16" t="n">
        <f t="shared" si="9"/>
        <v>0.15972649751778159</v>
      </c>
      <c r="J38" s="16" t="n">
        <f t="shared" si="9"/>
        <v>0.15654542310352779</v>
      </c>
      <c r="K38" s="16" t="n">
        <f t="shared" si="9"/>
        <v>0.16019918352698398</v>
      </c>
      <c r="L38" s="16" t="n">
        <f t="shared" si="9"/>
        <v>0.17783134694855363</v>
      </c>
      <c r="M38" s="16" t="n">
        <f t="shared" si="9"/>
        <v>0.1734361558313875</v>
      </c>
      <c r="N38" s="16" t="n">
        <f t="shared" si="9"/>
        <v>0.16988847583643121</v>
      </c>
      <c r="O38" s="16" t="n">
        <f t="shared" si="9"/>
        <v>0.16950019399668442</v>
      </c>
      <c r="P38" s="16" t="n">
        <f t="shared" si="9"/>
        <v>0.15428306892438082</v>
      </c>
      <c r="Q38" s="16" t="n">
        <f t="shared" si="9"/>
        <v>0.15774032213602174</v>
      </c>
    </row>
    <row r="39" ht="45" customHeight="1">
      <c r="A39" s="3" t="s">
        <v>102</v>
      </c>
      <c r="B39" s="16" t="n">
        <f t="shared" ref="B39:Q39" si="10">B24/B$11</f>
        <v>0.17170849089034032</v>
      </c>
      <c r="C39" s="16" t="n">
        <f t="shared" si="10"/>
        <v>0.1659891598915989</v>
      </c>
      <c r="D39" s="16" t="n">
        <f t="shared" si="10"/>
        <v>0.17014346108531431</v>
      </c>
      <c r="E39" s="16" t="n">
        <f t="shared" si="10"/>
        <v>0.16939429338083067</v>
      </c>
      <c r="F39" s="16" t="n">
        <f t="shared" si="10"/>
        <v>0.16834502395999723</v>
      </c>
      <c r="G39" s="16" t="n">
        <f t="shared" si="10"/>
        <v>0.17570378424374217</v>
      </c>
      <c r="H39" s="16" t="n">
        <f t="shared" si="10"/>
        <v>0.17457970872837456</v>
      </c>
      <c r="I39" s="16" t="n">
        <f t="shared" si="10"/>
        <v>0.17372909107580262</v>
      </c>
      <c r="J39" s="16" t="n">
        <f t="shared" si="10"/>
        <v>0.19069921604795942</v>
      </c>
      <c r="K39" s="16" t="n">
        <f t="shared" si="10"/>
        <v>0.19520583793160171</v>
      </c>
      <c r="L39" s="16" t="n">
        <f t="shared" si="10"/>
        <v>0.18882134515182369</v>
      </c>
      <c r="M39" s="16" t="n">
        <f t="shared" si="10"/>
        <v>0.19607963622956864</v>
      </c>
      <c r="N39" s="16" t="n">
        <f t="shared" si="10"/>
        <v>0.19911103927590107</v>
      </c>
      <c r="O39" s="16" t="n">
        <f t="shared" si="10"/>
        <v>0.18332686677718599</v>
      </c>
      <c r="P39" s="16" t="n">
        <f t="shared" si="10"/>
        <v>0.22071470541103574</v>
      </c>
      <c r="Q39" s="16" t="n">
        <f t="shared" si="10"/>
        <v>0.19399046981451581</v>
      </c>
    </row>
    <row r="40">
      <c r="A40" s="1" t="s">
        <v>64</v>
      </c>
      <c r="B40" s="16" t="n">
        <f t="shared" ref="B40:Q40" si="11">B25/B$11</f>
        <v>0.11078262862381116</v>
      </c>
      <c r="C40" s="16" t="n">
        <f t="shared" si="11"/>
        <v>0.11483145533209718</v>
      </c>
      <c r="D40" s="16" t="n">
        <f t="shared" si="11"/>
        <v>0.11520779910827732</v>
      </c>
      <c r="E40" s="16" t="n">
        <f t="shared" si="11"/>
        <v>0.11841176946831519</v>
      </c>
      <c r="F40" s="16" t="n">
        <f t="shared" si="11"/>
        <v>0.12165196657175267</v>
      </c>
      <c r="G40" s="16" t="n">
        <f t="shared" si="11"/>
        <v>0.12223745479471482</v>
      </c>
      <c r="H40" s="16" t="n">
        <f t="shared" si="11"/>
        <v>0.1204427719675496</v>
      </c>
      <c r="I40" s="16" t="n">
        <f t="shared" si="11"/>
        <v>0.12269625243964738</v>
      </c>
      <c r="J40" s="16" t="n">
        <f t="shared" si="11"/>
        <v>0.1204893935900392</v>
      </c>
      <c r="K40" s="16" t="n">
        <f t="shared" si="11"/>
        <v>0.11895682861543523</v>
      </c>
      <c r="L40" s="16" t="n">
        <f t="shared" si="11"/>
        <v>0.11620350961250524</v>
      </c>
      <c r="M40" s="16" t="n">
        <f t="shared" si="11"/>
        <v>0.11871697185694974</v>
      </c>
      <c r="N40" s="16" t="n">
        <f t="shared" si="11"/>
        <v>0.12458380475189915</v>
      </c>
      <c r="O40" s="16" t="n">
        <f t="shared" si="11"/>
        <v>0.12285280942471165</v>
      </c>
      <c r="P40" s="16" t="n">
        <f t="shared" si="11"/>
        <v>0.12333742855616688</v>
      </c>
      <c r="Q40" s="16" t="n">
        <f t="shared" si="11"/>
        <v>0.11316110739180089</v>
      </c>
    </row>
    <row r="41" ht="30" customHeight="1">
      <c r="A41" s="3" t="s">
        <v>95</v>
      </c>
      <c r="B41" s="16" t="n">
        <f t="shared" ref="B41:Q41" si="12">B26/B$11</f>
        <v>6.1166494786295406E-2</v>
      </c>
      <c r="C41" s="16" t="n">
        <f t="shared" si="12"/>
        <v>6.8523272952027772E-2</v>
      </c>
      <c r="D41" s="16" t="n">
        <f t="shared" si="12"/>
        <v>6.4361124587058477E-2</v>
      </c>
      <c r="E41" s="16" t="n">
        <f t="shared" si="12"/>
        <v>6.5810018389794236E-2</v>
      </c>
      <c r="F41" s="16" t="n">
        <f t="shared" si="12"/>
        <v>6.2921036183068269E-2</v>
      </c>
      <c r="G41" s="16" t="n">
        <f t="shared" si="12"/>
        <v>6.4516510270168054E-2</v>
      </c>
      <c r="H41" s="16" t="n">
        <f t="shared" si="12"/>
        <v>6.8150718404848015E-2</v>
      </c>
      <c r="I41" s="16" t="n">
        <f t="shared" si="12"/>
        <v>7.082509201891464E-2</v>
      </c>
      <c r="J41" s="16" t="n">
        <f t="shared" si="12"/>
        <v>7.6810006917223894E-2</v>
      </c>
      <c r="K41" s="16" t="n">
        <f t="shared" si="12"/>
        <v>8.122859749076608E-2</v>
      </c>
      <c r="L41" s="16" t="n">
        <f t="shared" si="12"/>
        <v>8.7680421632628611E-2</v>
      </c>
      <c r="M41" s="16" t="n">
        <f t="shared" si="12"/>
        <v>9.0266683052722133E-2</v>
      </c>
      <c r="N41" s="16" t="n">
        <f t="shared" si="12"/>
        <v>8.7861645385485701E-2</v>
      </c>
      <c r="O41" s="16" t="n">
        <f t="shared" si="12"/>
        <v>8.703396705583577E-2</v>
      </c>
      <c r="P41" s="16" t="n">
        <f t="shared" si="12"/>
        <v>8.2616669337464171E-2</v>
      </c>
      <c r="Q41" s="16" t="n">
        <f t="shared" si="12"/>
        <v>8.3901075099436853E-2</v>
      </c>
    </row>
    <row r="42">
      <c r="A42" s="1" t="s">
        <v>66</v>
      </c>
      <c r="B42" s="16" t="n">
        <f t="shared" ref="B42:Q42" si="13">B27/B$11</f>
        <v>5.4199610404491805E-3</v>
      </c>
      <c r="C42" s="16" t="n">
        <f t="shared" si="13"/>
        <v>5.634003708458137E-3</v>
      </c>
      <c r="D42" s="16" t="n">
        <f t="shared" si="13"/>
        <v>7.045995333471943E-3</v>
      </c>
      <c r="E42" s="16" t="n">
        <f t="shared" si="13"/>
        <v>6.9279790888377418E-3</v>
      </c>
      <c r="F42" s="16" t="n">
        <f t="shared" si="13"/>
        <v>6.9102020973678732E-3</v>
      </c>
      <c r="G42" s="16" t="n">
        <f t="shared" si="13"/>
        <v>8.0246767674380121E-3</v>
      </c>
      <c r="H42" s="16" t="n">
        <f t="shared" si="13"/>
        <v>8.2347766591731007E-3</v>
      </c>
      <c r="I42" s="16" t="n">
        <f t="shared" si="13"/>
        <v>9.1036506293962777E-3</v>
      </c>
      <c r="J42" s="16" t="n">
        <f t="shared" si="13"/>
        <v>9.5544154945815078E-3</v>
      </c>
      <c r="K42" s="16" t="n">
        <f t="shared" si="13"/>
        <v>9.9442226309571884E-3</v>
      </c>
      <c r="L42" s="16" t="n">
        <f t="shared" si="13"/>
        <v>8.8339222614840993E-3</v>
      </c>
      <c r="M42" s="16" t="n">
        <f t="shared" si="13"/>
        <v>9.0020892220720166E-3</v>
      </c>
      <c r="N42" s="16" t="n">
        <f t="shared" si="13"/>
        <v>9.4714724422175524E-3</v>
      </c>
      <c r="O42" s="16" t="n">
        <f t="shared" si="13"/>
        <v>9.505837536594829E-3</v>
      </c>
      <c r="P42" s="16" t="n">
        <f t="shared" si="13"/>
        <v>9.383401883802503E-3</v>
      </c>
      <c r="Q42" s="16" t="n">
        <f t="shared" si="13"/>
        <v>7.8368054188162097E-3</v>
      </c>
    </row>
    <row r="43">
      <c r="A43" s="1" t="s">
        <v>34</v>
      </c>
      <c r="B43" s="16" t="n">
        <f t="shared" ref="B43:Q43" si="14">B28/B$11</f>
        <v>1.2031625988312134E-3</v>
      </c>
      <c r="C43" s="16" t="n">
        <f t="shared" si="14"/>
        <v>3.4113060428849901E-3</v>
      </c>
      <c r="D43" s="16" t="n">
        <f t="shared" si="14"/>
        <v>3.2342273661838426E-4</v>
      </c>
      <c r="E43" s="16" t="n">
        <f t="shared" si="14"/>
        <v>1.1103271995466164E-3</v>
      </c>
      <c r="F43" s="16" t="n">
        <f t="shared" si="14"/>
        <v>2.6622219135588121E-4</v>
      </c>
      <c r="G43" s="16" t="n">
        <f t="shared" si="14"/>
        <v>3.0727775545418018E-4</v>
      </c>
      <c r="H43" s="16" t="n">
        <f t="shared" si="14"/>
        <v>3.4209754667187956E-4</v>
      </c>
      <c r="I43" s="16" t="n">
        <f t="shared" si="14"/>
        <v>9.1691445188163949E-5</v>
      </c>
      <c r="J43" s="16" t="n">
        <f t="shared" si="14"/>
        <v>1.2969794789024672E-4</v>
      </c>
      <c r="K43" s="16" t="e">
        <f t="shared" si="14"/>
        <v>#VALUE!</v>
      </c>
      <c r="L43" s="16" t="n">
        <f t="shared" si="14"/>
        <v>2.994549919147152E-5</v>
      </c>
      <c r="M43" s="16" t="n">
        <f t="shared" si="14"/>
        <v>1.0753348900086027E-4</v>
      </c>
      <c r="N43" s="16" t="n">
        <f t="shared" si="14"/>
        <v>8.081461128171973E-5</v>
      </c>
      <c r="O43" s="16" t="n">
        <f t="shared" si="14"/>
        <v>5.2908186660082535E-5</v>
      </c>
      <c r="P43" s="16" t="n">
        <f t="shared" si="14"/>
        <v>3.5610633335113865E-5</v>
      </c>
      <c r="Q43" s="16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189</v>
      </c>
      <c r="B1" s="1" t="s">
        <v>190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725</v>
      </c>
      <c r="M1" t="s">
        <v>726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  <c r="T1" t="s">
        <v>684</v>
      </c>
      <c r="U1" t="s">
        <v>685</v>
      </c>
      <c r="V1" t="s">
        <v>686</v>
      </c>
      <c r="W1" t="s">
        <v>687</v>
      </c>
      <c r="X1" t="s">
        <v>688</v>
      </c>
      <c r="Y1" t="s">
        <v>689</v>
      </c>
      <c r="Z1" t="s">
        <v>690</v>
      </c>
      <c r="AA1" t="s">
        <v>691</v>
      </c>
      <c r="AB1" t="s">
        <v>692</v>
      </c>
      <c r="AC1" t="s">
        <v>693</v>
      </c>
      <c r="AD1" t="s">
        <v>694</v>
      </c>
      <c r="AE1" t="s">
        <v>695</v>
      </c>
      <c r="AF1" t="s">
        <v>696</v>
      </c>
      <c r="AG1" t="s">
        <v>697</v>
      </c>
      <c r="AH1" t="s">
        <v>698</v>
      </c>
      <c r="AI1" t="s">
        <v>699</v>
      </c>
      <c r="AJ1" t="s">
        <v>700</v>
      </c>
      <c r="AK1" t="s">
        <v>701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711</v>
      </c>
    </row>
    <row r="2">
      <c r="A2" t="str">
        <f>L2</f>
      </c>
      <c r="B2" t="str">
        <f>M2</f>
      </c>
      <c r="L2" t="s">
        <v>724</v>
      </c>
      <c r="M2" t="s">
        <v>727</v>
      </c>
      <c r="N2" s="173" t="n">
        <v>30980247148</v>
      </c>
      <c r="O2" s="173" t="n">
        <v>30513099255</v>
      </c>
      <c r="P2" s="173" t="n">
        <v>30337971567</v>
      </c>
      <c r="Q2" s="173" t="n">
        <v>29918044865</v>
      </c>
      <c r="R2" s="173" t="n">
        <v>30546960405</v>
      </c>
      <c r="S2" s="173" t="n">
        <v>26815505318</v>
      </c>
      <c r="T2" s="173" t="n">
        <v>28856006190</v>
      </c>
      <c r="U2" s="173" t="n">
        <v>24930833919</v>
      </c>
      <c r="V2" s="173" t="n">
        <v>26529770069</v>
      </c>
      <c r="W2" s="173" t="n">
        <v>27545374131</v>
      </c>
      <c r="X2" s="173" t="n">
        <v>462588126</v>
      </c>
      <c r="Y2" s="173" t="n">
        <v>342145895</v>
      </c>
      <c r="Z2" s="173" t="n">
        <v>405951469</v>
      </c>
      <c r="AA2" s="173" t="n">
        <v>296941905</v>
      </c>
      <c r="AB2" s="173" t="n">
        <v>388529775</v>
      </c>
      <c r="AC2" s="173" t="n">
        <v>393379002.8125</v>
      </c>
      <c r="AD2" s="173" t="n">
        <v>724039093.7043</v>
      </c>
      <c r="AE2" s="173" t="n">
        <v>168455350.0109</v>
      </c>
      <c r="AF2" s="173" t="n">
        <v>123529600.7354</v>
      </c>
      <c r="AG2" s="173" t="n">
        <v>115334268.8724</v>
      </c>
      <c r="AH2" s="173" t="n">
        <v>124638399.8433</v>
      </c>
      <c r="AI2" s="173" t="n">
        <v>95868664.663</v>
      </c>
      <c r="AJ2" s="173" t="n">
        <v>14412389.4571</v>
      </c>
      <c r="AK2" s="173" t="n">
        <v>5873504</v>
      </c>
      <c r="AL2" s="173" t="n">
        <v>4026096.19</v>
      </c>
      <c r="AM2" s="173" t="n">
        <v>-753335.9704</v>
      </c>
      <c r="AN2" s="173" t="n">
        <v>-938829.7449</v>
      </c>
      <c r="AO2" s="173" t="n">
        <v>-3320488.2537</v>
      </c>
      <c r="AP2" s="173" t="n">
        <v>775483.0828</v>
      </c>
      <c r="AQ2" s="173" t="n">
        <v>22335.49</v>
      </c>
      <c r="AR2" s="173" t="n">
        <v>38586497.1223</v>
      </c>
      <c r="AS2" s="173" t="n">
        <v>39547409.7677</v>
      </c>
      <c r="AT2" s="173" t="n">
        <v>-16790953.1998</v>
      </c>
      <c r="AU2" s="173" t="n">
        <v>-3614290.3764</v>
      </c>
      <c r="AV2" s="173"/>
    </row>
    <row r="3">
      <c r="A3" t="str">
        <f>L3</f>
      </c>
      <c r="B3" t="str">
        <f>M3</f>
      </c>
      <c r="L3" t="s">
        <v>724</v>
      </c>
      <c r="M3" t="s">
        <v>728</v>
      </c>
      <c r="N3" s="173" t="n">
        <v>19702439894</v>
      </c>
      <c r="O3" s="173" t="n">
        <v>19319595733</v>
      </c>
      <c r="P3" s="173" t="n">
        <v>19385047958</v>
      </c>
      <c r="Q3" s="173" t="n">
        <v>18241613499</v>
      </c>
      <c r="R3" s="173" t="n">
        <v>17643919462</v>
      </c>
      <c r="S3" s="173" t="n">
        <v>18690643667</v>
      </c>
      <c r="T3" s="173" t="n">
        <v>18181185718</v>
      </c>
      <c r="U3" s="173" t="n">
        <v>18425728076</v>
      </c>
      <c r="V3" s="173" t="n">
        <v>17479311563</v>
      </c>
      <c r="W3" s="173" t="n">
        <v>19571291342</v>
      </c>
      <c r="X3" s="173" t="n">
        <v>500425380.542</v>
      </c>
      <c r="Y3" s="173" t="n">
        <v>431077843.305</v>
      </c>
      <c r="Z3" s="173" t="n">
        <v>332603145.02</v>
      </c>
      <c r="AA3" s="173" t="n">
        <v>664121642.8892</v>
      </c>
      <c r="AB3" s="173" t="n">
        <v>1101988848.2623</v>
      </c>
      <c r="AC3" s="173" t="n">
        <v>450102041.4887</v>
      </c>
      <c r="AD3" s="173" t="n">
        <v>379862200.8816</v>
      </c>
      <c r="AE3" s="173" t="n">
        <v>214731282.3655</v>
      </c>
      <c r="AF3" s="173" t="n">
        <v>158413679.8838</v>
      </c>
      <c r="AG3" s="173" t="n">
        <v>295958499.3747</v>
      </c>
      <c r="AH3" s="173" t="n">
        <v>247870661.4945</v>
      </c>
      <c r="AI3" s="173" t="n">
        <v>292234989.0504</v>
      </c>
      <c r="AJ3" s="173" t="n">
        <v>135918957.9948</v>
      </c>
      <c r="AK3" s="173" t="n">
        <v>89694184.8594</v>
      </c>
      <c r="AL3" s="173" t="n">
        <v>13604776.8673</v>
      </c>
      <c r="AM3" s="173" t="n">
        <v>81822527.3726</v>
      </c>
      <c r="AN3" s="173" t="n">
        <v>79036846.5504</v>
      </c>
      <c r="AO3" s="173" t="n">
        <v>40827541.9189</v>
      </c>
      <c r="AP3" s="173" t="n">
        <v>15399617.2005</v>
      </c>
      <c r="AQ3" s="173" t="n">
        <v>24327187.5404</v>
      </c>
      <c r="AR3" s="173" t="n">
        <v>53227440.1518</v>
      </c>
      <c r="AS3" s="173" t="n">
        <v>22693632.7737</v>
      </c>
      <c r="AT3" s="173" t="n">
        <v>5131391.1272</v>
      </c>
      <c r="AU3" s="173" t="n">
        <v>1742109.8524</v>
      </c>
      <c r="AV3" s="173"/>
    </row>
    <row r="4">
      <c r="A4" t="str">
        <f>L4</f>
      </c>
      <c r="B4" t="str">
        <f>M4</f>
      </c>
      <c r="L4" t="s">
        <v>724</v>
      </c>
      <c r="M4" t="s">
        <v>729</v>
      </c>
      <c r="N4" s="173" t="n">
        <v>12183236305</v>
      </c>
      <c r="O4" s="173" t="n">
        <v>18492829868</v>
      </c>
      <c r="P4" s="173" t="n">
        <v>17657715911</v>
      </c>
      <c r="Q4" s="173" t="n">
        <v>17178015869</v>
      </c>
      <c r="R4" s="173" t="n">
        <v>20332444544</v>
      </c>
      <c r="S4" s="173" t="n">
        <v>20137905407</v>
      </c>
      <c r="T4" s="173" t="n">
        <v>20282796585</v>
      </c>
      <c r="U4" s="173" t="n">
        <v>20228512717</v>
      </c>
      <c r="V4" s="173" t="n">
        <v>19564618261</v>
      </c>
      <c r="W4" s="173" t="n">
        <v>20604829391</v>
      </c>
      <c r="X4" s="173" t="n">
        <v>1944358451.7842</v>
      </c>
      <c r="Y4" s="173" t="n">
        <v>1813619020.8579</v>
      </c>
      <c r="Z4" s="173" t="n">
        <v>1630515879.8582</v>
      </c>
      <c r="AA4" s="173" t="n">
        <v>2411152064.4034</v>
      </c>
      <c r="AB4" s="173" t="n">
        <v>2594510140.7229</v>
      </c>
      <c r="AC4" s="173" t="n">
        <v>3092377523.3762</v>
      </c>
      <c r="AD4" s="173" t="n">
        <v>2499259752.1407</v>
      </c>
      <c r="AE4" s="173" t="n">
        <v>1543309235.745</v>
      </c>
      <c r="AF4" s="173" t="n">
        <v>2195666598.6105</v>
      </c>
      <c r="AG4" s="173" t="n">
        <v>3322898510.6318</v>
      </c>
      <c r="AH4" s="173" t="n">
        <v>2593001533.0626</v>
      </c>
      <c r="AI4" s="173" t="n">
        <v>1956610541.4325</v>
      </c>
      <c r="AJ4" s="173" t="n">
        <v>1482495543.4731</v>
      </c>
      <c r="AK4" s="173" t="n">
        <v>583005167.9704</v>
      </c>
      <c r="AL4" s="173" t="n">
        <v>269539299.546</v>
      </c>
      <c r="AM4" s="173" t="n">
        <v>346741087.3687</v>
      </c>
      <c r="AN4" s="173" t="n">
        <v>423590443.5465</v>
      </c>
      <c r="AO4" s="173" t="n">
        <v>217479731.2941</v>
      </c>
      <c r="AP4" s="173" t="n">
        <v>156087799.5196</v>
      </c>
      <c r="AQ4" s="173" t="n">
        <v>307084184.603</v>
      </c>
      <c r="AR4" s="173" t="n">
        <v>154561294.4703</v>
      </c>
      <c r="AS4" s="173" t="n">
        <v>326124707.456</v>
      </c>
      <c r="AT4" s="173" t="n">
        <v>270211555.142</v>
      </c>
      <c r="AU4" s="173" t="n">
        <v>215227054.6939</v>
      </c>
      <c r="AV4" s="173"/>
    </row>
    <row r="5">
      <c r="A5" t="str">
        <f>L5</f>
      </c>
      <c r="B5" t="str">
        <f>M5</f>
      </c>
      <c r="L5" t="s">
        <v>724</v>
      </c>
      <c r="M5" t="s">
        <v>730</v>
      </c>
      <c r="N5" s="173" t="n">
        <v>4275032000</v>
      </c>
      <c r="O5" s="173" t="n">
        <v>6503975889</v>
      </c>
      <c r="P5" s="173" t="n">
        <v>4166812450</v>
      </c>
      <c r="Q5" s="173" t="n">
        <v>4396364530</v>
      </c>
      <c r="R5" s="173" t="n">
        <v>3619043411</v>
      </c>
      <c r="S5" s="173" t="n">
        <v>3098454659</v>
      </c>
      <c r="T5" s="173" t="n">
        <v>3678250068</v>
      </c>
      <c r="U5" s="173" t="n">
        <v>3652647546</v>
      </c>
      <c r="V5" s="173" t="n">
        <v>2804250415</v>
      </c>
      <c r="W5" s="173" t="n">
        <v>3507393596</v>
      </c>
      <c r="X5" s="173" t="n">
        <v>110636726</v>
      </c>
      <c r="Y5" s="173" t="n">
        <v>205751478</v>
      </c>
      <c r="Z5" s="173" t="n">
        <v>118937832.042</v>
      </c>
      <c r="AA5" s="173" t="n">
        <v>203146487.6992</v>
      </c>
      <c r="AB5" s="173" t="n">
        <v>315425548.4548</v>
      </c>
      <c r="AC5" s="173" t="n">
        <v>222726751.1747</v>
      </c>
      <c r="AD5" s="173" t="n">
        <v>202706217.1007</v>
      </c>
      <c r="AE5" s="173" t="n">
        <v>96342009.4077</v>
      </c>
      <c r="AF5" s="173" t="n">
        <v>102572665.6375</v>
      </c>
      <c r="AG5" s="173" t="n">
        <v>116168208.545</v>
      </c>
      <c r="AH5" s="173" t="n">
        <v>210082648.9471</v>
      </c>
      <c r="AI5" s="173" t="n">
        <v>180870458.4429</v>
      </c>
      <c r="AJ5" s="173" t="n">
        <v>151593779.1168</v>
      </c>
      <c r="AK5" s="173" t="n">
        <v>70063824.929</v>
      </c>
      <c r="AL5" s="173" t="n">
        <v>9418761.663</v>
      </c>
      <c r="AM5" s="173" t="n">
        <v>19152810.3087</v>
      </c>
      <c r="AN5" s="173" t="n">
        <v>10308262.9117</v>
      </c>
      <c r="AO5" s="173" t="n">
        <v>13900040.3193</v>
      </c>
      <c r="AP5" s="173" t="n">
        <v>16393298.1795</v>
      </c>
      <c r="AQ5" s="173" t="n">
        <v>6142102.0697</v>
      </c>
      <c r="AR5" s="173" t="n">
        <v>117230837.0275</v>
      </c>
      <c r="AS5" s="173" t="n">
        <v>71493208.3606</v>
      </c>
      <c r="AT5" s="173" t="n">
        <v>3308557.7014</v>
      </c>
      <c r="AU5" s="173" t="n">
        <v>1060701.6976</v>
      </c>
      <c r="AV5" s="173"/>
    </row>
    <row r="6">
      <c r="A6" t="str">
        <f>L6</f>
      </c>
      <c r="B6" t="str">
        <f>M6</f>
      </c>
      <c r="L6" t="s">
        <v>724</v>
      </c>
      <c r="M6" t="s">
        <v>731</v>
      </c>
      <c r="N6" s="173" t="n">
        <v>3035334000</v>
      </c>
      <c r="O6" s="173" t="n">
        <v>5206015283</v>
      </c>
      <c r="P6" s="173" t="n">
        <v>3918554592</v>
      </c>
      <c r="Q6" s="173" t="n">
        <v>4991418711</v>
      </c>
      <c r="R6" s="173" t="n">
        <v>4289293657</v>
      </c>
      <c r="S6" s="173" t="n">
        <v>3486356407</v>
      </c>
      <c r="T6" s="173" t="n">
        <v>3715624896</v>
      </c>
      <c r="U6" s="173" t="n">
        <v>4012460461</v>
      </c>
      <c r="V6" s="173" t="n">
        <v>3602703203</v>
      </c>
      <c r="W6" s="173" t="n">
        <v>3665542951</v>
      </c>
      <c r="X6" s="173" t="n">
        <v>35268789</v>
      </c>
      <c r="Y6" s="173" t="n">
        <v>19050698.3999</v>
      </c>
      <c r="Z6" s="173" t="n">
        <v>10952921</v>
      </c>
      <c r="AA6" s="173" t="n">
        <v>15424469</v>
      </c>
      <c r="AB6" s="173" t="n">
        <v>16438336</v>
      </c>
      <c r="AC6" s="173" t="n">
        <v>11321208</v>
      </c>
      <c r="AD6" s="173" t="n">
        <v>8499834.5699</v>
      </c>
      <c r="AE6" s="173" t="n">
        <v>6211111</v>
      </c>
      <c r="AF6" s="173" t="n">
        <v>1494070.8438</v>
      </c>
      <c r="AG6" s="173" t="n">
        <v>1249704.4502</v>
      </c>
      <c r="AH6" s="173" t="n">
        <v>3290.28</v>
      </c>
      <c r="AI6" s="173" t="n">
        <v>36427.1211</v>
      </c>
      <c r="AJ6" s="173"/>
      <c r="AK6" s="173" t="n">
        <v>864699</v>
      </c>
      <c r="AL6" s="173" t="n">
        <v>0</v>
      </c>
      <c r="AM6" s="173" t="n">
        <v>0</v>
      </c>
      <c r="AN6" s="173"/>
      <c r="AO6" s="173"/>
      <c r="AP6" s="173"/>
      <c r="AQ6" s="173" t="n">
        <v>98917.8603</v>
      </c>
      <c r="AR6" s="173" t="n">
        <v>77045.2216</v>
      </c>
      <c r="AS6" s="173"/>
      <c r="AT6" s="173"/>
      <c r="AU6" s="173"/>
      <c r="AV6" s="173"/>
    </row>
    <row r="7">
      <c r="A7" t="str">
        <f>L7</f>
      </c>
      <c r="B7" t="str">
        <f>M7</f>
      </c>
      <c r="L7" t="s">
        <v>724</v>
      </c>
      <c r="M7" t="s">
        <v>732</v>
      </c>
      <c r="N7" s="173" t="n">
        <v>11331278000</v>
      </c>
      <c r="O7" s="173" t="n">
        <v>14834080775</v>
      </c>
      <c r="P7" s="173" t="n">
        <v>13464555013</v>
      </c>
      <c r="Q7" s="173" t="n">
        <v>11175370345</v>
      </c>
      <c r="R7" s="173" t="n">
        <v>8533017359</v>
      </c>
      <c r="S7" s="173" t="n">
        <v>8543659793</v>
      </c>
      <c r="T7" s="173" t="n">
        <v>8817441132</v>
      </c>
      <c r="U7" s="173" t="n">
        <v>8032566815</v>
      </c>
      <c r="V7" s="173" t="n">
        <v>8630834203</v>
      </c>
      <c r="W7" s="173" t="n">
        <v>9161817835</v>
      </c>
      <c r="X7" s="173" t="n">
        <v>56990972</v>
      </c>
      <c r="Y7" s="173" t="n">
        <v>99678090</v>
      </c>
      <c r="Z7" s="173" t="n">
        <v>274322647.5625</v>
      </c>
      <c r="AA7" s="173" t="n">
        <v>244415290.5801</v>
      </c>
      <c r="AB7" s="173" t="n">
        <v>362640199</v>
      </c>
      <c r="AC7" s="173" t="n">
        <v>207454077.3516</v>
      </c>
      <c r="AD7" s="173" t="n">
        <v>211649081.1875</v>
      </c>
      <c r="AE7" s="173" t="n">
        <v>20457366.5663</v>
      </c>
      <c r="AF7" s="173" t="n">
        <v>35323907.2169</v>
      </c>
      <c r="AG7" s="173" t="n">
        <v>91828784.5239</v>
      </c>
      <c r="AH7" s="173" t="n">
        <v>59059237.0512</v>
      </c>
      <c r="AI7" s="173" t="n">
        <v>128484157.2319</v>
      </c>
      <c r="AJ7" s="173" t="n">
        <v>33623054.2237</v>
      </c>
      <c r="AK7" s="173" t="n">
        <v>20892740.01</v>
      </c>
      <c r="AL7" s="173" t="n">
        <v>-2075005.9</v>
      </c>
      <c r="AM7" s="173" t="n">
        <v>3859334.9492</v>
      </c>
      <c r="AN7" s="173" t="n">
        <v>1647651.1533</v>
      </c>
      <c r="AO7" s="173" t="n">
        <v>2496032.4199</v>
      </c>
      <c r="AP7" s="173" t="n">
        <v>305870.4709</v>
      </c>
      <c r="AQ7" s="173" t="n">
        <v>209909.9131</v>
      </c>
      <c r="AR7" s="173" t="n">
        <v>635078.6699</v>
      </c>
      <c r="AS7" s="173" t="n">
        <v>259542.6485</v>
      </c>
      <c r="AT7" s="173" t="n">
        <v>2725365</v>
      </c>
      <c r="AU7" s="173"/>
      <c r="AV7" s="173"/>
    </row>
    <row r="8">
      <c r="A8" t="str">
        <f>L8</f>
      </c>
      <c r="B8" t="str">
        <f>M8</f>
      </c>
      <c r="L8" t="s">
        <v>724</v>
      </c>
      <c r="M8" t="s">
        <v>733</v>
      </c>
      <c r="N8" s="173" t="n">
        <v>10893531000</v>
      </c>
      <c r="O8" s="173" t="n">
        <v>13666534115</v>
      </c>
      <c r="P8" s="173" t="n">
        <v>9670953302</v>
      </c>
      <c r="Q8" s="173" t="n">
        <v>10550468583</v>
      </c>
      <c r="R8" s="173" t="n">
        <v>8625703645</v>
      </c>
      <c r="S8" s="173" t="n">
        <v>8564693193</v>
      </c>
      <c r="T8" s="173" t="n">
        <v>9626845429</v>
      </c>
      <c r="U8" s="173" t="n">
        <v>9689825022</v>
      </c>
      <c r="V8" s="173" t="n">
        <v>8560246161</v>
      </c>
      <c r="W8" s="173" t="n">
        <v>7673714576</v>
      </c>
      <c r="X8" s="173" t="n">
        <v>1596342758</v>
      </c>
      <c r="Y8" s="173" t="n">
        <v>2065822917</v>
      </c>
      <c r="Z8" s="173" t="n">
        <v>3056459780.9302</v>
      </c>
      <c r="AA8" s="173" t="n">
        <v>2390668944.7422</v>
      </c>
      <c r="AB8" s="173" t="n">
        <v>3924411281.2207</v>
      </c>
      <c r="AC8" s="173" t="n">
        <v>10095741647.4514</v>
      </c>
      <c r="AD8" s="173" t="n">
        <v>9099772469.2472</v>
      </c>
      <c r="AE8" s="173" t="n">
        <v>5788473754.3018</v>
      </c>
      <c r="AF8" s="173" t="n">
        <v>7776692943.7483</v>
      </c>
      <c r="AG8" s="173" t="n">
        <v>2007406884.4339</v>
      </c>
      <c r="AH8" s="173" t="n">
        <v>988823964.9576</v>
      </c>
      <c r="AI8" s="173" t="n">
        <v>844913395.949</v>
      </c>
      <c r="AJ8" s="173" t="n">
        <v>604927547.7865</v>
      </c>
      <c r="AK8" s="173" t="n">
        <v>531843687.44</v>
      </c>
      <c r="AL8" s="173" t="n">
        <v>201970091.2999</v>
      </c>
      <c r="AM8" s="173" t="n">
        <v>63356478.8428</v>
      </c>
      <c r="AN8" s="173" t="n">
        <v>96935727.7446</v>
      </c>
      <c r="AO8" s="173" t="n">
        <v>152028008.2611</v>
      </c>
      <c r="AP8" s="173" t="n">
        <v>-778779.306100002</v>
      </c>
      <c r="AQ8" s="173" t="n">
        <v>18267095.2877</v>
      </c>
      <c r="AR8" s="173" t="n">
        <v>364590112.0561</v>
      </c>
      <c r="AS8" s="173" t="n">
        <v>240186735.1034</v>
      </c>
      <c r="AT8" s="173" t="n">
        <v>9513465.8357</v>
      </c>
      <c r="AU8" s="173" t="n">
        <v>1033415.7358</v>
      </c>
      <c r="AV8" s="173"/>
    </row>
    <row r="9">
      <c r="A9" t="str">
        <f>L9</f>
      </c>
      <c r="B9" t="str">
        <f>M9</f>
      </c>
      <c r="L9" t="s">
        <v>724</v>
      </c>
      <c r="M9" t="s">
        <v>734</v>
      </c>
      <c r="N9" s="173" t="n">
        <v>7773865381</v>
      </c>
      <c r="O9" s="173" t="n">
        <v>7927436229</v>
      </c>
      <c r="P9" s="173" t="n">
        <v>8786567450</v>
      </c>
      <c r="Q9" s="173" t="n">
        <v>8567595442</v>
      </c>
      <c r="R9" s="173" t="n">
        <v>8463162454</v>
      </c>
      <c r="S9" s="173" t="n">
        <v>8878189431</v>
      </c>
      <c r="T9" s="173" t="n">
        <v>9287693638</v>
      </c>
      <c r="U9" s="173" t="n">
        <v>9695769466</v>
      </c>
      <c r="V9" s="173" t="n">
        <v>10804672536</v>
      </c>
      <c r="W9" s="173" t="n">
        <v>11285682035</v>
      </c>
      <c r="X9" s="173" t="n">
        <v>131314429.3842</v>
      </c>
      <c r="Y9" s="173" t="n">
        <v>103974583.9623</v>
      </c>
      <c r="Z9" s="173" t="n">
        <v>94541935</v>
      </c>
      <c r="AA9" s="173" t="n">
        <v>110392481</v>
      </c>
      <c r="AB9" s="173" t="n">
        <v>183652707.0274</v>
      </c>
      <c r="AC9" s="173" t="n">
        <v>291184864.7159</v>
      </c>
      <c r="AD9" s="173" t="n">
        <v>135825626.4973</v>
      </c>
      <c r="AE9" s="173" t="n">
        <v>91762035.8596</v>
      </c>
      <c r="AF9" s="173" t="n">
        <v>30223511.7471</v>
      </c>
      <c r="AG9" s="173" t="n">
        <v>575450332.2356</v>
      </c>
      <c r="AH9" s="173" t="n">
        <v>515868133.5795</v>
      </c>
      <c r="AI9" s="173" t="n">
        <v>376722529.6037</v>
      </c>
      <c r="AJ9" s="173" t="n">
        <v>205591543.5548</v>
      </c>
      <c r="AK9" s="173" t="n">
        <v>41440226.985</v>
      </c>
      <c r="AL9" s="173" t="n">
        <v>18586613.8076</v>
      </c>
      <c r="AM9" s="173" t="n">
        <v>3719440.0152</v>
      </c>
      <c r="AN9" s="173" t="n">
        <v>14189583.7358</v>
      </c>
      <c r="AO9" s="173" t="n">
        <v>21138421.1371</v>
      </c>
      <c r="AP9" s="173" t="n">
        <v>10316118.3388</v>
      </c>
      <c r="AQ9" s="173" t="n">
        <v>12095526.5857</v>
      </c>
      <c r="AR9" s="173" t="n">
        <v>74733244.6514</v>
      </c>
      <c r="AS9" s="173" t="n">
        <v>35830610.5752</v>
      </c>
      <c r="AT9" s="173" t="n">
        <v>5476160.438</v>
      </c>
      <c r="AU9" s="173" t="n">
        <v>4022439.5804</v>
      </c>
      <c r="AV9" s="173"/>
    </row>
    <row r="10">
      <c r="A10" t="str">
        <f>L10</f>
      </c>
      <c r="B10" t="str">
        <f>M10</f>
      </c>
      <c r="L10" t="s">
        <v>724</v>
      </c>
      <c r="M10" t="s">
        <v>735</v>
      </c>
      <c r="N10" s="173" t="n">
        <v>4385190184</v>
      </c>
      <c r="O10" s="173" t="n">
        <v>5641814985</v>
      </c>
      <c r="P10" s="173" t="n">
        <v>4211344274</v>
      </c>
      <c r="Q10" s="173" t="n">
        <v>3075823560</v>
      </c>
      <c r="R10" s="173" t="n">
        <v>4014703413</v>
      </c>
      <c r="S10" s="173" t="n">
        <v>5272937433</v>
      </c>
      <c r="T10" s="173" t="n">
        <v>5083168952</v>
      </c>
      <c r="U10" s="173" t="n">
        <v>5793220616</v>
      </c>
      <c r="V10" s="173" t="n">
        <v>6068760797</v>
      </c>
      <c r="W10" s="173" t="n">
        <v>7339018466</v>
      </c>
      <c r="X10" s="173" t="n">
        <v>267478030</v>
      </c>
      <c r="Y10" s="173" t="n">
        <v>269475701</v>
      </c>
      <c r="Z10" s="173" t="n">
        <v>197005387</v>
      </c>
      <c r="AA10" s="173" t="n">
        <v>478828730.6563</v>
      </c>
      <c r="AB10" s="173" t="n">
        <v>416254076.9088</v>
      </c>
      <c r="AC10" s="173" t="n">
        <v>436412767.1675</v>
      </c>
      <c r="AD10" s="173" t="n">
        <v>312751258.7633</v>
      </c>
      <c r="AE10" s="173" t="n">
        <v>202939324.2533</v>
      </c>
      <c r="AF10" s="173" t="n">
        <v>134066641.3141</v>
      </c>
      <c r="AG10" s="173" t="n">
        <v>206415839.1145</v>
      </c>
      <c r="AH10" s="173" t="n">
        <v>355015898.8245</v>
      </c>
      <c r="AI10" s="173" t="n">
        <v>446670805.7376</v>
      </c>
      <c r="AJ10" s="173" t="n">
        <v>452681384.5032</v>
      </c>
      <c r="AK10" s="173" t="n">
        <v>263278950.249</v>
      </c>
      <c r="AL10" s="173" t="n">
        <v>163993900.9587</v>
      </c>
      <c r="AM10" s="173" t="n">
        <v>48142254.2488</v>
      </c>
      <c r="AN10" s="173" t="n">
        <v>147511193.4575</v>
      </c>
      <c r="AO10" s="173" t="n">
        <v>100006326.6297</v>
      </c>
      <c r="AP10" s="173" t="n">
        <v>41877105.4649</v>
      </c>
      <c r="AQ10" s="173" t="n">
        <v>12095719.2193</v>
      </c>
      <c r="AR10" s="173" t="n">
        <v>-15455469.6575</v>
      </c>
      <c r="AS10" s="173" t="n">
        <v>30275735.2138</v>
      </c>
      <c r="AT10" s="173" t="n">
        <v>3435361.6643</v>
      </c>
      <c r="AU10" s="173" t="n">
        <v>15328237.4178</v>
      </c>
      <c r="AV10" s="173"/>
    </row>
    <row r="11">
      <c r="A11" t="str">
        <f>L11</f>
      </c>
      <c r="B11" t="str">
        <f>M11</f>
      </c>
      <c r="L11" t="s">
        <v>724</v>
      </c>
      <c r="M11" t="s">
        <v>736</v>
      </c>
      <c r="N11" s="173" t="n">
        <v>10680657493</v>
      </c>
      <c r="O11" s="173" t="n">
        <v>9512770712</v>
      </c>
      <c r="P11" s="173" t="n">
        <v>8600082026</v>
      </c>
      <c r="Q11" s="173" t="n">
        <v>9502770472</v>
      </c>
      <c r="R11" s="173" t="n">
        <v>7389026646</v>
      </c>
      <c r="S11" s="173" t="n">
        <v>9654356740</v>
      </c>
      <c r="T11" s="173" t="n">
        <v>7969628348</v>
      </c>
      <c r="U11" s="173" t="n">
        <v>8340521642</v>
      </c>
      <c r="V11" s="173" t="n">
        <v>9369233233</v>
      </c>
      <c r="W11" s="173" t="n">
        <v>8320132027</v>
      </c>
      <c r="X11" s="173" t="n">
        <v>114762818</v>
      </c>
      <c r="Y11" s="173" t="n">
        <v>129724411</v>
      </c>
      <c r="Z11" s="173" t="n">
        <v>459662035</v>
      </c>
      <c r="AA11" s="173" t="n">
        <v>157659372</v>
      </c>
      <c r="AB11" s="173" t="n">
        <v>164695199.375</v>
      </c>
      <c r="AC11" s="173" t="n">
        <v>111116994.0216</v>
      </c>
      <c r="AD11" s="173" t="n">
        <v>114910920.6631</v>
      </c>
      <c r="AE11" s="173" t="n">
        <v>55341903.8641</v>
      </c>
      <c r="AF11" s="173" t="n">
        <v>15986776.0114</v>
      </c>
      <c r="AG11" s="173" t="n">
        <v>31944056.103</v>
      </c>
      <c r="AH11" s="173" t="n">
        <v>9839725.4227</v>
      </c>
      <c r="AI11" s="173" t="n">
        <v>8302088.0112</v>
      </c>
      <c r="AJ11" s="173" t="n">
        <v>1746399.3989</v>
      </c>
      <c r="AK11" s="173" t="n">
        <v>2076583.06</v>
      </c>
      <c r="AL11" s="173" t="n">
        <v>1331832.6607</v>
      </c>
      <c r="AM11" s="173" t="n">
        <v>791575.1035</v>
      </c>
      <c r="AN11" s="173" t="n">
        <v>-5698682.6153</v>
      </c>
      <c r="AO11" s="173" t="n">
        <v>1612280.5053</v>
      </c>
      <c r="AP11" s="173" t="n">
        <v>331734.5327</v>
      </c>
      <c r="AQ11" s="173" t="n">
        <v>234098.0566</v>
      </c>
      <c r="AR11" s="173" t="n">
        <v>531644.7636</v>
      </c>
      <c r="AS11" s="173" t="n">
        <v>3249212.789</v>
      </c>
      <c r="AT11" s="173" t="n">
        <v>1709716.6362</v>
      </c>
      <c r="AU11" s="173" t="n">
        <v>233687.2825</v>
      </c>
      <c r="AV11" s="173"/>
    </row>
    <row r="12">
      <c r="A12" t="str">
        <f>L12</f>
      </c>
      <c r="B12" t="str">
        <f>M12</f>
      </c>
      <c r="L12" t="s">
        <v>724</v>
      </c>
      <c r="M12" t="s">
        <v>737</v>
      </c>
      <c r="N12" s="173" t="n">
        <v>5109318000</v>
      </c>
      <c r="O12" s="173" t="n">
        <v>4536041000</v>
      </c>
      <c r="P12" s="173" t="n">
        <v>3207056007</v>
      </c>
      <c r="Q12" s="173" t="n">
        <v>3775896266</v>
      </c>
      <c r="R12" s="173" t="n">
        <v>3704627729</v>
      </c>
      <c r="S12" s="173" t="n">
        <v>3449312820</v>
      </c>
      <c r="T12" s="173" t="n">
        <v>2950138142</v>
      </c>
      <c r="U12" s="173" t="n">
        <v>3180065599</v>
      </c>
      <c r="V12" s="173" t="n">
        <v>3551481726</v>
      </c>
      <c r="W12" s="173" t="n">
        <v>3510240138</v>
      </c>
      <c r="X12" s="173" t="n">
        <v>14839094</v>
      </c>
      <c r="Y12" s="173" t="n">
        <v>10071351</v>
      </c>
      <c r="Z12" s="173" t="n">
        <v>5160553</v>
      </c>
      <c r="AA12" s="173" t="n">
        <v>460315</v>
      </c>
      <c r="AB12" s="173" t="n">
        <v>1234411</v>
      </c>
      <c r="AC12" s="173" t="n">
        <v>2787513</v>
      </c>
      <c r="AD12" s="173" t="n">
        <v>1270824</v>
      </c>
      <c r="AE12" s="173" t="n">
        <v>0</v>
      </c>
      <c r="AF12" s="173" t="n">
        <v>3020</v>
      </c>
      <c r="AG12" s="173" t="n">
        <v>23585.9492</v>
      </c>
      <c r="AH12" s="173" t="n">
        <v>91430</v>
      </c>
      <c r="AI12" s="173" t="n">
        <v>1776.52</v>
      </c>
      <c r="AJ12" s="173"/>
      <c r="AK12" s="173"/>
      <c r="AL12" s="173" t="n">
        <v>57024.61</v>
      </c>
      <c r="AM12" s="173" t="n">
        <v>57045.85</v>
      </c>
      <c r="AN12" s="173" t="n">
        <v>16258.2796</v>
      </c>
      <c r="AO12" s="173" t="n">
        <v>4000</v>
      </c>
      <c r="AP12" s="173" t="n">
        <v>4158.46</v>
      </c>
      <c r="AQ12" s="173" t="n">
        <v>-58384.5117</v>
      </c>
      <c r="AR12" s="173"/>
      <c r="AS12" s="173"/>
      <c r="AT12" s="173"/>
      <c r="AU12" s="173"/>
      <c r="AV12" s="173"/>
    </row>
    <row r="13">
      <c r="A13" t="str">
        <f>L13</f>
      </c>
      <c r="B13" t="str">
        <f>M13</f>
      </c>
      <c r="L13" t="s">
        <v>724</v>
      </c>
      <c r="M13" t="s">
        <v>724</v>
      </c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 t="n">
        <v>1352581.2812</v>
      </c>
      <c r="Y13" s="173" t="n">
        <v>1040020.2035</v>
      </c>
      <c r="Z13" s="173" t="n">
        <v>1373677.769</v>
      </c>
      <c r="AA13" s="173" t="n">
        <v>3080768.2438</v>
      </c>
      <c r="AB13" s="173" t="n">
        <v>0</v>
      </c>
      <c r="AC13" s="173" t="n">
        <v>56640.9101</v>
      </c>
      <c r="AD13" s="173" t="n">
        <v>-341119.4934</v>
      </c>
      <c r="AE13" s="173" t="n">
        <v>86561</v>
      </c>
      <c r="AF13" s="173" t="n">
        <v>81744.4297</v>
      </c>
      <c r="AG13" s="173" t="n">
        <v>303279</v>
      </c>
      <c r="AH13" s="173" t="n">
        <v>-3432.1399</v>
      </c>
      <c r="AI13" s="173" t="n">
        <v>2993.09</v>
      </c>
      <c r="AJ13" s="173"/>
      <c r="AK13" s="173"/>
      <c r="AL13" s="173"/>
      <c r="AM13" s="173" t="n">
        <v>10000</v>
      </c>
      <c r="AN13" s="173" t="n">
        <v>1738.23</v>
      </c>
      <c r="AO13" s="173" t="n">
        <v>1345852</v>
      </c>
      <c r="AP13" s="173"/>
      <c r="AQ13" s="173"/>
      <c r="AR13" s="173" t="n">
        <v>314555.625</v>
      </c>
      <c r="AS13" s="173" t="n">
        <v>10000</v>
      </c>
      <c r="AT13" s="173" t="n">
        <v>563190.9375</v>
      </c>
      <c r="AU13" s="173" t="n">
        <v>11148.8101</v>
      </c>
      <c r="AV13" s="173"/>
    </row>
    <row r="14">
      <c r="A14" t="str">
        <f>L14</f>
      </c>
      <c r="B14" t="str">
        <f>M14</f>
      </c>
      <c r="L14" t="s">
        <v>738</v>
      </c>
      <c r="M14" t="s">
        <v>727</v>
      </c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 t="n">
        <v>180603185</v>
      </c>
      <c r="Y14" s="173" t="n">
        <v>146737825.7891</v>
      </c>
      <c r="Z14" s="173" t="n">
        <v>173912599.375</v>
      </c>
      <c r="AA14" s="173" t="n">
        <v>208858592</v>
      </c>
      <c r="AB14" s="173" t="n">
        <v>258033890.625</v>
      </c>
      <c r="AC14" s="173" t="n">
        <v>441527648.7594</v>
      </c>
      <c r="AD14" s="173" t="n">
        <v>473283175.4844</v>
      </c>
      <c r="AE14" s="173" t="n">
        <v>554568257.5261</v>
      </c>
      <c r="AF14" s="173" t="n">
        <v>565847353.598</v>
      </c>
      <c r="AG14" s="173" t="n">
        <v>696267146.3715</v>
      </c>
      <c r="AH14" s="173" t="n">
        <v>694904897.9627</v>
      </c>
      <c r="AI14" s="173" t="n">
        <v>916959741.3769</v>
      </c>
      <c r="AJ14" s="173" t="n">
        <v>848735809.3214</v>
      </c>
      <c r="AK14" s="173" t="n">
        <v>1373757787.6635</v>
      </c>
      <c r="AL14" s="173" t="n">
        <v>804705899.9798</v>
      </c>
      <c r="AM14" s="173" t="n">
        <v>615480458.6759</v>
      </c>
      <c r="AN14" s="173" t="n">
        <v>643001189.1396</v>
      </c>
      <c r="AO14" s="173" t="n">
        <v>569873484.4844</v>
      </c>
      <c r="AP14" s="173" t="n">
        <v>614066497.7141</v>
      </c>
      <c r="AQ14" s="173" t="n">
        <v>926586977.2014</v>
      </c>
      <c r="AR14" s="173" t="n">
        <v>647545110.678</v>
      </c>
      <c r="AS14" s="173" t="n">
        <v>452068116.8674</v>
      </c>
      <c r="AT14" s="173" t="n">
        <v>1122755529.6463</v>
      </c>
      <c r="AU14" s="173" t="n">
        <v>342091742.718</v>
      </c>
      <c r="AV14" s="173"/>
    </row>
    <row r="15">
      <c r="A15" t="str">
        <f>L15</f>
      </c>
      <c r="B15" t="str">
        <f>M15</f>
      </c>
      <c r="L15" t="s">
        <v>738</v>
      </c>
      <c r="M15" t="s">
        <v>728</v>
      </c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 t="n">
        <v>42923646</v>
      </c>
      <c r="Y15" s="173" t="n">
        <v>43479380</v>
      </c>
      <c r="Z15" s="173" t="n">
        <v>61008425.75</v>
      </c>
      <c r="AA15" s="173" t="n">
        <v>136123347.3125</v>
      </c>
      <c r="AB15" s="173" t="n">
        <v>133258322.357</v>
      </c>
      <c r="AC15" s="173" t="n">
        <v>131115634.0357</v>
      </c>
      <c r="AD15" s="173" t="n">
        <v>287869184.7202</v>
      </c>
      <c r="AE15" s="173" t="n">
        <v>339946133.6113</v>
      </c>
      <c r="AF15" s="173" t="n">
        <v>507376831.3644</v>
      </c>
      <c r="AG15" s="173" t="n">
        <v>426761354.0387</v>
      </c>
      <c r="AH15" s="173" t="n">
        <v>798593660.2405</v>
      </c>
      <c r="AI15" s="173" t="n">
        <v>478211000.2338</v>
      </c>
      <c r="AJ15" s="173" t="n">
        <v>620137218.0165</v>
      </c>
      <c r="AK15" s="173" t="n">
        <v>651294542.0972</v>
      </c>
      <c r="AL15" s="173" t="n">
        <v>711861673.1804</v>
      </c>
      <c r="AM15" s="173" t="n">
        <v>379529672.1163</v>
      </c>
      <c r="AN15" s="173" t="n">
        <v>700312405.1737</v>
      </c>
      <c r="AO15" s="173" t="n">
        <v>545544245.8319</v>
      </c>
      <c r="AP15" s="173" t="n">
        <v>500771553.3538</v>
      </c>
      <c r="AQ15" s="173" t="n">
        <v>629907607.1765</v>
      </c>
      <c r="AR15" s="173" t="n">
        <v>504559726.7012</v>
      </c>
      <c r="AS15" s="173" t="n">
        <v>565066342.8084</v>
      </c>
      <c r="AT15" s="173" t="n">
        <v>557669285.3193</v>
      </c>
      <c r="AU15" s="173" t="n">
        <v>266521125.1048</v>
      </c>
      <c r="AV15" s="173"/>
    </row>
    <row r="16">
      <c r="A16" t="str">
        <f>L16</f>
      </c>
      <c r="B16" t="str">
        <f>M16</f>
      </c>
      <c r="L16" t="s">
        <v>738</v>
      </c>
      <c r="M16" t="s">
        <v>729</v>
      </c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 t="n">
        <v>385644939</v>
      </c>
      <c r="Y16" s="173" t="n">
        <v>521841828.6309</v>
      </c>
      <c r="Z16" s="173" t="n">
        <v>574975556.2097</v>
      </c>
      <c r="AA16" s="173" t="n">
        <v>585895706.3912</v>
      </c>
      <c r="AB16" s="173" t="n">
        <v>856903120.1261</v>
      </c>
      <c r="AC16" s="173" t="n">
        <v>1330446714.3771</v>
      </c>
      <c r="AD16" s="173" t="n">
        <v>3053709787.0309</v>
      </c>
      <c r="AE16" s="173" t="n">
        <v>3145752249.5286</v>
      </c>
      <c r="AF16" s="173" t="n">
        <v>3108821468.0219</v>
      </c>
      <c r="AG16" s="173" t="n">
        <v>4712531501.1126</v>
      </c>
      <c r="AH16" s="173" t="n">
        <v>4104321785.5102</v>
      </c>
      <c r="AI16" s="173" t="n">
        <v>4745405742.9</v>
      </c>
      <c r="AJ16" s="173" t="n">
        <v>4193366516.0434</v>
      </c>
      <c r="AK16" s="173" t="n">
        <v>3182920523.5018</v>
      </c>
      <c r="AL16" s="173" t="n">
        <v>3366953362.1606</v>
      </c>
      <c r="AM16" s="173" t="n">
        <v>3167983378.9203</v>
      </c>
      <c r="AN16" s="173" t="n">
        <v>3351112929.5102</v>
      </c>
      <c r="AO16" s="173" t="n">
        <v>3156437904.0715</v>
      </c>
      <c r="AP16" s="173" t="n">
        <v>4115133158.5673</v>
      </c>
      <c r="AQ16" s="173" t="n">
        <v>3613476446.4309</v>
      </c>
      <c r="AR16" s="173" t="n">
        <v>4066693456.6117</v>
      </c>
      <c r="AS16" s="173" t="n">
        <v>3146446480.1645</v>
      </c>
      <c r="AT16" s="173" t="n">
        <v>4268543769.7567</v>
      </c>
      <c r="AU16" s="173" t="n">
        <v>1826581043.8684</v>
      </c>
      <c r="AV16" s="173"/>
    </row>
    <row r="17">
      <c r="A17" t="str">
        <f>L17</f>
      </c>
      <c r="B17" t="str">
        <f>M17</f>
      </c>
      <c r="L17" t="s">
        <v>738</v>
      </c>
      <c r="M17" t="s">
        <v>730</v>
      </c>
      <c r="N17" s="173"/>
      <c r="O17" s="173"/>
      <c r="P17" s="173"/>
      <c r="Q17" s="173"/>
      <c r="R17" s="173"/>
      <c r="S17" s="173"/>
      <c r="T17" s="173"/>
      <c r="U17" s="173"/>
      <c r="V17" s="173"/>
      <c r="W17" s="173"/>
      <c r="X17" s="173" t="n">
        <v>446969496.9815</v>
      </c>
      <c r="Y17" s="173" t="n">
        <v>27649956</v>
      </c>
      <c r="Z17" s="173" t="n">
        <v>45617564.8799</v>
      </c>
      <c r="AA17" s="173" t="n">
        <v>59049654.0775</v>
      </c>
      <c r="AB17" s="173" t="n">
        <v>208443663.9301</v>
      </c>
      <c r="AC17" s="173" t="n">
        <v>510992680.5177</v>
      </c>
      <c r="AD17" s="173" t="n">
        <v>488928698.4455</v>
      </c>
      <c r="AE17" s="173" t="n">
        <v>1345671706.81</v>
      </c>
      <c r="AF17" s="173" t="n">
        <v>1502507257.9917</v>
      </c>
      <c r="AG17" s="173" t="n">
        <v>1322074883.0793</v>
      </c>
      <c r="AH17" s="173" t="n">
        <v>3778118871.1013</v>
      </c>
      <c r="AI17" s="173" t="n">
        <v>1862259369.4619</v>
      </c>
      <c r="AJ17" s="173" t="n">
        <v>548905053.0977</v>
      </c>
      <c r="AK17" s="173" t="n">
        <v>300811430.8841</v>
      </c>
      <c r="AL17" s="173" t="n">
        <v>320633521.6315</v>
      </c>
      <c r="AM17" s="173" t="n">
        <v>604863447.8136</v>
      </c>
      <c r="AN17" s="173" t="n">
        <v>300658978.4117</v>
      </c>
      <c r="AO17" s="173" t="n">
        <v>270533622.1179</v>
      </c>
      <c r="AP17" s="173" t="n">
        <v>379049197.1706</v>
      </c>
      <c r="AQ17" s="173" t="n">
        <v>378157429.7715</v>
      </c>
      <c r="AR17" s="173" t="n">
        <v>366927823.2724</v>
      </c>
      <c r="AS17" s="173" t="n">
        <v>219956400.1839</v>
      </c>
      <c r="AT17" s="173" t="n">
        <v>191833460.8633</v>
      </c>
      <c r="AU17" s="173" t="n">
        <v>135481888.7887</v>
      </c>
      <c r="AV17" s="173"/>
    </row>
    <row r="18">
      <c r="A18" t="str">
        <f>L18</f>
      </c>
      <c r="B18" t="str">
        <f>M18</f>
      </c>
      <c r="L18" t="s">
        <v>738</v>
      </c>
      <c r="M18" t="s">
        <v>731</v>
      </c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 t="n">
        <v>-9202</v>
      </c>
      <c r="Z18" s="173" t="n">
        <v>1523007</v>
      </c>
      <c r="AA18" s="173" t="n">
        <v>2047445</v>
      </c>
      <c r="AB18" s="173" t="n">
        <v>2021781</v>
      </c>
      <c r="AC18" s="173" t="n">
        <v>4357944</v>
      </c>
      <c r="AD18" s="173" t="n">
        <v>2192614</v>
      </c>
      <c r="AE18" s="173" t="n">
        <v>3082908.3438</v>
      </c>
      <c r="AF18" s="173" t="n">
        <v>7226194.1328</v>
      </c>
      <c r="AG18" s="173" t="n">
        <v>11288441.5118</v>
      </c>
      <c r="AH18" s="173" t="n">
        <v>32529155.5244</v>
      </c>
      <c r="AI18" s="173" t="n">
        <v>60317012.5298</v>
      </c>
      <c r="AJ18" s="173" t="n">
        <v>34917834.4491</v>
      </c>
      <c r="AK18" s="173" t="n">
        <v>24579443.74</v>
      </c>
      <c r="AL18" s="173" t="n">
        <v>23950628.3913</v>
      </c>
      <c r="AM18" s="173" t="n">
        <v>12517975.4184</v>
      </c>
      <c r="AN18" s="173" t="n">
        <v>8210991.4623</v>
      </c>
      <c r="AO18" s="173" t="n">
        <v>7359521</v>
      </c>
      <c r="AP18" s="173" t="n">
        <v>6814038.1118</v>
      </c>
      <c r="AQ18" s="173" t="n">
        <v>6141943.0501</v>
      </c>
      <c r="AR18" s="173" t="n">
        <v>6174768.39</v>
      </c>
      <c r="AS18" s="173" t="n">
        <v>6210444.8</v>
      </c>
      <c r="AT18" s="173" t="n">
        <v>4495018.33</v>
      </c>
      <c r="AU18" s="173" t="n">
        <v>6029003.58</v>
      </c>
      <c r="AV18" s="173"/>
    </row>
    <row r="19">
      <c r="A19" t="str">
        <f>L19</f>
      </c>
      <c r="B19" t="str">
        <f>M19</f>
      </c>
      <c r="L19" t="s">
        <v>738</v>
      </c>
      <c r="M19" t="s">
        <v>732</v>
      </c>
      <c r="N19" s="173"/>
      <c r="O19" s="173"/>
      <c r="P19" s="173"/>
      <c r="Q19" s="173"/>
      <c r="R19" s="173"/>
      <c r="S19" s="173"/>
      <c r="T19" s="173"/>
      <c r="U19" s="173"/>
      <c r="V19" s="173"/>
      <c r="W19" s="173"/>
      <c r="X19" s="173" t="n">
        <v>31990944</v>
      </c>
      <c r="Y19" s="173" t="n">
        <v>34637236</v>
      </c>
      <c r="Z19" s="173" t="n">
        <v>75828665</v>
      </c>
      <c r="AA19" s="173" t="n">
        <v>171784218.25</v>
      </c>
      <c r="AB19" s="173" t="n">
        <v>214030222</v>
      </c>
      <c r="AC19" s="173" t="n">
        <v>409376801.5</v>
      </c>
      <c r="AD19" s="173" t="n">
        <v>419210051.3623</v>
      </c>
      <c r="AE19" s="173" t="n">
        <v>662849568.4342</v>
      </c>
      <c r="AF19" s="173" t="n">
        <v>1516457306.6619</v>
      </c>
      <c r="AG19" s="173" t="n">
        <v>668338129.6439</v>
      </c>
      <c r="AH19" s="173" t="n">
        <v>667906329.6882</v>
      </c>
      <c r="AI19" s="173" t="n">
        <v>609699739.3275</v>
      </c>
      <c r="AJ19" s="173" t="n">
        <v>486121423.9995</v>
      </c>
      <c r="AK19" s="173" t="n">
        <v>221872927.8506</v>
      </c>
      <c r="AL19" s="173" t="n">
        <v>220462068.166</v>
      </c>
      <c r="AM19" s="173" t="n">
        <v>186820064.6681</v>
      </c>
      <c r="AN19" s="173" t="n">
        <v>237767799.569</v>
      </c>
      <c r="AO19" s="173" t="n">
        <v>831561911.1191</v>
      </c>
      <c r="AP19" s="173" t="n">
        <v>417147047.1871</v>
      </c>
      <c r="AQ19" s="173" t="n">
        <v>781294813.2959</v>
      </c>
      <c r="AR19" s="173" t="n">
        <v>488402791.8121</v>
      </c>
      <c r="AS19" s="173" t="n">
        <v>648305777.6844</v>
      </c>
      <c r="AT19" s="173" t="n">
        <v>620763272.7255</v>
      </c>
      <c r="AU19" s="173" t="n">
        <v>967479210.0826</v>
      </c>
      <c r="AV19" s="173"/>
    </row>
    <row r="20">
      <c r="A20" t="str">
        <f>L20</f>
      </c>
      <c r="B20" t="str">
        <f>M20</f>
      </c>
      <c r="L20" t="s">
        <v>738</v>
      </c>
      <c r="M20" t="s">
        <v>733</v>
      </c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 t="n">
        <v>175392571</v>
      </c>
      <c r="Y20" s="173" t="n">
        <v>205400883</v>
      </c>
      <c r="Z20" s="173" t="n">
        <v>747544311.42</v>
      </c>
      <c r="AA20" s="173" t="n">
        <v>656196069.0104</v>
      </c>
      <c r="AB20" s="173" t="n">
        <v>800664023.8271</v>
      </c>
      <c r="AC20" s="173" t="n">
        <v>706301282.356</v>
      </c>
      <c r="AD20" s="173" t="n">
        <v>4390308431.7153</v>
      </c>
      <c r="AE20" s="173" t="n">
        <v>5989132157.2117</v>
      </c>
      <c r="AF20" s="173" t="n">
        <v>8356358987.8314</v>
      </c>
      <c r="AG20" s="173" t="n">
        <v>11220820836.3264</v>
      </c>
      <c r="AH20" s="173" t="n">
        <v>10840636355.2783</v>
      </c>
      <c r="AI20" s="173" t="n">
        <v>9683041177.2569</v>
      </c>
      <c r="AJ20" s="173" t="n">
        <v>10491531972.1416</v>
      </c>
      <c r="AK20" s="173" t="n">
        <v>10694430103.9844</v>
      </c>
      <c r="AL20" s="173" t="n">
        <v>5790846847.5737</v>
      </c>
      <c r="AM20" s="173" t="n">
        <v>4022446696.1343</v>
      </c>
      <c r="AN20" s="173" t="n">
        <v>3087104927.0445</v>
      </c>
      <c r="AO20" s="173" t="n">
        <v>3044518828.1777</v>
      </c>
      <c r="AP20" s="173" t="n">
        <v>3794411607.1596</v>
      </c>
      <c r="AQ20" s="173" t="n">
        <v>3427130807.5255</v>
      </c>
      <c r="AR20" s="173" t="n">
        <v>2656284678.2325</v>
      </c>
      <c r="AS20" s="173" t="n">
        <v>3312937082.0578</v>
      </c>
      <c r="AT20" s="173" t="n">
        <v>5752487022.5262</v>
      </c>
      <c r="AU20" s="173" t="n">
        <v>2445195390.2378</v>
      </c>
      <c r="AV20" s="173"/>
    </row>
    <row r="21">
      <c r="A21" t="str">
        <f>L21</f>
      </c>
      <c r="B21" t="str">
        <f>M21</f>
      </c>
      <c r="L21" t="s">
        <v>738</v>
      </c>
      <c r="M21" t="s">
        <v>734</v>
      </c>
      <c r="N21" s="173"/>
      <c r="O21" s="173"/>
      <c r="P21" s="173"/>
      <c r="Q21" s="173"/>
      <c r="R21" s="173"/>
      <c r="S21" s="173"/>
      <c r="T21" s="173"/>
      <c r="U21" s="173"/>
      <c r="V21" s="173"/>
      <c r="W21" s="173"/>
      <c r="X21" s="173" t="n">
        <v>8611909</v>
      </c>
      <c r="Y21" s="173" t="n">
        <v>13869304</v>
      </c>
      <c r="Z21" s="173" t="n">
        <v>28981467</v>
      </c>
      <c r="AA21" s="173" t="n">
        <v>24228563.7109</v>
      </c>
      <c r="AB21" s="173" t="n">
        <v>36039156.4884</v>
      </c>
      <c r="AC21" s="173" t="n">
        <v>38991474.2084</v>
      </c>
      <c r="AD21" s="173" t="n">
        <v>136929299.9302</v>
      </c>
      <c r="AE21" s="173" t="n">
        <v>243927972.3747</v>
      </c>
      <c r="AF21" s="173" t="n">
        <v>424370349.9294</v>
      </c>
      <c r="AG21" s="173" t="n">
        <v>385744525.7777</v>
      </c>
      <c r="AH21" s="173" t="n">
        <v>918304653.2661</v>
      </c>
      <c r="AI21" s="173" t="n">
        <v>487820407.1149</v>
      </c>
      <c r="AJ21" s="173" t="n">
        <v>383949430.0704</v>
      </c>
      <c r="AK21" s="173" t="n">
        <v>576934460.0207</v>
      </c>
      <c r="AL21" s="173" t="n">
        <v>580462710.0788</v>
      </c>
      <c r="AM21" s="173" t="n">
        <v>1113111268.7636</v>
      </c>
      <c r="AN21" s="173" t="n">
        <v>582210051.9854</v>
      </c>
      <c r="AO21" s="173" t="n">
        <v>462514337.3953</v>
      </c>
      <c r="AP21" s="173" t="n">
        <v>674655384.9082</v>
      </c>
      <c r="AQ21" s="173" t="n">
        <v>701981646.1967</v>
      </c>
      <c r="AR21" s="173" t="n">
        <v>947821359.2461</v>
      </c>
      <c r="AS21" s="173" t="n">
        <v>1365756853.9306</v>
      </c>
      <c r="AT21" s="173" t="n">
        <v>1008880092.5682</v>
      </c>
      <c r="AU21" s="173" t="n">
        <v>108423749.7727</v>
      </c>
      <c r="AV21" s="173"/>
    </row>
    <row r="22">
      <c r="A22" t="str">
        <f>L22</f>
      </c>
      <c r="B22" t="str">
        <f>M22</f>
      </c>
      <c r="L22" t="s">
        <v>738</v>
      </c>
      <c r="M22" t="s">
        <v>735</v>
      </c>
      <c r="N22" s="173"/>
      <c r="O22" s="173"/>
      <c r="P22" s="173"/>
      <c r="Q22" s="173"/>
      <c r="R22" s="173"/>
      <c r="S22" s="173"/>
      <c r="T22" s="173"/>
      <c r="U22" s="173"/>
      <c r="V22" s="173"/>
      <c r="W22" s="173"/>
      <c r="X22" s="173" t="n">
        <v>51228610</v>
      </c>
      <c r="Y22" s="173" t="n">
        <v>38190369</v>
      </c>
      <c r="Z22" s="173" t="n">
        <v>68365436.54</v>
      </c>
      <c r="AA22" s="173" t="n">
        <v>48503300.6518</v>
      </c>
      <c r="AB22" s="173" t="n">
        <v>101722879.2886</v>
      </c>
      <c r="AC22" s="173" t="n">
        <v>134520093.025</v>
      </c>
      <c r="AD22" s="173" t="n">
        <v>328144060.5484</v>
      </c>
      <c r="AE22" s="173" t="n">
        <v>338270743.4663</v>
      </c>
      <c r="AF22" s="173" t="n">
        <v>251487965.116</v>
      </c>
      <c r="AG22" s="173" t="n">
        <v>348977363.0455</v>
      </c>
      <c r="AH22" s="173" t="n">
        <v>603513807.0561</v>
      </c>
      <c r="AI22" s="173" t="n">
        <v>678084655.9037</v>
      </c>
      <c r="AJ22" s="173" t="n">
        <v>890485059.0207</v>
      </c>
      <c r="AK22" s="173" t="n">
        <v>771790235.0712</v>
      </c>
      <c r="AL22" s="173" t="n">
        <v>475615712.7027</v>
      </c>
      <c r="AM22" s="173" t="n">
        <v>431182029.0658</v>
      </c>
      <c r="AN22" s="173" t="n">
        <v>515096294.9798</v>
      </c>
      <c r="AO22" s="173" t="n">
        <v>591703262.7134</v>
      </c>
      <c r="AP22" s="173" t="n">
        <v>637983157.722</v>
      </c>
      <c r="AQ22" s="173" t="n">
        <v>604890910.8965</v>
      </c>
      <c r="AR22" s="173" t="n">
        <v>585372241.049</v>
      </c>
      <c r="AS22" s="173" t="n">
        <v>513095610.3283</v>
      </c>
      <c r="AT22" s="173" t="n">
        <v>607664546.2142</v>
      </c>
      <c r="AU22" s="173" t="n">
        <v>364954219.2826</v>
      </c>
      <c r="AV22" s="173"/>
    </row>
    <row r="23">
      <c r="A23" t="str">
        <f>L23</f>
      </c>
      <c r="B23" t="str">
        <f>M23</f>
      </c>
      <c r="L23" t="s">
        <v>738</v>
      </c>
      <c r="M23" t="s">
        <v>736</v>
      </c>
      <c r="N23" s="173"/>
      <c r="O23" s="173"/>
      <c r="P23" s="173"/>
      <c r="Q23" s="173"/>
      <c r="R23" s="173"/>
      <c r="S23" s="173"/>
      <c r="T23" s="173"/>
      <c r="U23" s="173"/>
      <c r="V23" s="173"/>
      <c r="W23" s="173"/>
      <c r="X23" s="173" t="n">
        <v>5855310</v>
      </c>
      <c r="Y23" s="173" t="n">
        <v>31431915</v>
      </c>
      <c r="Z23" s="173" t="n">
        <v>29038441</v>
      </c>
      <c r="AA23" s="173" t="n">
        <v>26821352</v>
      </c>
      <c r="AB23" s="173" t="n">
        <v>29615288</v>
      </c>
      <c r="AC23" s="173" t="n">
        <v>67210155.4102</v>
      </c>
      <c r="AD23" s="173" t="n">
        <v>126075881.9743</v>
      </c>
      <c r="AE23" s="173" t="n">
        <v>232843613.5575</v>
      </c>
      <c r="AF23" s="173" t="n">
        <v>239859420.9857</v>
      </c>
      <c r="AG23" s="173" t="n">
        <v>264128505.3687</v>
      </c>
      <c r="AH23" s="173" t="n">
        <v>227652396.9385</v>
      </c>
      <c r="AI23" s="173" t="n">
        <v>222684769.3116</v>
      </c>
      <c r="AJ23" s="173" t="n">
        <v>199923459.366</v>
      </c>
      <c r="AK23" s="173" t="n">
        <v>240542892.265</v>
      </c>
      <c r="AL23" s="173" t="n">
        <v>286601321.893</v>
      </c>
      <c r="AM23" s="173" t="n">
        <v>274000138.894</v>
      </c>
      <c r="AN23" s="173" t="n">
        <v>399520531.9239</v>
      </c>
      <c r="AO23" s="173" t="n">
        <v>392899698.2157</v>
      </c>
      <c r="AP23" s="173" t="n">
        <v>426100338.8118</v>
      </c>
      <c r="AQ23" s="173" t="n">
        <v>361894913.0849</v>
      </c>
      <c r="AR23" s="173" t="n">
        <v>348105494.7739</v>
      </c>
      <c r="AS23" s="173" t="n">
        <v>387131505.3458</v>
      </c>
      <c r="AT23" s="173" t="n">
        <v>561150404.7357</v>
      </c>
      <c r="AU23" s="173" t="n">
        <v>227313024.2244</v>
      </c>
      <c r="AV23" s="173"/>
    </row>
    <row r="24">
      <c r="A24" t="str">
        <f>L24</f>
      </c>
      <c r="B24" t="str">
        <f>M24</f>
      </c>
      <c r="L24" t="s">
        <v>738</v>
      </c>
      <c r="M24" t="s">
        <v>737</v>
      </c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 t="n">
        <v>1515590</v>
      </c>
      <c r="Z24" s="173" t="n">
        <v>39236</v>
      </c>
      <c r="AA24" s="173" t="n">
        <v>1651440</v>
      </c>
      <c r="AB24" s="173" t="n">
        <v>8127779.9375</v>
      </c>
      <c r="AC24" s="173" t="n">
        <v>19130472</v>
      </c>
      <c r="AD24" s="173" t="n">
        <v>18825506</v>
      </c>
      <c r="AE24" s="173" t="n">
        <v>12150355.625</v>
      </c>
      <c r="AF24" s="173" t="n">
        <v>19135555.221</v>
      </c>
      <c r="AG24" s="173" t="n">
        <v>18869160.006</v>
      </c>
      <c r="AH24" s="173" t="n">
        <v>13354835.9308</v>
      </c>
      <c r="AI24" s="173" t="n">
        <v>8683360.3936</v>
      </c>
      <c r="AJ24" s="173" t="n">
        <v>7058941.0006</v>
      </c>
      <c r="AK24" s="173" t="n">
        <v>520617.56</v>
      </c>
      <c r="AL24" s="173" t="n">
        <v>763066.18</v>
      </c>
      <c r="AM24" s="173" t="n">
        <v>1784725.4397</v>
      </c>
      <c r="AN24" s="173" t="n">
        <v>78373.3286</v>
      </c>
      <c r="AO24" s="173" t="n">
        <v>1534608.6641</v>
      </c>
      <c r="AP24" s="173" t="n">
        <v>617003.0746</v>
      </c>
      <c r="AQ24" s="173" t="n">
        <v>-20293.8907</v>
      </c>
      <c r="AR24" s="173" t="n">
        <v>162291.7998</v>
      </c>
      <c r="AS24" s="173" t="n">
        <v>92360</v>
      </c>
      <c r="AT24" s="173" t="n">
        <v>2670</v>
      </c>
      <c r="AU24" s="173"/>
      <c r="AV24" s="173"/>
    </row>
    <row r="25">
      <c r="A25" t="str">
        <f>L25</f>
      </c>
      <c r="B25" t="str">
        <f>M25</f>
      </c>
      <c r="L25" t="s">
        <v>738</v>
      </c>
      <c r="M25" t="s">
        <v>724</v>
      </c>
      <c r="N25" s="173"/>
      <c r="O25" s="173"/>
      <c r="P25" s="173"/>
      <c r="Q25" s="173"/>
      <c r="R25" s="173"/>
      <c r="S25" s="173"/>
      <c r="T25" s="173"/>
      <c r="U25" s="173"/>
      <c r="V25" s="173"/>
      <c r="W25" s="173"/>
      <c r="X25" s="173"/>
      <c r="Y25" s="173"/>
      <c r="Z25" s="173" t="n">
        <v>349679.14</v>
      </c>
      <c r="AA25" s="173" t="n">
        <v>33619</v>
      </c>
      <c r="AB25" s="173" t="n">
        <v>60757.2601</v>
      </c>
      <c r="AC25" s="173" t="n">
        <v>37436.01</v>
      </c>
      <c r="AD25" s="173" t="n">
        <v>15621223</v>
      </c>
      <c r="AE25" s="173" t="n">
        <v>0</v>
      </c>
      <c r="AF25" s="173" t="n">
        <v>4409.6606</v>
      </c>
      <c r="AG25" s="173" t="n">
        <v>-62365.6992</v>
      </c>
      <c r="AH25" s="173"/>
      <c r="AI25" s="173" t="n">
        <v>-1990.14</v>
      </c>
      <c r="AJ25" s="173"/>
      <c r="AK25" s="173"/>
      <c r="AL25" s="173"/>
      <c r="AM25" s="173"/>
      <c r="AN25" s="173" t="n">
        <v>-19096.2207</v>
      </c>
      <c r="AO25" s="173"/>
      <c r="AP25" s="173"/>
      <c r="AQ25" s="173"/>
      <c r="AR25" s="173"/>
      <c r="AS25" s="173" t="n">
        <v>0</v>
      </c>
      <c r="AT25" s="173" t="n">
        <v>85138.2031</v>
      </c>
      <c r="AU25" s="173"/>
      <c r="AV25" s="173"/>
    </row>
    <row r="26">
      <c r="A26" t="str">
        <f>L26</f>
      </c>
      <c r="B26" t="str">
        <f>M26</f>
      </c>
      <c r="L26" t="s">
        <v>739</v>
      </c>
      <c r="M26" t="s">
        <v>727</v>
      </c>
      <c r="N26" s="173"/>
      <c r="O26" s="173"/>
      <c r="P26" s="173"/>
      <c r="Q26" s="173"/>
      <c r="R26" s="173"/>
      <c r="S26" s="173"/>
      <c r="T26" s="173"/>
      <c r="U26" s="173"/>
      <c r="V26" s="173"/>
      <c r="W26" s="173"/>
      <c r="X26" s="173" t="n">
        <v>20708136613</v>
      </c>
      <c r="Y26" s="173" t="n">
        <v>21749286163.5937</v>
      </c>
      <c r="Z26" s="173" t="n">
        <v>23955838850.7736</v>
      </c>
      <c r="AA26" s="173" t="n">
        <v>31136682973.9492</v>
      </c>
      <c r="AB26" s="173" t="n">
        <v>28591194901.0938</v>
      </c>
      <c r="AC26" s="173" t="n">
        <v>26038064725.0648</v>
      </c>
      <c r="AD26" s="173" t="n">
        <v>32630822178.2924</v>
      </c>
      <c r="AE26" s="173" t="n">
        <v>37369719381.4986</v>
      </c>
      <c r="AF26" s="173" t="n">
        <v>38065582018.0428</v>
      </c>
      <c r="AG26" s="173" t="n">
        <v>38460344406.3791</v>
      </c>
      <c r="AH26" s="173" t="n">
        <v>35339428138.4149</v>
      </c>
      <c r="AI26" s="173" t="n">
        <v>40587861253.3539</v>
      </c>
      <c r="AJ26" s="173" t="n">
        <v>47631863808.3565</v>
      </c>
      <c r="AK26" s="173" t="n">
        <v>46489537810.5294</v>
      </c>
      <c r="AL26" s="173" t="n">
        <v>33266462967.0636</v>
      </c>
      <c r="AM26" s="173" t="n">
        <v>36230394447.2142</v>
      </c>
      <c r="AN26" s="173" t="n">
        <v>51766447313.3937</v>
      </c>
      <c r="AO26" s="173" t="n">
        <v>61695465416.3165</v>
      </c>
      <c r="AP26" s="173" t="n">
        <v>53559116905.6856</v>
      </c>
      <c r="AQ26" s="173" t="n">
        <v>55229872644.1072</v>
      </c>
      <c r="AR26" s="173" t="n">
        <v>74665921939.6482</v>
      </c>
      <c r="AS26" s="173" t="n">
        <v>50982856102.7206</v>
      </c>
      <c r="AT26" s="173" t="n">
        <v>53023910784.1432</v>
      </c>
      <c r="AU26" s="173" t="n">
        <v>39359657142.1261</v>
      </c>
      <c r="AV26" s="173"/>
    </row>
    <row r="27">
      <c r="A27" t="str">
        <f>L27</f>
      </c>
      <c r="B27" t="str">
        <f>M27</f>
      </c>
      <c r="L27" t="s">
        <v>739</v>
      </c>
      <c r="M27" t="s">
        <v>728</v>
      </c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 t="n">
        <v>6364048039.1941</v>
      </c>
      <c r="Y27" s="173" t="n">
        <v>7049018934.5508</v>
      </c>
      <c r="Z27" s="173" t="n">
        <v>8587907593.2789</v>
      </c>
      <c r="AA27" s="173" t="n">
        <v>9570344310.7237</v>
      </c>
      <c r="AB27" s="173" t="n">
        <v>10950513995.4908</v>
      </c>
      <c r="AC27" s="173" t="n">
        <v>12135879435.4225</v>
      </c>
      <c r="AD27" s="173" t="n">
        <v>12030542736.6852</v>
      </c>
      <c r="AE27" s="173" t="n">
        <v>14926994633.0697</v>
      </c>
      <c r="AF27" s="173" t="n">
        <v>15188855515.6306</v>
      </c>
      <c r="AG27" s="173" t="n">
        <v>14036292736.339</v>
      </c>
      <c r="AH27" s="173" t="n">
        <v>15202956036.1927</v>
      </c>
      <c r="AI27" s="173" t="n">
        <v>14039992251.7489</v>
      </c>
      <c r="AJ27" s="173" t="n">
        <v>13128198847.9203</v>
      </c>
      <c r="AK27" s="173" t="n">
        <v>10770528444.8129</v>
      </c>
      <c r="AL27" s="173" t="n">
        <v>10446871582.4954</v>
      </c>
      <c r="AM27" s="173" t="n">
        <v>9945918645.4534</v>
      </c>
      <c r="AN27" s="173" t="n">
        <v>10327232349.7321</v>
      </c>
      <c r="AO27" s="173" t="n">
        <v>11188202393.8502</v>
      </c>
      <c r="AP27" s="173" t="n">
        <v>11215027943.2306</v>
      </c>
      <c r="AQ27" s="173" t="n">
        <v>12474174123.9027</v>
      </c>
      <c r="AR27" s="173" t="n">
        <v>10772369169.4557</v>
      </c>
      <c r="AS27" s="173" t="n">
        <v>9501162098.0654</v>
      </c>
      <c r="AT27" s="173" t="n">
        <v>10643046702.8576</v>
      </c>
      <c r="AU27" s="173" t="n">
        <v>5961053482.1542</v>
      </c>
      <c r="AV27" s="173"/>
    </row>
    <row r="28">
      <c r="A28" t="str">
        <f>L28</f>
      </c>
      <c r="B28" t="str">
        <f>M28</f>
      </c>
      <c r="L28" t="s">
        <v>739</v>
      </c>
      <c r="M28" t="s">
        <v>729</v>
      </c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 t="n">
        <v>505635765.9317</v>
      </c>
      <c r="Y28" s="173" t="n">
        <v>499860818.3202</v>
      </c>
      <c r="Z28" s="173" t="n">
        <v>521370863.3984</v>
      </c>
      <c r="AA28" s="173" t="n">
        <v>622374053</v>
      </c>
      <c r="AB28" s="173" t="n">
        <v>624785481.1836</v>
      </c>
      <c r="AC28" s="173" t="n">
        <v>552675751.2788</v>
      </c>
      <c r="AD28" s="173" t="n">
        <v>602806701.1043</v>
      </c>
      <c r="AE28" s="173" t="n">
        <v>533562958.7624</v>
      </c>
      <c r="AF28" s="173" t="n">
        <v>577245734.1241</v>
      </c>
      <c r="AG28" s="173" t="n">
        <v>789494735.7121</v>
      </c>
      <c r="AH28" s="173" t="n">
        <v>678930850.0994</v>
      </c>
      <c r="AI28" s="173" t="n">
        <v>746256208.7545</v>
      </c>
      <c r="AJ28" s="173" t="n">
        <v>645152459.294</v>
      </c>
      <c r="AK28" s="173" t="n">
        <v>737346343.6213</v>
      </c>
      <c r="AL28" s="173" t="n">
        <v>454249684.8688</v>
      </c>
      <c r="AM28" s="173" t="n">
        <v>258690555.2175</v>
      </c>
      <c r="AN28" s="173" t="n">
        <v>284532303.9269</v>
      </c>
      <c r="AO28" s="173" t="n">
        <v>602200253.9378</v>
      </c>
      <c r="AP28" s="173" t="n">
        <v>252993171.0516</v>
      </c>
      <c r="AQ28" s="173" t="n">
        <v>181092969.7664</v>
      </c>
      <c r="AR28" s="173" t="n">
        <v>192770743.6697</v>
      </c>
      <c r="AS28" s="173" t="n">
        <v>351412964.6002</v>
      </c>
      <c r="AT28" s="173" t="n">
        <v>519457901.2704</v>
      </c>
      <c r="AU28" s="173" t="n">
        <v>696651993.7707</v>
      </c>
      <c r="AV28" s="173"/>
    </row>
    <row r="29">
      <c r="A29" t="str">
        <f>L29</f>
      </c>
      <c r="B29" t="str">
        <f>M29</f>
      </c>
      <c r="L29" t="s">
        <v>739</v>
      </c>
      <c r="M29" t="s">
        <v>730</v>
      </c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 t="n">
        <v>832076457</v>
      </c>
      <c r="Y29" s="173" t="n">
        <v>653059259</v>
      </c>
      <c r="Z29" s="173" t="n">
        <v>1214715224.125</v>
      </c>
      <c r="AA29" s="173" t="n">
        <v>1098174849</v>
      </c>
      <c r="AB29" s="173" t="n">
        <v>1429538069</v>
      </c>
      <c r="AC29" s="173" t="n">
        <v>3150530021.4453</v>
      </c>
      <c r="AD29" s="173" t="n">
        <v>5456622524.0601</v>
      </c>
      <c r="AE29" s="173" t="n">
        <v>6412356899.5107</v>
      </c>
      <c r="AF29" s="173" t="n">
        <v>7396674098.7913</v>
      </c>
      <c r="AG29" s="173" t="n">
        <v>6614381356.8072</v>
      </c>
      <c r="AH29" s="173" t="n">
        <v>3986054130.1198</v>
      </c>
      <c r="AI29" s="173" t="n">
        <v>3017240332.3084</v>
      </c>
      <c r="AJ29" s="173" t="n">
        <v>2449853735.0698</v>
      </c>
      <c r="AK29" s="173" t="n">
        <v>1894142958.7913</v>
      </c>
      <c r="AL29" s="173" t="n">
        <v>1560953351.3998</v>
      </c>
      <c r="AM29" s="173" t="n">
        <v>937823122.5026</v>
      </c>
      <c r="AN29" s="173" t="n">
        <v>1077042739.3236</v>
      </c>
      <c r="AO29" s="173" t="n">
        <v>1836807209.4528</v>
      </c>
      <c r="AP29" s="173" t="n">
        <v>3086338572.0496</v>
      </c>
      <c r="AQ29" s="173" t="n">
        <v>2556370300.7373</v>
      </c>
      <c r="AR29" s="173" t="n">
        <v>2397700651.2265</v>
      </c>
      <c r="AS29" s="173" t="n">
        <v>3116919828.6937</v>
      </c>
      <c r="AT29" s="173" t="n">
        <v>4399340252.6107</v>
      </c>
      <c r="AU29" s="173" t="n">
        <v>2359315263.9656</v>
      </c>
      <c r="AV29" s="173"/>
    </row>
    <row r="30">
      <c r="A30" t="str">
        <f>L30</f>
      </c>
      <c r="B30" t="str">
        <f>M30</f>
      </c>
      <c r="L30" t="s">
        <v>739</v>
      </c>
      <c r="M30" t="s">
        <v>731</v>
      </c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 t="n">
        <v>1956089394</v>
      </c>
      <c r="Y30" s="173" t="n">
        <v>2333167521</v>
      </c>
      <c r="Z30" s="173" t="n">
        <v>3686493905</v>
      </c>
      <c r="AA30" s="173" t="n">
        <v>3859708035.5938</v>
      </c>
      <c r="AB30" s="173" t="n">
        <v>4701775050.5</v>
      </c>
      <c r="AC30" s="173" t="n">
        <v>4989676208.4375</v>
      </c>
      <c r="AD30" s="173" t="n">
        <v>5349510640.2774</v>
      </c>
      <c r="AE30" s="173" t="n">
        <v>6454278531.9266</v>
      </c>
      <c r="AF30" s="173" t="n">
        <v>6842656824.9687</v>
      </c>
      <c r="AG30" s="173" t="n">
        <v>8782040594.9943</v>
      </c>
      <c r="AH30" s="173" t="n">
        <v>9044332642.7514</v>
      </c>
      <c r="AI30" s="173" t="n">
        <v>9518788736.0017</v>
      </c>
      <c r="AJ30" s="173" t="n">
        <v>9753797077.6346</v>
      </c>
      <c r="AK30" s="173" t="n">
        <v>9435215707.1776</v>
      </c>
      <c r="AL30" s="173" t="n">
        <v>6915351196.4803</v>
      </c>
      <c r="AM30" s="173" t="n">
        <v>7753678427.5827</v>
      </c>
      <c r="AN30" s="173" t="n">
        <v>8246446764.1197</v>
      </c>
      <c r="AO30" s="173" t="n">
        <v>6744481998.578</v>
      </c>
      <c r="AP30" s="173" t="n">
        <v>11226960692.4651</v>
      </c>
      <c r="AQ30" s="173" t="n">
        <v>12636733508.8779</v>
      </c>
      <c r="AR30" s="173" t="n">
        <v>17092189454.2241</v>
      </c>
      <c r="AS30" s="173" t="n">
        <v>9822494446.2365</v>
      </c>
      <c r="AT30" s="173" t="n">
        <v>11464418960.5359</v>
      </c>
      <c r="AU30" s="173" t="n">
        <v>5108059191.9642</v>
      </c>
      <c r="AV30" s="173"/>
    </row>
    <row r="31">
      <c r="A31" t="str">
        <f>L31</f>
      </c>
      <c r="B31" t="str">
        <f>M31</f>
      </c>
      <c r="L31" t="s">
        <v>739</v>
      </c>
      <c r="M31" t="s">
        <v>732</v>
      </c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 t="n">
        <v>5060678585.375</v>
      </c>
      <c r="Y31" s="173" t="n">
        <v>5182079821.2188</v>
      </c>
      <c r="Z31" s="173" t="n">
        <v>7371734241.3125</v>
      </c>
      <c r="AA31" s="173" t="n">
        <v>9179561273.25</v>
      </c>
      <c r="AB31" s="173" t="n">
        <v>8825405979.0391</v>
      </c>
      <c r="AC31" s="173" t="n">
        <v>8424032549.3565</v>
      </c>
      <c r="AD31" s="173" t="n">
        <v>9291487498.0963</v>
      </c>
      <c r="AE31" s="173" t="n">
        <v>10276215208.992</v>
      </c>
      <c r="AF31" s="173" t="n">
        <v>10582195370.5902</v>
      </c>
      <c r="AG31" s="173" t="n">
        <v>10226530302.0921</v>
      </c>
      <c r="AH31" s="173" t="n">
        <v>9695393566.777</v>
      </c>
      <c r="AI31" s="173" t="n">
        <v>8438715706.0063</v>
      </c>
      <c r="AJ31" s="173" t="n">
        <v>9061533576.0124</v>
      </c>
      <c r="AK31" s="173" t="n">
        <v>8136710894.7127</v>
      </c>
      <c r="AL31" s="173" t="n">
        <v>7739139819.2753</v>
      </c>
      <c r="AM31" s="173" t="n">
        <v>8453281201.8061</v>
      </c>
      <c r="AN31" s="173" t="n">
        <v>10987792561.7798</v>
      </c>
      <c r="AO31" s="173" t="n">
        <v>11140398476.7257</v>
      </c>
      <c r="AP31" s="173" t="n">
        <v>14025249768.825</v>
      </c>
      <c r="AQ31" s="173" t="n">
        <v>16348595473.763</v>
      </c>
      <c r="AR31" s="173" t="n">
        <v>16934081604.0216</v>
      </c>
      <c r="AS31" s="173" t="n">
        <v>15562709923.3603</v>
      </c>
      <c r="AT31" s="173" t="n">
        <v>13539125204.2004</v>
      </c>
      <c r="AU31" s="173" t="n">
        <v>10475328166.689</v>
      </c>
      <c r="AV31" s="173"/>
    </row>
    <row r="32">
      <c r="A32" t="str">
        <f>L32</f>
      </c>
      <c r="B32" t="str">
        <f>M32</f>
      </c>
      <c r="L32" t="s">
        <v>739</v>
      </c>
      <c r="M32" t="s">
        <v>733</v>
      </c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 t="n">
        <v>141621032</v>
      </c>
      <c r="Y32" s="173" t="n">
        <v>167387698</v>
      </c>
      <c r="Z32" s="173" t="n">
        <v>194842946</v>
      </c>
      <c r="AA32" s="173" t="n">
        <v>237913096.0938</v>
      </c>
      <c r="AB32" s="173" t="n">
        <v>240286291.4687</v>
      </c>
      <c r="AC32" s="173" t="n">
        <v>330786166</v>
      </c>
      <c r="AD32" s="173" t="n">
        <v>403823851.5</v>
      </c>
      <c r="AE32" s="173" t="n">
        <v>469070773.8006</v>
      </c>
      <c r="AF32" s="173" t="n">
        <v>481311675.9571</v>
      </c>
      <c r="AG32" s="173" t="n">
        <v>527980198.4707</v>
      </c>
      <c r="AH32" s="173" t="n">
        <v>394852447.404</v>
      </c>
      <c r="AI32" s="173" t="n">
        <v>500680821.6924</v>
      </c>
      <c r="AJ32" s="173" t="n">
        <v>506587269.78</v>
      </c>
      <c r="AK32" s="173" t="n">
        <v>393529293.3121</v>
      </c>
      <c r="AL32" s="173" t="n">
        <v>394955509.0226</v>
      </c>
      <c r="AM32" s="173" t="n">
        <v>269137544.4537</v>
      </c>
      <c r="AN32" s="173" t="n">
        <v>396781244.4643</v>
      </c>
      <c r="AO32" s="173" t="n">
        <v>383358509.6646</v>
      </c>
      <c r="AP32" s="173" t="n">
        <v>415888691.0083</v>
      </c>
      <c r="AQ32" s="173" t="n">
        <v>400790260.6542</v>
      </c>
      <c r="AR32" s="173" t="n">
        <v>323739652.5601</v>
      </c>
      <c r="AS32" s="173" t="n">
        <v>635357400.0505</v>
      </c>
      <c r="AT32" s="173" t="n">
        <v>395512954.1288</v>
      </c>
      <c r="AU32" s="173" t="n">
        <v>217709099.8281</v>
      </c>
      <c r="AV32" s="173"/>
    </row>
    <row r="33">
      <c r="A33" t="str">
        <f>L33</f>
      </c>
      <c r="B33" t="str">
        <f>M33</f>
      </c>
      <c r="L33" t="s">
        <v>739</v>
      </c>
      <c r="M33" t="s">
        <v>734</v>
      </c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 t="n">
        <v>1545845785</v>
      </c>
      <c r="Y33" s="173" t="n">
        <v>1313197241.2202</v>
      </c>
      <c r="Z33" s="173" t="n">
        <v>2247296797.9375</v>
      </c>
      <c r="AA33" s="173" t="n">
        <v>2711495021.7642</v>
      </c>
      <c r="AB33" s="173" t="n">
        <v>3039460354.6194</v>
      </c>
      <c r="AC33" s="173" t="n">
        <v>3704268828.7345</v>
      </c>
      <c r="AD33" s="173" t="n">
        <v>4767069481.3777</v>
      </c>
      <c r="AE33" s="173" t="n">
        <v>4137591903.7726</v>
      </c>
      <c r="AF33" s="173" t="n">
        <v>4493405512.5205</v>
      </c>
      <c r="AG33" s="173" t="n">
        <v>4232625107.3809</v>
      </c>
      <c r="AH33" s="173" t="n">
        <v>4374297362.1493</v>
      </c>
      <c r="AI33" s="173" t="n">
        <v>4258608232.9704</v>
      </c>
      <c r="AJ33" s="173" t="n">
        <v>3734973903.1688</v>
      </c>
      <c r="AK33" s="173" t="n">
        <v>3167673712.4309</v>
      </c>
      <c r="AL33" s="173" t="n">
        <v>2712007524.9458</v>
      </c>
      <c r="AM33" s="173" t="n">
        <v>2958271913.3008</v>
      </c>
      <c r="AN33" s="173" t="n">
        <v>3375988955.2711</v>
      </c>
      <c r="AO33" s="173" t="n">
        <v>3242481242.8515</v>
      </c>
      <c r="AP33" s="173" t="n">
        <v>3736092363.5399</v>
      </c>
      <c r="AQ33" s="173" t="n">
        <v>4892243017.4685</v>
      </c>
      <c r="AR33" s="173" t="n">
        <v>4370035143.1041</v>
      </c>
      <c r="AS33" s="173" t="n">
        <v>8592251544.1878</v>
      </c>
      <c r="AT33" s="173" t="n">
        <v>9608494732.5119</v>
      </c>
      <c r="AU33" s="173" t="n">
        <v>8082244063.0493</v>
      </c>
      <c r="AV33" s="173"/>
    </row>
    <row r="34">
      <c r="A34" t="str">
        <f>L34</f>
      </c>
      <c r="B34" t="str">
        <f>M34</f>
      </c>
      <c r="L34" t="s">
        <v>739</v>
      </c>
      <c r="M34" t="s">
        <v>735</v>
      </c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 t="n">
        <v>478259701</v>
      </c>
      <c r="Y34" s="173" t="n">
        <v>518019742</v>
      </c>
      <c r="Z34" s="173" t="n">
        <v>665142010</v>
      </c>
      <c r="AA34" s="173" t="n">
        <v>520121469</v>
      </c>
      <c r="AB34" s="173" t="n">
        <v>573157072.625</v>
      </c>
      <c r="AC34" s="173" t="n">
        <v>650027778.0508</v>
      </c>
      <c r="AD34" s="173" t="n">
        <v>1228271230.2832</v>
      </c>
      <c r="AE34" s="173" t="n">
        <v>910720033.5386</v>
      </c>
      <c r="AF34" s="173" t="n">
        <v>1717667316.6651</v>
      </c>
      <c r="AG34" s="173" t="n">
        <v>1868088282.6032</v>
      </c>
      <c r="AH34" s="173" t="n">
        <v>1817507449.963</v>
      </c>
      <c r="AI34" s="173" t="n">
        <v>2232586704.0904</v>
      </c>
      <c r="AJ34" s="173" t="n">
        <v>2170201652.036</v>
      </c>
      <c r="AK34" s="173" t="n">
        <v>2065306324.4219</v>
      </c>
      <c r="AL34" s="173" t="n">
        <v>1671669136.7268</v>
      </c>
      <c r="AM34" s="173" t="n">
        <v>1747254906.1796</v>
      </c>
      <c r="AN34" s="173" t="n">
        <v>1902654331.7804</v>
      </c>
      <c r="AO34" s="173" t="n">
        <v>2079974238.9616</v>
      </c>
      <c r="AP34" s="173" t="n">
        <v>2127662568.702</v>
      </c>
      <c r="AQ34" s="173" t="n">
        <v>2082688518.6835</v>
      </c>
      <c r="AR34" s="173" t="n">
        <v>1732764099.2398</v>
      </c>
      <c r="AS34" s="173" t="n">
        <v>1432366876.1672</v>
      </c>
      <c r="AT34" s="173" t="n">
        <v>1425218725.8614</v>
      </c>
      <c r="AU34" s="173" t="n">
        <v>967366958.7047</v>
      </c>
      <c r="AV34" s="173"/>
    </row>
    <row r="35">
      <c r="A35" t="str">
        <f>L35</f>
      </c>
      <c r="B35" t="str">
        <f>M35</f>
      </c>
      <c r="L35" t="s">
        <v>739</v>
      </c>
      <c r="M35" t="s">
        <v>736</v>
      </c>
      <c r="N35" s="173"/>
      <c r="O35" s="173"/>
      <c r="P35" s="173"/>
      <c r="Q35" s="173"/>
      <c r="R35" s="173"/>
      <c r="S35" s="173"/>
      <c r="T35" s="173"/>
      <c r="U35" s="173"/>
      <c r="V35" s="173"/>
      <c r="W35" s="173"/>
      <c r="X35" s="173" t="n">
        <v>2654621013</v>
      </c>
      <c r="Y35" s="173" t="n">
        <v>3383373287</v>
      </c>
      <c r="Z35" s="173" t="n">
        <v>8574875257.9004</v>
      </c>
      <c r="AA35" s="173" t="n">
        <v>7387264141</v>
      </c>
      <c r="AB35" s="173" t="n">
        <v>9136827757.2097</v>
      </c>
      <c r="AC35" s="173" t="n">
        <v>9535642047.9512</v>
      </c>
      <c r="AD35" s="173" t="n">
        <v>11143524952.3016</v>
      </c>
      <c r="AE35" s="173" t="n">
        <v>11353618164.3694</v>
      </c>
      <c r="AF35" s="173" t="n">
        <v>12302451081.3192</v>
      </c>
      <c r="AG35" s="173" t="n">
        <v>13549153731.4019</v>
      </c>
      <c r="AH35" s="173" t="n">
        <v>9188258067.7167</v>
      </c>
      <c r="AI35" s="173" t="n">
        <v>17382520706.1511</v>
      </c>
      <c r="AJ35" s="173" t="n">
        <v>8264697943.4731</v>
      </c>
      <c r="AK35" s="173" t="n">
        <v>7657893854.2278</v>
      </c>
      <c r="AL35" s="173" t="n">
        <v>10412011158.8298</v>
      </c>
      <c r="AM35" s="173" t="n">
        <v>8328207496.052</v>
      </c>
      <c r="AN35" s="173" t="n">
        <v>10006921876.9279</v>
      </c>
      <c r="AO35" s="173" t="n">
        <v>9354845636.3058</v>
      </c>
      <c r="AP35" s="173" t="n">
        <v>9934677402.5097</v>
      </c>
      <c r="AQ35" s="173" t="n">
        <v>11015614043.5066</v>
      </c>
      <c r="AR35" s="173" t="n">
        <v>18128771132.4132</v>
      </c>
      <c r="AS35" s="173" t="n">
        <v>11311983956.455</v>
      </c>
      <c r="AT35" s="173" t="n">
        <v>13062989849.4312</v>
      </c>
      <c r="AU35" s="173" t="n">
        <v>8826172530.7096</v>
      </c>
      <c r="AV35" s="173"/>
    </row>
    <row r="36">
      <c r="A36" t="str">
        <f>L36</f>
      </c>
      <c r="B36" t="str">
        <f>M36</f>
      </c>
      <c r="L36" t="s">
        <v>739</v>
      </c>
      <c r="M36" t="s">
        <v>737</v>
      </c>
      <c r="N36" s="173"/>
      <c r="O36" s="173"/>
      <c r="P36" s="173"/>
      <c r="Q36" s="173"/>
      <c r="R36" s="173"/>
      <c r="S36" s="173"/>
      <c r="T36" s="173"/>
      <c r="U36" s="173"/>
      <c r="V36" s="173"/>
      <c r="W36" s="173"/>
      <c r="X36" s="173" t="n">
        <v>2294656921</v>
      </c>
      <c r="Y36" s="173" t="n">
        <v>3067004103</v>
      </c>
      <c r="Z36" s="173" t="n">
        <v>3080217074</v>
      </c>
      <c r="AA36" s="173" t="n">
        <v>3722440399</v>
      </c>
      <c r="AB36" s="173" t="n">
        <v>4582526359</v>
      </c>
      <c r="AC36" s="173" t="n">
        <v>4338875404</v>
      </c>
      <c r="AD36" s="173" t="n">
        <v>5552470886.4062</v>
      </c>
      <c r="AE36" s="173" t="n">
        <v>5765192683.4092</v>
      </c>
      <c r="AF36" s="173" t="n">
        <v>6805663090.5953</v>
      </c>
      <c r="AG36" s="173" t="n">
        <v>7719367961.9118</v>
      </c>
      <c r="AH36" s="173" t="n">
        <v>6250938585.6872</v>
      </c>
      <c r="AI36" s="173" t="n">
        <v>7858612196.308</v>
      </c>
      <c r="AJ36" s="173" t="n">
        <v>7713136526.4998</v>
      </c>
      <c r="AK36" s="173" t="n">
        <v>5514389374.085</v>
      </c>
      <c r="AL36" s="173" t="n">
        <v>6217597329.0561</v>
      </c>
      <c r="AM36" s="173" t="n">
        <v>4196740318.6808</v>
      </c>
      <c r="AN36" s="173" t="n">
        <v>4241775902.5974</v>
      </c>
      <c r="AO36" s="173" t="n">
        <v>4001705226.9339</v>
      </c>
      <c r="AP36" s="173" t="n">
        <v>3197903301.738</v>
      </c>
      <c r="AQ36" s="173" t="n">
        <v>5343946260.8373</v>
      </c>
      <c r="AR36" s="173" t="n">
        <v>5490507202.8169</v>
      </c>
      <c r="AS36" s="173" t="n">
        <v>2581926761.1079</v>
      </c>
      <c r="AT36" s="173" t="n">
        <v>3413000193.4499</v>
      </c>
      <c r="AU36" s="173" t="n">
        <v>2152920714.0524</v>
      </c>
      <c r="AV36" s="173"/>
    </row>
    <row r="37">
      <c r="A37" t="str">
        <f>L37</f>
      </c>
      <c r="B37" t="str">
        <f>M37</f>
      </c>
      <c r="L37" t="s">
        <v>739</v>
      </c>
      <c r="M37" t="s">
        <v>724</v>
      </c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 t="n">
        <v>8679377.7246</v>
      </c>
      <c r="Y37" s="173" t="n">
        <v>1596870.1641</v>
      </c>
      <c r="Z37" s="173" t="n">
        <v>16806065.1786</v>
      </c>
      <c r="AA37" s="173" t="n">
        <v>3968703.75</v>
      </c>
      <c r="AB37" s="173" t="n">
        <v>25000</v>
      </c>
      <c r="AC37" s="173" t="n">
        <v>-112251</v>
      </c>
      <c r="AD37" s="173" t="n">
        <v>2420559</v>
      </c>
      <c r="AE37" s="173" t="n">
        <v>0</v>
      </c>
      <c r="AF37" s="173" t="n">
        <v>0</v>
      </c>
      <c r="AG37" s="173" t="n">
        <v>601880.3516</v>
      </c>
      <c r="AH37" s="173" t="n">
        <v>-111</v>
      </c>
      <c r="AI37" s="173" t="n">
        <v>-6525</v>
      </c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</row>
    <row r="38">
      <c r="A38" t="str">
        <f>L38</f>
      </c>
      <c r="B38" t="str">
        <f>M38</f>
      </c>
      <c r="L38" t="s">
        <v>740</v>
      </c>
      <c r="M38" t="s">
        <v>727</v>
      </c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 t="n">
        <v>8725083767.53</v>
      </c>
      <c r="Y38" s="173" t="n">
        <v>8997438338.6875</v>
      </c>
      <c r="Z38" s="173" t="n">
        <v>9304278094.6592</v>
      </c>
      <c r="AA38" s="173" t="n">
        <v>12692122117.875</v>
      </c>
      <c r="AB38" s="173" t="n">
        <v>13190428511.2876</v>
      </c>
      <c r="AC38" s="173" t="n">
        <v>14276409627.7237</v>
      </c>
      <c r="AD38" s="173" t="n">
        <v>14234256973.6441</v>
      </c>
      <c r="AE38" s="173" t="n">
        <v>16467606470.0247</v>
      </c>
      <c r="AF38" s="173" t="n">
        <v>21010087912.5537</v>
      </c>
      <c r="AG38" s="173" t="n">
        <v>19423636463.2636</v>
      </c>
      <c r="AH38" s="173" t="n">
        <v>19321449416.165</v>
      </c>
      <c r="AI38" s="173" t="n">
        <v>20091504768.7395</v>
      </c>
      <c r="AJ38" s="173" t="n">
        <v>20017344145.6855</v>
      </c>
      <c r="AK38" s="173" t="n">
        <v>16715558922.1839</v>
      </c>
      <c r="AL38" s="173" t="n">
        <v>16527632424.0464</v>
      </c>
      <c r="AM38" s="173" t="n">
        <v>16415055141.315</v>
      </c>
      <c r="AN38" s="173" t="n">
        <v>14503326490.8132</v>
      </c>
      <c r="AO38" s="173" t="n">
        <v>13265612080.9795</v>
      </c>
      <c r="AP38" s="173" t="n">
        <v>17188776124.6733</v>
      </c>
      <c r="AQ38" s="173" t="n">
        <v>20404101292.1428</v>
      </c>
      <c r="AR38" s="173" t="n">
        <v>17736522399.8997</v>
      </c>
      <c r="AS38" s="173" t="n">
        <v>10129152772.4047</v>
      </c>
      <c r="AT38" s="173" t="n">
        <v>9584665699.396</v>
      </c>
      <c r="AU38" s="173" t="n">
        <v>5216043095.7617</v>
      </c>
      <c r="AV38" s="173"/>
    </row>
    <row r="39">
      <c r="A39" t="str">
        <f>L39</f>
      </c>
      <c r="B39" t="str">
        <f>M39</f>
      </c>
      <c r="L39" t="s">
        <v>740</v>
      </c>
      <c r="M39" t="s">
        <v>728</v>
      </c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 t="n">
        <v>6427630846.6311</v>
      </c>
      <c r="Y39" s="173" t="n">
        <v>7020839431.7491</v>
      </c>
      <c r="Z39" s="173" t="n">
        <v>7935816617.2327</v>
      </c>
      <c r="AA39" s="173" t="n">
        <v>10613233165.4204</v>
      </c>
      <c r="AB39" s="173" t="n">
        <v>13308939783.5177</v>
      </c>
      <c r="AC39" s="173" t="n">
        <v>15733548454.9449</v>
      </c>
      <c r="AD39" s="173" t="n">
        <v>16979073161.0176</v>
      </c>
      <c r="AE39" s="173" t="n">
        <v>19069437821.5118</v>
      </c>
      <c r="AF39" s="173" t="n">
        <v>21303034886.6762</v>
      </c>
      <c r="AG39" s="173" t="n">
        <v>20338355188.8378</v>
      </c>
      <c r="AH39" s="173" t="n">
        <v>19579561992.1219</v>
      </c>
      <c r="AI39" s="173" t="n">
        <v>18394052769.5474</v>
      </c>
      <c r="AJ39" s="173" t="n">
        <v>16545144008.3796</v>
      </c>
      <c r="AK39" s="173" t="n">
        <v>13521419504.8411</v>
      </c>
      <c r="AL39" s="173" t="n">
        <v>12422790711.649</v>
      </c>
      <c r="AM39" s="173" t="n">
        <v>11418144002.5172</v>
      </c>
      <c r="AN39" s="173" t="n">
        <v>12837089722.2137</v>
      </c>
      <c r="AO39" s="173" t="n">
        <v>13940742035.5237</v>
      </c>
      <c r="AP39" s="173" t="n">
        <v>16151203361.5228</v>
      </c>
      <c r="AQ39" s="173" t="n">
        <v>16695660660.2926</v>
      </c>
      <c r="AR39" s="173" t="n">
        <v>17576690928.8932</v>
      </c>
      <c r="AS39" s="173" t="n">
        <v>13849406243.1877</v>
      </c>
      <c r="AT39" s="173" t="n">
        <v>14846044806.3913</v>
      </c>
      <c r="AU39" s="173" t="n">
        <v>6610344291.6951</v>
      </c>
      <c r="AV39" s="173"/>
    </row>
    <row r="40">
      <c r="A40" t="str">
        <f>L40</f>
      </c>
      <c r="B40" t="str">
        <f>M40</f>
      </c>
      <c r="L40" t="s">
        <v>740</v>
      </c>
      <c r="M40" t="s">
        <v>729</v>
      </c>
      <c r="N40" s="173"/>
      <c r="O40" s="173"/>
      <c r="P40" s="173"/>
      <c r="Q40" s="173"/>
      <c r="R40" s="173"/>
      <c r="S40" s="173"/>
      <c r="T40" s="173"/>
      <c r="U40" s="173"/>
      <c r="V40" s="173"/>
      <c r="W40" s="173"/>
      <c r="X40" s="173" t="n">
        <v>2422635499.9492</v>
      </c>
      <c r="Y40" s="173" t="n">
        <v>3006887574.7898</v>
      </c>
      <c r="Z40" s="173" t="n">
        <v>3380293698.7097</v>
      </c>
      <c r="AA40" s="173" t="n">
        <v>7436997891.4386</v>
      </c>
      <c r="AB40" s="173" t="n">
        <v>7868320081.9722</v>
      </c>
      <c r="AC40" s="173" t="n">
        <v>7054212037.5701</v>
      </c>
      <c r="AD40" s="173" t="n">
        <v>7563902600.2061</v>
      </c>
      <c r="AE40" s="173" t="n">
        <v>7810201147.8577</v>
      </c>
      <c r="AF40" s="173" t="n">
        <v>11914851991.7315</v>
      </c>
      <c r="AG40" s="173" t="n">
        <v>13090085480.4262</v>
      </c>
      <c r="AH40" s="173" t="n">
        <v>12325349391.7326</v>
      </c>
      <c r="AI40" s="173" t="n">
        <v>9594672601.161</v>
      </c>
      <c r="AJ40" s="173" t="n">
        <v>9813604822.0251</v>
      </c>
      <c r="AK40" s="173" t="n">
        <v>8158934320.9243</v>
      </c>
      <c r="AL40" s="173" t="n">
        <v>7028288000.6789</v>
      </c>
      <c r="AM40" s="173" t="n">
        <v>6046223186.1413</v>
      </c>
      <c r="AN40" s="173" t="n">
        <v>5708510401.4045</v>
      </c>
      <c r="AO40" s="173" t="n">
        <v>5136889397.5198</v>
      </c>
      <c r="AP40" s="173" t="n">
        <v>6786890023.2674</v>
      </c>
      <c r="AQ40" s="173" t="n">
        <v>9781291504.2918</v>
      </c>
      <c r="AR40" s="173" t="n">
        <v>10362826980.0588</v>
      </c>
      <c r="AS40" s="173" t="n">
        <v>8218370529.1747</v>
      </c>
      <c r="AT40" s="173" t="n">
        <v>8492917084.0346</v>
      </c>
      <c r="AU40" s="173" t="n">
        <v>4362772216.7742</v>
      </c>
      <c r="AV40" s="173"/>
    </row>
    <row r="41">
      <c r="A41" t="str">
        <f>L41</f>
      </c>
      <c r="B41" t="str">
        <f>M41</f>
      </c>
      <c r="L41" t="s">
        <v>740</v>
      </c>
      <c r="M41" t="s">
        <v>730</v>
      </c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 t="n">
        <v>554867033</v>
      </c>
      <c r="Y41" s="173" t="n">
        <v>880398020</v>
      </c>
      <c r="Z41" s="173" t="n">
        <v>1073412084.8008</v>
      </c>
      <c r="AA41" s="173" t="n">
        <v>1593454420</v>
      </c>
      <c r="AB41" s="173" t="n">
        <v>2779844968.009</v>
      </c>
      <c r="AC41" s="173" t="n">
        <v>3906932469.259</v>
      </c>
      <c r="AD41" s="173" t="n">
        <v>4443234927.0887</v>
      </c>
      <c r="AE41" s="173" t="n">
        <v>12383117602.9529</v>
      </c>
      <c r="AF41" s="173" t="n">
        <v>20551807398.515</v>
      </c>
      <c r="AG41" s="173" t="n">
        <v>13388077573.9632</v>
      </c>
      <c r="AH41" s="173" t="n">
        <v>12836823314.1194</v>
      </c>
      <c r="AI41" s="173" t="n">
        <v>9765687629.7505</v>
      </c>
      <c r="AJ41" s="173" t="n">
        <v>5462778356.0205</v>
      </c>
      <c r="AK41" s="173" t="n">
        <v>3245622342.6387</v>
      </c>
      <c r="AL41" s="173" t="n">
        <v>2110733464.2974</v>
      </c>
      <c r="AM41" s="173" t="n">
        <v>3352622431.5078</v>
      </c>
      <c r="AN41" s="173" t="n">
        <v>3515252044.0867</v>
      </c>
      <c r="AO41" s="173" t="n">
        <v>3063260117.4431</v>
      </c>
      <c r="AP41" s="173" t="n">
        <v>6284443459.4057</v>
      </c>
      <c r="AQ41" s="173" t="n">
        <v>6234452634.0525</v>
      </c>
      <c r="AR41" s="173" t="n">
        <v>5914715800.8021</v>
      </c>
      <c r="AS41" s="173" t="n">
        <v>3978642367.9538</v>
      </c>
      <c r="AT41" s="173" t="n">
        <v>3722422928.9784</v>
      </c>
      <c r="AU41" s="173" t="n">
        <v>2631335079.6336</v>
      </c>
      <c r="AV41" s="173"/>
    </row>
    <row r="42">
      <c r="A42" t="str">
        <f>L42</f>
      </c>
      <c r="B42" t="str">
        <f>M42</f>
      </c>
      <c r="L42" t="s">
        <v>740</v>
      </c>
      <c r="M42" t="s">
        <v>731</v>
      </c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 t="n">
        <v>542180671</v>
      </c>
      <c r="Y42" s="173" t="n">
        <v>475368778</v>
      </c>
      <c r="Z42" s="173" t="n">
        <v>474854089.625</v>
      </c>
      <c r="AA42" s="173" t="n">
        <v>474248296.5</v>
      </c>
      <c r="AB42" s="173" t="n">
        <v>509169915.8438</v>
      </c>
      <c r="AC42" s="173" t="n">
        <v>658697179</v>
      </c>
      <c r="AD42" s="173" t="n">
        <v>606685920.5938</v>
      </c>
      <c r="AE42" s="173" t="n">
        <v>849038487.1386</v>
      </c>
      <c r="AF42" s="173" t="n">
        <v>630781331.9479</v>
      </c>
      <c r="AG42" s="173" t="n">
        <v>551301821.6089</v>
      </c>
      <c r="AH42" s="173" t="n">
        <v>441252374.1418</v>
      </c>
      <c r="AI42" s="173" t="n">
        <v>330036012.7146</v>
      </c>
      <c r="AJ42" s="173" t="n">
        <v>362583711.1353</v>
      </c>
      <c r="AK42" s="173" t="n">
        <v>391645732.0554</v>
      </c>
      <c r="AL42" s="173" t="n">
        <v>442879374.7552</v>
      </c>
      <c r="AM42" s="173" t="n">
        <v>675532822.0493</v>
      </c>
      <c r="AN42" s="173" t="n">
        <v>678267402.8444</v>
      </c>
      <c r="AO42" s="173" t="n">
        <v>697770536.0834</v>
      </c>
      <c r="AP42" s="173" t="n">
        <v>972267599.7899</v>
      </c>
      <c r="AQ42" s="173" t="n">
        <v>754993809.4825</v>
      </c>
      <c r="AR42" s="173" t="n">
        <v>782798380.7414</v>
      </c>
      <c r="AS42" s="173" t="n">
        <v>815172703.9814</v>
      </c>
      <c r="AT42" s="173" t="n">
        <v>591918045.894</v>
      </c>
      <c r="AU42" s="173" t="n">
        <v>346460056.5721</v>
      </c>
      <c r="AV42" s="173"/>
    </row>
    <row r="43">
      <c r="A43" t="str">
        <f>L43</f>
      </c>
      <c r="B43" t="str">
        <f>M43</f>
      </c>
      <c r="L43" t="s">
        <v>740</v>
      </c>
      <c r="M43" t="s">
        <v>732</v>
      </c>
      <c r="N43" s="173"/>
      <c r="O43" s="173"/>
      <c r="P43" s="173"/>
      <c r="Q43" s="173"/>
      <c r="R43" s="173"/>
      <c r="S43" s="173"/>
      <c r="T43" s="173"/>
      <c r="U43" s="173"/>
      <c r="V43" s="173"/>
      <c r="W43" s="173"/>
      <c r="X43" s="173" t="n">
        <v>2233052272</v>
      </c>
      <c r="Y43" s="173" t="n">
        <v>1999066113</v>
      </c>
      <c r="Z43" s="173" t="n">
        <v>2331114202</v>
      </c>
      <c r="AA43" s="173" t="n">
        <v>1554205767.6602</v>
      </c>
      <c r="AB43" s="173" t="n">
        <v>2028158957</v>
      </c>
      <c r="AC43" s="173" t="n">
        <v>2257517820</v>
      </c>
      <c r="AD43" s="173" t="n">
        <v>1887814488.8658</v>
      </c>
      <c r="AE43" s="173" t="n">
        <v>2434418083.3049</v>
      </c>
      <c r="AF43" s="173" t="n">
        <v>2711462583.8445</v>
      </c>
      <c r="AG43" s="173" t="n">
        <v>2431422750.877</v>
      </c>
      <c r="AH43" s="173" t="n">
        <v>2378538689.7983</v>
      </c>
      <c r="AI43" s="173" t="n">
        <v>2654052149.48</v>
      </c>
      <c r="AJ43" s="173" t="n">
        <v>2480501034.7267</v>
      </c>
      <c r="AK43" s="173" t="n">
        <v>2211112425.8525</v>
      </c>
      <c r="AL43" s="173" t="n">
        <v>2075168928.5088</v>
      </c>
      <c r="AM43" s="173" t="n">
        <v>2008064040.2428</v>
      </c>
      <c r="AN43" s="173" t="n">
        <v>2249211603.2445</v>
      </c>
      <c r="AO43" s="173" t="n">
        <v>2699298966.0146</v>
      </c>
      <c r="AP43" s="173" t="n">
        <v>3162506611.8578</v>
      </c>
      <c r="AQ43" s="173" t="n">
        <v>1787931787.6417</v>
      </c>
      <c r="AR43" s="173" t="n">
        <v>2136280185.1087</v>
      </c>
      <c r="AS43" s="173" t="n">
        <v>1654238173.3118</v>
      </c>
      <c r="AT43" s="173" t="n">
        <v>1425241331.8324</v>
      </c>
      <c r="AU43" s="173" t="n">
        <v>805829385.8931</v>
      </c>
      <c r="AV43" s="173"/>
    </row>
    <row r="44">
      <c r="A44" t="str">
        <f>L44</f>
      </c>
      <c r="B44" t="str">
        <f>M44</f>
      </c>
      <c r="L44" t="s">
        <v>740</v>
      </c>
      <c r="M44" t="s">
        <v>733</v>
      </c>
      <c r="N44" s="173"/>
      <c r="O44" s="173"/>
      <c r="P44" s="173"/>
      <c r="Q44" s="173"/>
      <c r="R44" s="173"/>
      <c r="S44" s="173"/>
      <c r="T44" s="173"/>
      <c r="U44" s="173"/>
      <c r="V44" s="173"/>
      <c r="W44" s="173"/>
      <c r="X44" s="173" t="n">
        <v>2734208605</v>
      </c>
      <c r="Y44" s="173" t="n">
        <v>3485524369</v>
      </c>
      <c r="Z44" s="173" t="n">
        <v>3773193648</v>
      </c>
      <c r="AA44" s="173" t="n">
        <v>4722243879.4502</v>
      </c>
      <c r="AB44" s="173" t="n">
        <v>5582351894.5547</v>
      </c>
      <c r="AC44" s="173" t="n">
        <v>8611418565.4333</v>
      </c>
      <c r="AD44" s="173" t="n">
        <v>9891437310.805</v>
      </c>
      <c r="AE44" s="173" t="n">
        <v>10815514882.8044</v>
      </c>
      <c r="AF44" s="173" t="n">
        <v>11093967474.3252</v>
      </c>
      <c r="AG44" s="173" t="n">
        <v>10207081692.7696</v>
      </c>
      <c r="AH44" s="173" t="n">
        <v>7616521566.2356</v>
      </c>
      <c r="AI44" s="173" t="n">
        <v>8795310577.2962</v>
      </c>
      <c r="AJ44" s="173" t="n">
        <v>14232670022.6949</v>
      </c>
      <c r="AK44" s="173" t="n">
        <v>6300577734.0337</v>
      </c>
      <c r="AL44" s="173" t="n">
        <v>10456172453.43</v>
      </c>
      <c r="AM44" s="173" t="n">
        <v>9176020350.2741</v>
      </c>
      <c r="AN44" s="173" t="n">
        <v>8665988892.8492</v>
      </c>
      <c r="AO44" s="173" t="n">
        <v>10277074068.1478</v>
      </c>
      <c r="AP44" s="173" t="n">
        <v>11335694385.2274</v>
      </c>
      <c r="AQ44" s="173" t="n">
        <v>9777908306.1003</v>
      </c>
      <c r="AR44" s="173" t="n">
        <v>12205179123.4217</v>
      </c>
      <c r="AS44" s="173" t="n">
        <v>38802189371.9689</v>
      </c>
      <c r="AT44" s="173" t="n">
        <v>38925101393.3854</v>
      </c>
      <c r="AU44" s="173" t="n">
        <v>6213309476.391</v>
      </c>
      <c r="AV44" s="173"/>
    </row>
    <row r="45">
      <c r="A45" t="str">
        <f>L45</f>
      </c>
      <c r="B45" t="str">
        <f>M45</f>
      </c>
      <c r="L45" t="s">
        <v>740</v>
      </c>
      <c r="M45" t="s">
        <v>734</v>
      </c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 t="n">
        <v>3846901319.1094</v>
      </c>
      <c r="Y45" s="173" t="n">
        <v>3639329340.4136</v>
      </c>
      <c r="Z45" s="173" t="n">
        <v>4740989386.1149</v>
      </c>
      <c r="AA45" s="173" t="n">
        <v>6401984923.6926</v>
      </c>
      <c r="AB45" s="173" t="n">
        <v>6400072627.1345</v>
      </c>
      <c r="AC45" s="173" t="n">
        <v>8340539513.6381</v>
      </c>
      <c r="AD45" s="173" t="n">
        <v>10078053561.1145</v>
      </c>
      <c r="AE45" s="173" t="n">
        <v>10683052487.4133</v>
      </c>
      <c r="AF45" s="173" t="n">
        <v>11613578944.2124</v>
      </c>
      <c r="AG45" s="173" t="n">
        <v>12124457337.3492</v>
      </c>
      <c r="AH45" s="173" t="n">
        <v>13147649163.2449</v>
      </c>
      <c r="AI45" s="173" t="n">
        <v>13862490241.6288</v>
      </c>
      <c r="AJ45" s="173" t="n">
        <v>13909593645.5504</v>
      </c>
      <c r="AK45" s="173" t="n">
        <v>12126716845.3663</v>
      </c>
      <c r="AL45" s="173" t="n">
        <v>11301155334.1619</v>
      </c>
      <c r="AM45" s="173" t="n">
        <v>10592040845.4664</v>
      </c>
      <c r="AN45" s="173" t="n">
        <v>9889254709.8952</v>
      </c>
      <c r="AO45" s="173" t="n">
        <v>9633390384.0162</v>
      </c>
      <c r="AP45" s="173" t="n">
        <v>10417863951.435</v>
      </c>
      <c r="AQ45" s="173" t="n">
        <v>10253568904.6504</v>
      </c>
      <c r="AR45" s="173" t="n">
        <v>10751852863.604</v>
      </c>
      <c r="AS45" s="173" t="n">
        <v>11787066904.2639</v>
      </c>
      <c r="AT45" s="173" t="n">
        <v>12460612009.8748</v>
      </c>
      <c r="AU45" s="173" t="n">
        <v>6485406903.0216</v>
      </c>
      <c r="AV45" s="173"/>
    </row>
    <row r="46">
      <c r="A46" t="str">
        <f>L46</f>
      </c>
      <c r="B46" t="str">
        <f>M46</f>
      </c>
      <c r="L46" t="s">
        <v>740</v>
      </c>
      <c r="M46" t="s">
        <v>735</v>
      </c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 t="n">
        <v>2855378997</v>
      </c>
      <c r="Y46" s="173" t="n">
        <v>3300779762</v>
      </c>
      <c r="Z46" s="173" t="n">
        <v>4673354450.4099</v>
      </c>
      <c r="AA46" s="173" t="n">
        <v>8971117525.7393</v>
      </c>
      <c r="AB46" s="173" t="n">
        <v>12680641701.7305</v>
      </c>
      <c r="AC46" s="173" t="n">
        <v>14212314499.2286</v>
      </c>
      <c r="AD46" s="173" t="n">
        <v>15252891691.7128</v>
      </c>
      <c r="AE46" s="173" t="n">
        <v>15193550950.1167</v>
      </c>
      <c r="AF46" s="173" t="n">
        <v>16994233492.0664</v>
      </c>
      <c r="AG46" s="173" t="n">
        <v>18895382197.1475</v>
      </c>
      <c r="AH46" s="173" t="n">
        <v>20122642800.8222</v>
      </c>
      <c r="AI46" s="173" t="n">
        <v>22375934078.0088</v>
      </c>
      <c r="AJ46" s="173" t="n">
        <v>18740393484.8333</v>
      </c>
      <c r="AK46" s="173" t="n">
        <v>18019601950.6382</v>
      </c>
      <c r="AL46" s="173" t="n">
        <v>16386599424.5646</v>
      </c>
      <c r="AM46" s="173" t="n">
        <v>14283547474.1962</v>
      </c>
      <c r="AN46" s="173" t="n">
        <v>14300206117.7907</v>
      </c>
      <c r="AO46" s="173" t="n">
        <v>15340318642.6078</v>
      </c>
      <c r="AP46" s="173" t="n">
        <v>16993854944.2308</v>
      </c>
      <c r="AQ46" s="173" t="n">
        <v>17366700720.8457</v>
      </c>
      <c r="AR46" s="173" t="n">
        <v>17290693906.115</v>
      </c>
      <c r="AS46" s="173" t="n">
        <v>16971641389.5579</v>
      </c>
      <c r="AT46" s="173" t="n">
        <v>18378064007.1629</v>
      </c>
      <c r="AU46" s="173" t="n">
        <v>12313353085.7209</v>
      </c>
      <c r="AV46" s="173"/>
    </row>
    <row r="47">
      <c r="A47" t="str">
        <f>L47</f>
      </c>
      <c r="B47" t="str">
        <f>M47</f>
      </c>
      <c r="L47" t="s">
        <v>740</v>
      </c>
      <c r="M47" t="s">
        <v>736</v>
      </c>
      <c r="N47" s="173"/>
      <c r="O47" s="173"/>
      <c r="P47" s="173"/>
      <c r="Q47" s="173"/>
      <c r="R47" s="173"/>
      <c r="S47" s="173"/>
      <c r="T47" s="173"/>
      <c r="U47" s="173"/>
      <c r="V47" s="173"/>
      <c r="W47" s="173"/>
      <c r="X47" s="173" t="n">
        <v>4117400511</v>
      </c>
      <c r="Y47" s="173" t="n">
        <v>1321094877</v>
      </c>
      <c r="Z47" s="173" t="n">
        <v>1428530669</v>
      </c>
      <c r="AA47" s="173" t="n">
        <v>2453155391.9302</v>
      </c>
      <c r="AB47" s="173" t="n">
        <v>3098714973.0581</v>
      </c>
      <c r="AC47" s="173" t="n">
        <v>1878714113.048</v>
      </c>
      <c r="AD47" s="173" t="n">
        <v>2870318731.4195</v>
      </c>
      <c r="AE47" s="173" t="n">
        <v>2859905084.7867</v>
      </c>
      <c r="AF47" s="173" t="n">
        <v>3984513839.4769</v>
      </c>
      <c r="AG47" s="173" t="n">
        <v>3809897714.0058</v>
      </c>
      <c r="AH47" s="173" t="n">
        <v>3915506658.1161</v>
      </c>
      <c r="AI47" s="173" t="n">
        <v>5285645086.2206</v>
      </c>
      <c r="AJ47" s="173" t="n">
        <v>10490241303.7782</v>
      </c>
      <c r="AK47" s="173" t="n">
        <v>10633917316.9633</v>
      </c>
      <c r="AL47" s="173" t="n">
        <v>8584571240.8695</v>
      </c>
      <c r="AM47" s="173" t="n">
        <v>8176613279.3471</v>
      </c>
      <c r="AN47" s="173" t="n">
        <v>9032920000.1041</v>
      </c>
      <c r="AO47" s="173" t="n">
        <v>11992313909.8424</v>
      </c>
      <c r="AP47" s="173" t="n">
        <v>12413870777.7312</v>
      </c>
      <c r="AQ47" s="173" t="n">
        <v>12379026581.6904</v>
      </c>
      <c r="AR47" s="173" t="n">
        <v>13482974725.0467</v>
      </c>
      <c r="AS47" s="173" t="n">
        <v>12107795584.2506</v>
      </c>
      <c r="AT47" s="173" t="n">
        <v>10980221940.312</v>
      </c>
      <c r="AU47" s="173" t="n">
        <v>8035390922.1538</v>
      </c>
      <c r="AV47" s="173"/>
    </row>
    <row r="48">
      <c r="A48" t="str">
        <f>L48</f>
      </c>
      <c r="B48" t="str">
        <f>M48</f>
      </c>
      <c r="L48" t="s">
        <v>740</v>
      </c>
      <c r="M48" t="s">
        <v>737</v>
      </c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 t="n">
        <v>306484457</v>
      </c>
      <c r="Y48" s="173" t="n">
        <v>376562849</v>
      </c>
      <c r="Z48" s="173" t="n">
        <v>602820009</v>
      </c>
      <c r="AA48" s="173" t="n">
        <v>675778545</v>
      </c>
      <c r="AB48" s="173" t="n">
        <v>658949059.0234</v>
      </c>
      <c r="AC48" s="173" t="n">
        <v>972367594</v>
      </c>
      <c r="AD48" s="173" t="n">
        <v>1240426462.87</v>
      </c>
      <c r="AE48" s="173" t="n">
        <v>1068793296.9555</v>
      </c>
      <c r="AF48" s="173" t="n">
        <v>1087240548.1286</v>
      </c>
      <c r="AG48" s="173" t="n">
        <v>1132529516.4942</v>
      </c>
      <c r="AH48" s="173" t="n">
        <v>1088580682.0117</v>
      </c>
      <c r="AI48" s="173" t="n">
        <v>852729182.245</v>
      </c>
      <c r="AJ48" s="173" t="n">
        <v>651452259.8988</v>
      </c>
      <c r="AK48" s="173" t="n">
        <v>684440670.05</v>
      </c>
      <c r="AL48" s="173" t="n">
        <v>347500388.8225</v>
      </c>
      <c r="AM48" s="173" t="n">
        <v>346332661.0838</v>
      </c>
      <c r="AN48" s="173" t="n">
        <v>354100352.6726</v>
      </c>
      <c r="AO48" s="173" t="n">
        <v>436462866.8103</v>
      </c>
      <c r="AP48" s="173" t="n">
        <v>890217932.0021</v>
      </c>
      <c r="AQ48" s="173" t="n">
        <v>741853889.1073</v>
      </c>
      <c r="AR48" s="173" t="n">
        <v>837425343.8669</v>
      </c>
      <c r="AS48" s="173" t="n">
        <v>615155855.3139</v>
      </c>
      <c r="AT48" s="173" t="n">
        <v>822791273.7971</v>
      </c>
      <c r="AU48" s="173" t="n">
        <v>179936802.7508</v>
      </c>
      <c r="AV48" s="173"/>
    </row>
    <row r="49">
      <c r="A49" t="str">
        <f>L49</f>
      </c>
      <c r="B49" t="str">
        <f>M49</f>
      </c>
      <c r="L49" t="s">
        <v>740</v>
      </c>
      <c r="M49" t="s">
        <v>724</v>
      </c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 t="n">
        <v>6136328.9043</v>
      </c>
      <c r="Y49" s="173" t="n">
        <v>2232874.3198</v>
      </c>
      <c r="Z49" s="173" t="n">
        <v>30398282.7746</v>
      </c>
      <c r="AA49" s="173" t="n">
        <v>14831150.5701</v>
      </c>
      <c r="AB49" s="173" t="n">
        <v>455672.5765</v>
      </c>
      <c r="AC49" s="173" t="n">
        <v>729275.9702</v>
      </c>
      <c r="AD49" s="173" t="n">
        <v>68680987.9502</v>
      </c>
      <c r="AE49" s="173" t="n">
        <v>16813982.2487</v>
      </c>
      <c r="AF49" s="173" t="n">
        <v>-75409.8452</v>
      </c>
      <c r="AG49" s="173" t="n">
        <v>0</v>
      </c>
      <c r="AH49" s="173" t="n">
        <v>-34818.901</v>
      </c>
      <c r="AI49" s="173" t="n">
        <v>-69425.5112</v>
      </c>
      <c r="AJ49" s="173" t="n">
        <v>-5399.9401</v>
      </c>
      <c r="AK49" s="173" t="n">
        <v>-91092.8906</v>
      </c>
      <c r="AL49" s="173"/>
      <c r="AM49" s="173" t="n">
        <v>20000</v>
      </c>
      <c r="AN49" s="173" t="n">
        <v>1400384.93</v>
      </c>
      <c r="AO49" s="173" t="n">
        <v>-245</v>
      </c>
      <c r="AP49" s="173"/>
      <c r="AQ49" s="173"/>
      <c r="AR49" s="173"/>
      <c r="AS49" s="173"/>
      <c r="AT49" s="173" t="n">
        <v>111730.1484</v>
      </c>
      <c r="AU49" s="173"/>
      <c r="AV49" s="173"/>
    </row>
    <row r="50">
      <c r="A50" t="str">
        <f>L50</f>
      </c>
      <c r="B50" t="str">
        <f>M50</f>
      </c>
      <c r="L50" t="s">
        <v>741</v>
      </c>
      <c r="M50" t="s">
        <v>727</v>
      </c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 t="n">
        <v>3125874842</v>
      </c>
      <c r="Y50" s="173" t="n">
        <v>2881974189.6191</v>
      </c>
      <c r="Z50" s="173" t="n">
        <v>2731350993.54</v>
      </c>
      <c r="AA50" s="173" t="n">
        <v>2351340055.8101</v>
      </c>
      <c r="AB50" s="173" t="n">
        <v>2810497045.9566</v>
      </c>
      <c r="AC50" s="173" t="n">
        <v>3149512261.4587</v>
      </c>
      <c r="AD50" s="173" t="n">
        <v>3071102600.6428</v>
      </c>
      <c r="AE50" s="173" t="n">
        <v>2933829135.8726</v>
      </c>
      <c r="AF50" s="173" t="n">
        <v>3533384310.5292</v>
      </c>
      <c r="AG50" s="173" t="n">
        <v>3821522830.6013</v>
      </c>
      <c r="AH50" s="173" t="n">
        <v>4619829411.0307</v>
      </c>
      <c r="AI50" s="173" t="n">
        <v>5287002124.5295</v>
      </c>
      <c r="AJ50" s="173" t="n">
        <v>6186662084.6849</v>
      </c>
      <c r="AK50" s="173" t="n">
        <v>5282742329.0886</v>
      </c>
      <c r="AL50" s="173" t="n">
        <v>4168074019.9287</v>
      </c>
      <c r="AM50" s="173" t="n">
        <v>4948473559.5528</v>
      </c>
      <c r="AN50" s="173" t="n">
        <v>4719776135.4661</v>
      </c>
      <c r="AO50" s="173" t="n">
        <v>6394923547.7044</v>
      </c>
      <c r="AP50" s="173" t="n">
        <v>7140284028.5904</v>
      </c>
      <c r="AQ50" s="173" t="n">
        <v>8538592400.4963</v>
      </c>
      <c r="AR50" s="173" t="n">
        <v>8203374194.343</v>
      </c>
      <c r="AS50" s="173" t="n">
        <v>7270218794.2973</v>
      </c>
      <c r="AT50" s="173" t="n">
        <v>7661501230.7615</v>
      </c>
      <c r="AU50" s="173" t="n">
        <v>4072490054.4875</v>
      </c>
      <c r="AV50" s="173"/>
    </row>
    <row r="51">
      <c r="A51" t="str">
        <f>L51</f>
      </c>
      <c r="B51" t="str">
        <f>M51</f>
      </c>
      <c r="L51" t="s">
        <v>741</v>
      </c>
      <c r="M51" t="s">
        <v>728</v>
      </c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 t="n">
        <v>3820244985.2107</v>
      </c>
      <c r="Y51" s="173" t="n">
        <v>4316722813.3744</v>
      </c>
      <c r="Z51" s="173" t="n">
        <v>4658715154.346</v>
      </c>
      <c r="AA51" s="173" t="n">
        <v>5220472957.6678</v>
      </c>
      <c r="AB51" s="173" t="n">
        <v>5980895665.3564</v>
      </c>
      <c r="AC51" s="173" t="n">
        <v>6840222100.8271</v>
      </c>
      <c r="AD51" s="173" t="n">
        <v>7636544595.8936</v>
      </c>
      <c r="AE51" s="173" t="n">
        <v>8816440327.1535</v>
      </c>
      <c r="AF51" s="173" t="n">
        <v>9954130514.8664</v>
      </c>
      <c r="AG51" s="173" t="n">
        <v>10620078531.6926</v>
      </c>
      <c r="AH51" s="173" t="n">
        <v>10381643716.8242</v>
      </c>
      <c r="AI51" s="173" t="n">
        <v>9492193065.7437</v>
      </c>
      <c r="AJ51" s="173" t="n">
        <v>9340753227.0048</v>
      </c>
      <c r="AK51" s="173" t="n">
        <v>7592375144.7285</v>
      </c>
      <c r="AL51" s="173" t="n">
        <v>7505844192.967</v>
      </c>
      <c r="AM51" s="173" t="n">
        <v>7742623746.7387</v>
      </c>
      <c r="AN51" s="173" t="n">
        <v>8327979472.4589</v>
      </c>
      <c r="AO51" s="173" t="n">
        <v>8553184879.2651</v>
      </c>
      <c r="AP51" s="173" t="n">
        <v>11046691339.9008</v>
      </c>
      <c r="AQ51" s="173" t="n">
        <v>11645745167.7342</v>
      </c>
      <c r="AR51" s="173" t="n">
        <v>12175696944.9737</v>
      </c>
      <c r="AS51" s="173" t="n">
        <v>12055086067.0021</v>
      </c>
      <c r="AT51" s="173" t="n">
        <v>12928911109.6534</v>
      </c>
      <c r="AU51" s="173" t="n">
        <v>6467446902.1009</v>
      </c>
      <c r="AV51" s="173"/>
    </row>
    <row r="52">
      <c r="A52" t="str">
        <f>L52</f>
      </c>
      <c r="B52" t="str">
        <f>M52</f>
      </c>
      <c r="L52" t="s">
        <v>741</v>
      </c>
      <c r="M52" t="s">
        <v>729</v>
      </c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 t="n">
        <v>8797993918.9682</v>
      </c>
      <c r="Y52" s="173" t="n">
        <v>9532031770.0313</v>
      </c>
      <c r="Z52" s="173" t="n">
        <v>11168050033.8095</v>
      </c>
      <c r="AA52" s="173" t="n">
        <v>11973314105.4471</v>
      </c>
      <c r="AB52" s="173" t="n">
        <v>12868249180.9638</v>
      </c>
      <c r="AC52" s="173" t="n">
        <v>14246449954.5659</v>
      </c>
      <c r="AD52" s="173" t="n">
        <v>17462612761.3152</v>
      </c>
      <c r="AE52" s="173" t="n">
        <v>17581319507.1603</v>
      </c>
      <c r="AF52" s="173" t="n">
        <v>21988354599.9765</v>
      </c>
      <c r="AG52" s="173" t="n">
        <v>23697263921.6695</v>
      </c>
      <c r="AH52" s="173" t="n">
        <v>21126250293.1871</v>
      </c>
      <c r="AI52" s="173" t="n">
        <v>19186483356.1292</v>
      </c>
      <c r="AJ52" s="173" t="n">
        <v>14375901678.0041</v>
      </c>
      <c r="AK52" s="173" t="n">
        <v>12469218913.7676</v>
      </c>
      <c r="AL52" s="173" t="n">
        <v>13595580491.1141</v>
      </c>
      <c r="AM52" s="173" t="n">
        <v>13042072608.7103</v>
      </c>
      <c r="AN52" s="173" t="n">
        <v>12462579940.4061</v>
      </c>
      <c r="AO52" s="173" t="n">
        <v>13562432534.8</v>
      </c>
      <c r="AP52" s="173" t="n">
        <v>15970467866.6671</v>
      </c>
      <c r="AQ52" s="173" t="n">
        <v>19184863735.5113</v>
      </c>
      <c r="AR52" s="173" t="n">
        <v>24493313353.096</v>
      </c>
      <c r="AS52" s="173" t="n">
        <v>19196828379.7396</v>
      </c>
      <c r="AT52" s="173" t="n">
        <v>22012587283.3171</v>
      </c>
      <c r="AU52" s="173" t="n">
        <v>8594576083.9637</v>
      </c>
      <c r="AV52" s="173"/>
    </row>
    <row r="53">
      <c r="A53" t="str">
        <f>L53</f>
      </c>
      <c r="B53" t="str">
        <f>M53</f>
      </c>
      <c r="L53" t="s">
        <v>741</v>
      </c>
      <c r="M53" t="s">
        <v>730</v>
      </c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 t="n">
        <v>1101943748</v>
      </c>
      <c r="Y53" s="173" t="n">
        <v>1199216897.7969</v>
      </c>
      <c r="Z53" s="173" t="n">
        <v>1782540545.5698</v>
      </c>
      <c r="AA53" s="173" t="n">
        <v>5664600950.8604</v>
      </c>
      <c r="AB53" s="173" t="n">
        <v>2410225657.3494</v>
      </c>
      <c r="AC53" s="173" t="n">
        <v>5696925404.3999</v>
      </c>
      <c r="AD53" s="173" t="n">
        <v>3884043040.9945</v>
      </c>
      <c r="AE53" s="173" t="n">
        <v>5798495700.503</v>
      </c>
      <c r="AF53" s="173" t="n">
        <v>7748510829.8641</v>
      </c>
      <c r="AG53" s="173" t="n">
        <v>5045511346.5933</v>
      </c>
      <c r="AH53" s="173" t="n">
        <v>3093860959.4649</v>
      </c>
      <c r="AI53" s="173" t="n">
        <v>3134795101.2261</v>
      </c>
      <c r="AJ53" s="173" t="n">
        <v>970595674.0608</v>
      </c>
      <c r="AK53" s="173" t="n">
        <v>1049720940.3757</v>
      </c>
      <c r="AL53" s="173" t="n">
        <v>846381103.1468</v>
      </c>
      <c r="AM53" s="173" t="n">
        <v>1531606515.5485</v>
      </c>
      <c r="AN53" s="173" t="n">
        <v>1430955369.9207</v>
      </c>
      <c r="AO53" s="173" t="n">
        <v>1875571912.2272</v>
      </c>
      <c r="AP53" s="173" t="n">
        <v>1524428190.5026</v>
      </c>
      <c r="AQ53" s="173" t="n">
        <v>2236408597.5105</v>
      </c>
      <c r="AR53" s="173" t="n">
        <v>1544797455.6046</v>
      </c>
      <c r="AS53" s="173" t="n">
        <v>1385600125.1037</v>
      </c>
      <c r="AT53" s="173" t="n">
        <v>1505149828.8917</v>
      </c>
      <c r="AU53" s="173" t="n">
        <v>888498599.3357</v>
      </c>
      <c r="AV53" s="173"/>
    </row>
    <row r="54">
      <c r="A54" t="str">
        <f>L54</f>
      </c>
      <c r="B54" t="str">
        <f>M54</f>
      </c>
      <c r="L54" t="s">
        <v>741</v>
      </c>
      <c r="M54" t="s">
        <v>731</v>
      </c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 t="n">
        <v>162204059</v>
      </c>
      <c r="Y54" s="173" t="n">
        <v>251623308</v>
      </c>
      <c r="Z54" s="173" t="n">
        <v>246212659</v>
      </c>
      <c r="AA54" s="173" t="n">
        <v>323744000</v>
      </c>
      <c r="AB54" s="173" t="n">
        <v>338685950.1875</v>
      </c>
      <c r="AC54" s="173" t="n">
        <v>396826545</v>
      </c>
      <c r="AD54" s="173" t="n">
        <v>337111517.035</v>
      </c>
      <c r="AE54" s="173" t="n">
        <v>483269799.2087</v>
      </c>
      <c r="AF54" s="173" t="n">
        <v>674399607.7958</v>
      </c>
      <c r="AG54" s="173" t="n">
        <v>517432336.7589</v>
      </c>
      <c r="AH54" s="173" t="n">
        <v>426587066.1764</v>
      </c>
      <c r="AI54" s="173" t="n">
        <v>403255439.0839</v>
      </c>
      <c r="AJ54" s="173" t="n">
        <v>480354999.0386</v>
      </c>
      <c r="AK54" s="173" t="n">
        <v>474766124.7819</v>
      </c>
      <c r="AL54" s="173" t="n">
        <v>613736356.2175</v>
      </c>
      <c r="AM54" s="173" t="n">
        <v>421155816.1183</v>
      </c>
      <c r="AN54" s="173" t="n">
        <v>477777129.8553</v>
      </c>
      <c r="AO54" s="173" t="n">
        <v>468232102.1785</v>
      </c>
      <c r="AP54" s="173" t="n">
        <v>582766077.2861</v>
      </c>
      <c r="AQ54" s="173" t="n">
        <v>627393683.5057</v>
      </c>
      <c r="AR54" s="173" t="n">
        <v>634664380.0949</v>
      </c>
      <c r="AS54" s="173" t="n">
        <v>584471657.3981</v>
      </c>
      <c r="AT54" s="173" t="n">
        <v>861994416.1489</v>
      </c>
      <c r="AU54" s="173" t="n">
        <v>508020581.3321</v>
      </c>
      <c r="AV54" s="173"/>
    </row>
    <row r="55">
      <c r="A55" t="str">
        <f>L55</f>
      </c>
      <c r="B55" t="str">
        <f>M55</f>
      </c>
      <c r="L55" t="s">
        <v>741</v>
      </c>
      <c r="M55" t="s">
        <v>732</v>
      </c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 t="n">
        <v>796474906.9</v>
      </c>
      <c r="Y55" s="173" t="n">
        <v>1197480930.9395</v>
      </c>
      <c r="Z55" s="173" t="n">
        <v>1587412079.6484</v>
      </c>
      <c r="AA55" s="173" t="n">
        <v>1593709144.2002</v>
      </c>
      <c r="AB55" s="173" t="n">
        <v>1494759235.2305</v>
      </c>
      <c r="AC55" s="173" t="n">
        <v>1864305515.2907</v>
      </c>
      <c r="AD55" s="173" t="n">
        <v>1605551344.1394</v>
      </c>
      <c r="AE55" s="173" t="n">
        <v>2526264036.0968</v>
      </c>
      <c r="AF55" s="173" t="n">
        <v>2371255270.9898</v>
      </c>
      <c r="AG55" s="173" t="n">
        <v>2562005290.9486</v>
      </c>
      <c r="AH55" s="173" t="n">
        <v>2312845289.7562</v>
      </c>
      <c r="AI55" s="173" t="n">
        <v>2323177512.9017</v>
      </c>
      <c r="AJ55" s="173" t="n">
        <v>2311379935.6943</v>
      </c>
      <c r="AK55" s="173" t="n">
        <v>1607625058.2972</v>
      </c>
      <c r="AL55" s="173" t="n">
        <v>1646267579.7497</v>
      </c>
      <c r="AM55" s="173" t="n">
        <v>1771397455.6795</v>
      </c>
      <c r="AN55" s="173" t="n">
        <v>1687282993.8439</v>
      </c>
      <c r="AO55" s="173" t="n">
        <v>2281329174.318</v>
      </c>
      <c r="AP55" s="173" t="n">
        <v>2708580738.5816</v>
      </c>
      <c r="AQ55" s="173" t="n">
        <v>2722559611.3533</v>
      </c>
      <c r="AR55" s="173" t="n">
        <v>3088632668.5321</v>
      </c>
      <c r="AS55" s="173" t="n">
        <v>2685342626.5347</v>
      </c>
      <c r="AT55" s="173" t="n">
        <v>3315834538.4429</v>
      </c>
      <c r="AU55" s="173" t="n">
        <v>1762060142.6661</v>
      </c>
      <c r="AV55" s="173"/>
    </row>
    <row r="56">
      <c r="A56" t="str">
        <f>L56</f>
      </c>
      <c r="B56" t="str">
        <f>M56</f>
      </c>
      <c r="L56" t="s">
        <v>741</v>
      </c>
      <c r="M56" t="s">
        <v>733</v>
      </c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 t="n">
        <v>2070850181</v>
      </c>
      <c r="Y56" s="173" t="n">
        <v>2028160574</v>
      </c>
      <c r="Z56" s="173" t="n">
        <v>2685294866.1304</v>
      </c>
      <c r="AA56" s="173" t="n">
        <v>3465201301.01</v>
      </c>
      <c r="AB56" s="173" t="n">
        <v>3487545698.8099</v>
      </c>
      <c r="AC56" s="173" t="n">
        <v>5680989924.5194</v>
      </c>
      <c r="AD56" s="173" t="n">
        <v>4892685123.974</v>
      </c>
      <c r="AE56" s="173" t="n">
        <v>5392146735.8272</v>
      </c>
      <c r="AF56" s="173" t="n">
        <v>5074746622.4807</v>
      </c>
      <c r="AG56" s="173" t="n">
        <v>5635992884.1352</v>
      </c>
      <c r="AH56" s="173" t="n">
        <v>3869497886.6511</v>
      </c>
      <c r="AI56" s="173" t="n">
        <v>4482763819.8228</v>
      </c>
      <c r="AJ56" s="173" t="n">
        <v>3794939071.6904</v>
      </c>
      <c r="AK56" s="173" t="n">
        <v>4070988461.4536</v>
      </c>
      <c r="AL56" s="173" t="n">
        <v>2678046710.0773</v>
      </c>
      <c r="AM56" s="173" t="n">
        <v>2880723228.6447</v>
      </c>
      <c r="AN56" s="173" t="n">
        <v>2772357324.8513</v>
      </c>
      <c r="AO56" s="173" t="n">
        <v>3033467395.1463</v>
      </c>
      <c r="AP56" s="173" t="n">
        <v>3600845205.3333</v>
      </c>
      <c r="AQ56" s="173" t="n">
        <v>3692412134.7526</v>
      </c>
      <c r="AR56" s="173" t="n">
        <v>3817715587.3656</v>
      </c>
      <c r="AS56" s="173" t="n">
        <v>4112190616.3475</v>
      </c>
      <c r="AT56" s="173" t="n">
        <v>5274131106.1046</v>
      </c>
      <c r="AU56" s="173" t="n">
        <v>3151013437.0286</v>
      </c>
      <c r="AV56" s="173"/>
    </row>
    <row r="57">
      <c r="A57" t="str">
        <f>L57</f>
      </c>
      <c r="B57" t="str">
        <f>M57</f>
      </c>
      <c r="L57" t="s">
        <v>741</v>
      </c>
      <c r="M57" t="s">
        <v>734</v>
      </c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 t="n">
        <v>4038820537.3124</v>
      </c>
      <c r="Y57" s="173" t="n">
        <v>4417097329.9509</v>
      </c>
      <c r="Z57" s="173" t="n">
        <v>5110207398.2271</v>
      </c>
      <c r="AA57" s="173" t="n">
        <v>5191639556.6559</v>
      </c>
      <c r="AB57" s="173" t="n">
        <v>6102395806.3211</v>
      </c>
      <c r="AC57" s="173" t="n">
        <v>6770145483.2603</v>
      </c>
      <c r="AD57" s="173" t="n">
        <v>6703137032.6819</v>
      </c>
      <c r="AE57" s="173" t="n">
        <v>7778236382.2549</v>
      </c>
      <c r="AF57" s="173" t="n">
        <v>8930494946.6622</v>
      </c>
      <c r="AG57" s="173" t="n">
        <v>11704083228.2326</v>
      </c>
      <c r="AH57" s="173" t="n">
        <v>11784940988.5551</v>
      </c>
      <c r="AI57" s="173" t="n">
        <v>11541086584.9093</v>
      </c>
      <c r="AJ57" s="173" t="n">
        <v>12720464783.1175</v>
      </c>
      <c r="AK57" s="173" t="n">
        <v>9388095327.6512</v>
      </c>
      <c r="AL57" s="173" t="n">
        <v>9368013933.8893</v>
      </c>
      <c r="AM57" s="173" t="n">
        <v>7827550929.0256</v>
      </c>
      <c r="AN57" s="173" t="n">
        <v>7764532053.8542</v>
      </c>
      <c r="AO57" s="173" t="n">
        <v>8478236279.0547</v>
      </c>
      <c r="AP57" s="173" t="n">
        <v>9873152861.5104</v>
      </c>
      <c r="AQ57" s="173" t="n">
        <v>11911650047.8702</v>
      </c>
      <c r="AR57" s="173" t="n">
        <v>12430005702.6277</v>
      </c>
      <c r="AS57" s="173" t="n">
        <v>13155125424.3691</v>
      </c>
      <c r="AT57" s="173" t="n">
        <v>13591031485.426</v>
      </c>
      <c r="AU57" s="173" t="n">
        <v>8435897252.4882</v>
      </c>
      <c r="AV57" s="173"/>
    </row>
    <row r="58">
      <c r="A58" t="str">
        <f>L58</f>
      </c>
      <c r="B58" t="str">
        <f>M58</f>
      </c>
      <c r="L58" t="s">
        <v>741</v>
      </c>
      <c r="M58" t="s">
        <v>735</v>
      </c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 t="n">
        <v>1874050193.319</v>
      </c>
      <c r="Y58" s="173" t="n">
        <v>2436652468.8457</v>
      </c>
      <c r="Z58" s="173" t="n">
        <v>3782530859.685</v>
      </c>
      <c r="AA58" s="173" t="n">
        <v>4876446134.582</v>
      </c>
      <c r="AB58" s="173" t="n">
        <v>4942928368.4524</v>
      </c>
      <c r="AC58" s="173" t="n">
        <v>4791664227.8081</v>
      </c>
      <c r="AD58" s="173" t="n">
        <v>5260138681.9826</v>
      </c>
      <c r="AE58" s="173" t="n">
        <v>5820537473.2382</v>
      </c>
      <c r="AF58" s="173" t="n">
        <v>6073990704.6733</v>
      </c>
      <c r="AG58" s="173" t="n">
        <v>6973260806.9053</v>
      </c>
      <c r="AH58" s="173" t="n">
        <v>7501792090.8034</v>
      </c>
      <c r="AI58" s="173" t="n">
        <v>7693191360.2237</v>
      </c>
      <c r="AJ58" s="173" t="n">
        <v>8257343294.2367</v>
      </c>
      <c r="AK58" s="173" t="n">
        <v>6485056683.0966</v>
      </c>
      <c r="AL58" s="173" t="n">
        <v>3729484774.9491</v>
      </c>
      <c r="AM58" s="173" t="n">
        <v>3451885511.3463</v>
      </c>
      <c r="AN58" s="173" t="n">
        <v>3877800980.5307</v>
      </c>
      <c r="AO58" s="173" t="n">
        <v>4371852311.3048</v>
      </c>
      <c r="AP58" s="173" t="n">
        <v>4644520282.3169</v>
      </c>
      <c r="AQ58" s="173" t="n">
        <v>4877125938.9362</v>
      </c>
      <c r="AR58" s="173" t="n">
        <v>5270076154.4671</v>
      </c>
      <c r="AS58" s="173" t="n">
        <v>5657342662.1644</v>
      </c>
      <c r="AT58" s="173" t="n">
        <v>5735617533.5521</v>
      </c>
      <c r="AU58" s="173" t="n">
        <v>3661892128.1625</v>
      </c>
      <c r="AV58" s="173"/>
    </row>
    <row r="59">
      <c r="A59" t="str">
        <f>L59</f>
      </c>
      <c r="B59" t="str">
        <f>M59</f>
      </c>
      <c r="L59" t="s">
        <v>741</v>
      </c>
      <c r="M59" t="s">
        <v>736</v>
      </c>
      <c r="N59" s="173"/>
      <c r="O59" s="173"/>
      <c r="P59" s="173"/>
      <c r="Q59" s="173"/>
      <c r="R59" s="173"/>
      <c r="S59" s="173"/>
      <c r="T59" s="173"/>
      <c r="U59" s="173"/>
      <c r="V59" s="173"/>
      <c r="W59" s="173"/>
      <c r="X59" s="173" t="n">
        <v>1440674389</v>
      </c>
      <c r="Y59" s="173" t="n">
        <v>6511934359</v>
      </c>
      <c r="Z59" s="173" t="n">
        <v>1085591395</v>
      </c>
      <c r="AA59" s="173" t="n">
        <v>1115494226.1204</v>
      </c>
      <c r="AB59" s="173" t="n">
        <v>1069106173.4705</v>
      </c>
      <c r="AC59" s="173" t="n">
        <v>1178565944.2357</v>
      </c>
      <c r="AD59" s="173" t="n">
        <v>918086383.7229</v>
      </c>
      <c r="AE59" s="173" t="n">
        <v>989408436.2873</v>
      </c>
      <c r="AF59" s="173" t="n">
        <v>1094888205.7582</v>
      </c>
      <c r="AG59" s="173" t="n">
        <v>1602660552.5867</v>
      </c>
      <c r="AH59" s="173" t="n">
        <v>1549153580.9</v>
      </c>
      <c r="AI59" s="173" t="n">
        <v>2807134424.6406</v>
      </c>
      <c r="AJ59" s="173" t="n">
        <v>2195533485.5607</v>
      </c>
      <c r="AK59" s="173" t="n">
        <v>2117949072.1747</v>
      </c>
      <c r="AL59" s="173" t="n">
        <v>2022480498.5961</v>
      </c>
      <c r="AM59" s="173" t="n">
        <v>2055422663.7991</v>
      </c>
      <c r="AN59" s="173" t="n">
        <v>2304033153.4842</v>
      </c>
      <c r="AO59" s="173" t="n">
        <v>2054343168.6543</v>
      </c>
      <c r="AP59" s="173" t="n">
        <v>3130855147.876</v>
      </c>
      <c r="AQ59" s="173" t="n">
        <v>3553042057.9807</v>
      </c>
      <c r="AR59" s="173" t="n">
        <v>2035062750.5005</v>
      </c>
      <c r="AS59" s="173" t="n">
        <v>2372925123.8803</v>
      </c>
      <c r="AT59" s="173" t="n">
        <v>3166547600.6916</v>
      </c>
      <c r="AU59" s="173" t="n">
        <v>1238217340.672</v>
      </c>
      <c r="AV59" s="173"/>
    </row>
    <row r="60">
      <c r="A60" t="str">
        <f>L60</f>
      </c>
      <c r="B60" t="str">
        <f>M60</f>
      </c>
      <c r="L60" t="s">
        <v>741</v>
      </c>
      <c r="M60" t="s">
        <v>737</v>
      </c>
      <c r="N60" s="173"/>
      <c r="O60" s="173"/>
      <c r="P60" s="173"/>
      <c r="Q60" s="173"/>
      <c r="R60" s="173"/>
      <c r="S60" s="173"/>
      <c r="T60" s="173"/>
      <c r="U60" s="173"/>
      <c r="V60" s="173"/>
      <c r="W60" s="173"/>
      <c r="X60" s="173" t="n">
        <v>460496686</v>
      </c>
      <c r="Y60" s="173" t="n">
        <v>546433414</v>
      </c>
      <c r="Z60" s="173" t="n">
        <v>623334444</v>
      </c>
      <c r="AA60" s="173" t="n">
        <v>658040002</v>
      </c>
      <c r="AB60" s="173" t="n">
        <v>734849384</v>
      </c>
      <c r="AC60" s="173" t="n">
        <v>898972212.5</v>
      </c>
      <c r="AD60" s="173" t="n">
        <v>901969768.2891</v>
      </c>
      <c r="AE60" s="173" t="n">
        <v>1035535247.9775</v>
      </c>
      <c r="AF60" s="173" t="n">
        <v>1341087425.2378</v>
      </c>
      <c r="AG60" s="173" t="n">
        <v>1136180074.2378</v>
      </c>
      <c r="AH60" s="173" t="n">
        <v>1229999315.8734</v>
      </c>
      <c r="AI60" s="173" t="n">
        <v>1231725209.777</v>
      </c>
      <c r="AJ60" s="173" t="n">
        <v>1138737411.7735</v>
      </c>
      <c r="AK60" s="173" t="n">
        <v>983336305.2001</v>
      </c>
      <c r="AL60" s="173" t="n">
        <v>906917712.8</v>
      </c>
      <c r="AM60" s="173" t="n">
        <v>1070199791.7397</v>
      </c>
      <c r="AN60" s="173" t="n">
        <v>1086247626.5475</v>
      </c>
      <c r="AO60" s="173" t="n">
        <v>1205850103.4245</v>
      </c>
      <c r="AP60" s="173" t="n">
        <v>1368418810.0111</v>
      </c>
      <c r="AQ60" s="173" t="n">
        <v>502668115.5933</v>
      </c>
      <c r="AR60" s="173" t="n">
        <v>601932898.3821</v>
      </c>
      <c r="AS60" s="173" t="n">
        <v>298620923.7101</v>
      </c>
      <c r="AT60" s="173" t="n">
        <v>283445627.893</v>
      </c>
      <c r="AU60" s="173" t="n">
        <v>185089623.5606</v>
      </c>
      <c r="AV60" s="173"/>
    </row>
    <row r="61">
      <c r="A61" t="str">
        <f>L61</f>
      </c>
      <c r="B61" t="str">
        <f>M61</f>
      </c>
      <c r="L61" t="s">
        <v>741</v>
      </c>
      <c r="M61" t="s">
        <v>724</v>
      </c>
      <c r="N61" s="173"/>
      <c r="O61" s="173"/>
      <c r="P61" s="173"/>
      <c r="Q61" s="173"/>
      <c r="R61" s="173"/>
      <c r="S61" s="173"/>
      <c r="T61" s="173"/>
      <c r="U61" s="173"/>
      <c r="V61" s="173"/>
      <c r="W61" s="173"/>
      <c r="X61" s="173" t="n">
        <v>4994073.8085</v>
      </c>
      <c r="Y61" s="173" t="n">
        <v>1898060.9595</v>
      </c>
      <c r="Z61" s="173" t="n">
        <v>17859658.3575</v>
      </c>
      <c r="AA61" s="173" t="n">
        <v>48592805.7076</v>
      </c>
      <c r="AB61" s="173" t="n">
        <v>1121344.9166</v>
      </c>
      <c r="AC61" s="173" t="n">
        <v>1157603.7023</v>
      </c>
      <c r="AD61" s="173" t="n">
        <v>13961808.6711</v>
      </c>
      <c r="AE61" s="173" t="n">
        <v>1046359.5312</v>
      </c>
      <c r="AF61" s="173" t="n">
        <v>571952.1366</v>
      </c>
      <c r="AG61" s="173" t="n">
        <v>179877.6403</v>
      </c>
      <c r="AH61" s="173" t="n">
        <v>-12049.46</v>
      </c>
      <c r="AI61" s="173" t="n">
        <v>-55029.2601</v>
      </c>
      <c r="AJ61" s="173" t="n">
        <v>-622.16</v>
      </c>
      <c r="AK61" s="173" t="n">
        <v>-3400.79</v>
      </c>
      <c r="AL61" s="173"/>
      <c r="AM61" s="173"/>
      <c r="AN61" s="173" t="n">
        <v>2200818.1016</v>
      </c>
      <c r="AO61" s="173" t="n">
        <v>0</v>
      </c>
      <c r="AP61" s="173" t="n">
        <v>-212795.3672</v>
      </c>
      <c r="AQ61" s="173" t="n">
        <v>465885</v>
      </c>
      <c r="AR61" s="173" t="n">
        <v>0</v>
      </c>
      <c r="AS61" s="173" t="n">
        <v>376316</v>
      </c>
      <c r="AT61" s="173" t="n">
        <v>30860.21</v>
      </c>
      <c r="AU61" s="173" t="n">
        <v>127266.4766</v>
      </c>
      <c r="AV61" s="173"/>
    </row>
    <row r="62">
      <c r="A62" t="str">
        <f>L62</f>
      </c>
      <c r="B62" t="str">
        <f>M62</f>
      </c>
      <c r="L62" t="s">
        <v>742</v>
      </c>
      <c r="M62" t="s">
        <v>727</v>
      </c>
      <c r="N62" s="173"/>
      <c r="O62" s="173"/>
      <c r="P62" s="173"/>
      <c r="Q62" s="173"/>
      <c r="R62" s="173"/>
      <c r="S62" s="173"/>
      <c r="T62" s="173"/>
      <c r="U62" s="173"/>
      <c r="V62" s="173"/>
      <c r="W62" s="173"/>
      <c r="X62" s="173" t="n">
        <v>2218051531</v>
      </c>
      <c r="Y62" s="173" t="n">
        <v>2004263635.25</v>
      </c>
      <c r="Z62" s="173" t="n">
        <v>2454557553.8184</v>
      </c>
      <c r="AA62" s="173" t="n">
        <v>2559074541.8224</v>
      </c>
      <c r="AB62" s="173" t="n">
        <v>2563442441.0151</v>
      </c>
      <c r="AC62" s="173" t="n">
        <v>2983705461.2644</v>
      </c>
      <c r="AD62" s="173" t="n">
        <v>2839473959.5128</v>
      </c>
      <c r="AE62" s="173" t="n">
        <v>2987752247.8031</v>
      </c>
      <c r="AF62" s="173" t="n">
        <v>3428304274.4365</v>
      </c>
      <c r="AG62" s="173" t="n">
        <v>3332544701.1025</v>
      </c>
      <c r="AH62" s="173" t="n">
        <v>3502340675.5775</v>
      </c>
      <c r="AI62" s="173" t="n">
        <v>3323597340.5622</v>
      </c>
      <c r="AJ62" s="173" t="n">
        <v>3465090404.1838</v>
      </c>
      <c r="AK62" s="173" t="n">
        <v>3391237935.9044</v>
      </c>
      <c r="AL62" s="173" t="n">
        <v>3451541869.9329</v>
      </c>
      <c r="AM62" s="173" t="n">
        <v>3484509801.4246</v>
      </c>
      <c r="AN62" s="173" t="n">
        <v>3714528323.7169</v>
      </c>
      <c r="AO62" s="173" t="n">
        <v>3899992328.4961</v>
      </c>
      <c r="AP62" s="173" t="n">
        <v>4835762134.6877</v>
      </c>
      <c r="AQ62" s="173" t="n">
        <v>4988607729.9695</v>
      </c>
      <c r="AR62" s="173" t="n">
        <v>4018487772.2466</v>
      </c>
      <c r="AS62" s="173" t="n">
        <v>3620955329.5938</v>
      </c>
      <c r="AT62" s="173" t="n">
        <v>3754463515.4836</v>
      </c>
      <c r="AU62" s="173" t="n">
        <v>1262221363.7962</v>
      </c>
      <c r="AV62" s="173"/>
    </row>
    <row r="63">
      <c r="A63" t="str">
        <f>L63</f>
      </c>
      <c r="B63" t="str">
        <f>M63</f>
      </c>
      <c r="L63" t="s">
        <v>742</v>
      </c>
      <c r="M63" t="s">
        <v>728</v>
      </c>
      <c r="N63" s="173"/>
      <c r="O63" s="173"/>
      <c r="P63" s="173"/>
      <c r="Q63" s="173"/>
      <c r="R63" s="173"/>
      <c r="S63" s="173"/>
      <c r="T63" s="173"/>
      <c r="U63" s="173"/>
      <c r="V63" s="173"/>
      <c r="W63" s="173"/>
      <c r="X63" s="173" t="n">
        <v>3595403367.229</v>
      </c>
      <c r="Y63" s="173" t="n">
        <v>3525582642.9115</v>
      </c>
      <c r="Z63" s="173" t="n">
        <v>4227241816.6238</v>
      </c>
      <c r="AA63" s="173" t="n">
        <v>5279392297.7842</v>
      </c>
      <c r="AB63" s="173" t="n">
        <v>6056449472.691</v>
      </c>
      <c r="AC63" s="173" t="n">
        <v>6942377922.8789</v>
      </c>
      <c r="AD63" s="173" t="n">
        <v>7888613300.3419</v>
      </c>
      <c r="AE63" s="173" t="n">
        <v>9086722069.9059</v>
      </c>
      <c r="AF63" s="173" t="n">
        <v>9840645255.8779</v>
      </c>
      <c r="AG63" s="173" t="n">
        <v>9628238219.29</v>
      </c>
      <c r="AH63" s="173" t="n">
        <v>9910310410.8206</v>
      </c>
      <c r="AI63" s="173" t="n">
        <v>9721391802.6327</v>
      </c>
      <c r="AJ63" s="173" t="n">
        <v>9850063281.3869</v>
      </c>
      <c r="AK63" s="173" t="n">
        <v>8487323614.818</v>
      </c>
      <c r="AL63" s="173" t="n">
        <v>9753100190.1367</v>
      </c>
      <c r="AM63" s="173" t="n">
        <v>10046776701.398</v>
      </c>
      <c r="AN63" s="173" t="n">
        <v>11032533916.6334</v>
      </c>
      <c r="AO63" s="173" t="n">
        <v>11439761995.8578</v>
      </c>
      <c r="AP63" s="173" t="n">
        <v>12054578939.713</v>
      </c>
      <c r="AQ63" s="173" t="n">
        <v>13455435568.6055</v>
      </c>
      <c r="AR63" s="173" t="n">
        <v>14274136461.5038</v>
      </c>
      <c r="AS63" s="173" t="n">
        <v>13611069713.5778</v>
      </c>
      <c r="AT63" s="173" t="n">
        <v>14607020570.5292</v>
      </c>
      <c r="AU63" s="173" t="n">
        <v>5587441309.6554</v>
      </c>
      <c r="AV63" s="173"/>
    </row>
    <row r="64">
      <c r="A64" t="str">
        <f>L64</f>
      </c>
      <c r="B64" t="str">
        <f>M64</f>
      </c>
      <c r="L64" t="s">
        <v>742</v>
      </c>
      <c r="M64" t="s">
        <v>729</v>
      </c>
      <c r="N64" s="173"/>
      <c r="O64" s="173"/>
      <c r="P64" s="173"/>
      <c r="Q64" s="173"/>
      <c r="R64" s="173"/>
      <c r="S64" s="173"/>
      <c r="T64" s="173"/>
      <c r="U64" s="173"/>
      <c r="V64" s="173"/>
      <c r="W64" s="173"/>
      <c r="X64" s="173" t="n">
        <v>6743661233.4411</v>
      </c>
      <c r="Y64" s="173" t="n">
        <v>7692040704.6292</v>
      </c>
      <c r="Z64" s="173" t="n">
        <v>8787558929.215</v>
      </c>
      <c r="AA64" s="173" t="n">
        <v>11417140124.6067</v>
      </c>
      <c r="AB64" s="173" t="n">
        <v>10889739844.0014</v>
      </c>
      <c r="AC64" s="173" t="n">
        <v>13282848498.5422</v>
      </c>
      <c r="AD64" s="173" t="n">
        <v>14367169289.0287</v>
      </c>
      <c r="AE64" s="173" t="n">
        <v>15582932906.7666</v>
      </c>
      <c r="AF64" s="173" t="n">
        <v>17506124008.4308</v>
      </c>
      <c r="AG64" s="173" t="n">
        <v>20751879271.847</v>
      </c>
      <c r="AH64" s="173" t="n">
        <v>20412311357.7682</v>
      </c>
      <c r="AI64" s="173" t="n">
        <v>18351198767.7422</v>
      </c>
      <c r="AJ64" s="173" t="n">
        <v>18501140627.5613</v>
      </c>
      <c r="AK64" s="173" t="n">
        <v>14109319410.4839</v>
      </c>
      <c r="AL64" s="173" t="n">
        <v>17498744322.9009</v>
      </c>
      <c r="AM64" s="173" t="n">
        <v>15266078243.6105</v>
      </c>
      <c r="AN64" s="173" t="n">
        <v>16331148108.478</v>
      </c>
      <c r="AO64" s="173" t="n">
        <v>15764997895.2722</v>
      </c>
      <c r="AP64" s="173" t="n">
        <v>19670018824.5485</v>
      </c>
      <c r="AQ64" s="173" t="n">
        <v>18989418184.6747</v>
      </c>
      <c r="AR64" s="173" t="n">
        <v>20903709939.8544</v>
      </c>
      <c r="AS64" s="173" t="n">
        <v>19916203516.2006</v>
      </c>
      <c r="AT64" s="173" t="n">
        <v>21723658077.7109</v>
      </c>
      <c r="AU64" s="173" t="n">
        <v>7366524641.5563</v>
      </c>
      <c r="AV64" s="173"/>
    </row>
    <row r="65">
      <c r="A65" t="str">
        <f>L65</f>
      </c>
      <c r="B65" t="str">
        <f>M65</f>
      </c>
      <c r="L65" t="s">
        <v>742</v>
      </c>
      <c r="M65" t="s">
        <v>730</v>
      </c>
      <c r="N65" s="173"/>
      <c r="O65" s="173"/>
      <c r="P65" s="173"/>
      <c r="Q65" s="173"/>
      <c r="R65" s="173"/>
      <c r="S65" s="173"/>
      <c r="T65" s="173"/>
      <c r="U65" s="173"/>
      <c r="V65" s="173"/>
      <c r="W65" s="173"/>
      <c r="X65" s="173" t="n">
        <v>349773513.4375</v>
      </c>
      <c r="Y65" s="173" t="n">
        <v>331714055.4609</v>
      </c>
      <c r="Z65" s="173" t="n">
        <v>549534587.9297</v>
      </c>
      <c r="AA65" s="173" t="n">
        <v>1023086268.7969</v>
      </c>
      <c r="AB65" s="173" t="n">
        <v>1402012780.6925</v>
      </c>
      <c r="AC65" s="173" t="n">
        <v>1773665255.9974</v>
      </c>
      <c r="AD65" s="173" t="n">
        <v>1656229513.5901</v>
      </c>
      <c r="AE65" s="173" t="n">
        <v>2162612955.0266</v>
      </c>
      <c r="AF65" s="173" t="n">
        <v>2455059354.158</v>
      </c>
      <c r="AG65" s="173" t="n">
        <v>2348940328.8119</v>
      </c>
      <c r="AH65" s="173" t="n">
        <v>1431154986.9626</v>
      </c>
      <c r="AI65" s="173" t="n">
        <v>1617335209.3627</v>
      </c>
      <c r="AJ65" s="173" t="n">
        <v>1252802031.1151</v>
      </c>
      <c r="AK65" s="173" t="n">
        <v>874538591.9599</v>
      </c>
      <c r="AL65" s="173" t="n">
        <v>977466331.9143</v>
      </c>
      <c r="AM65" s="173" t="n">
        <v>1052064535.0465</v>
      </c>
      <c r="AN65" s="173" t="n">
        <v>1018380336.8878</v>
      </c>
      <c r="AO65" s="173" t="n">
        <v>1193231552.1989</v>
      </c>
      <c r="AP65" s="173" t="n">
        <v>1398456686.1271</v>
      </c>
      <c r="AQ65" s="173" t="n">
        <v>1497208553.9215</v>
      </c>
      <c r="AR65" s="173" t="n">
        <v>1404380207.5098</v>
      </c>
      <c r="AS65" s="173" t="n">
        <v>915194070.1667</v>
      </c>
      <c r="AT65" s="173" t="n">
        <v>934312580.0631</v>
      </c>
      <c r="AU65" s="173" t="n">
        <v>395454117.6218</v>
      </c>
      <c r="AV65" s="173"/>
    </row>
    <row r="66">
      <c r="A66" t="str">
        <f>L66</f>
      </c>
      <c r="B66" t="str">
        <f>M66</f>
      </c>
      <c r="L66" t="s">
        <v>742</v>
      </c>
      <c r="M66" t="s">
        <v>731</v>
      </c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 t="n">
        <v>305296204</v>
      </c>
      <c r="Y66" s="173" t="n">
        <v>285090413</v>
      </c>
      <c r="Z66" s="173" t="n">
        <v>306554363.2031</v>
      </c>
      <c r="AA66" s="173" t="n">
        <v>361259878</v>
      </c>
      <c r="AB66" s="173" t="n">
        <v>424534415.0547</v>
      </c>
      <c r="AC66" s="173" t="n">
        <v>431828609.7188</v>
      </c>
      <c r="AD66" s="173" t="n">
        <v>459227409.8526</v>
      </c>
      <c r="AE66" s="173" t="n">
        <v>512336926.6142</v>
      </c>
      <c r="AF66" s="173" t="n">
        <v>605182906.2148</v>
      </c>
      <c r="AG66" s="173" t="n">
        <v>636356854.4555</v>
      </c>
      <c r="AH66" s="173" t="n">
        <v>597952227.7745</v>
      </c>
      <c r="AI66" s="173" t="n">
        <v>597897248.1941</v>
      </c>
      <c r="AJ66" s="173" t="n">
        <v>575767776.7386</v>
      </c>
      <c r="AK66" s="173" t="n">
        <v>480865479.6875</v>
      </c>
      <c r="AL66" s="173" t="n">
        <v>520540181.5498</v>
      </c>
      <c r="AM66" s="173" t="n">
        <v>516501410.4043</v>
      </c>
      <c r="AN66" s="173" t="n">
        <v>575139369.8185</v>
      </c>
      <c r="AO66" s="173" t="n">
        <v>715365976.4962</v>
      </c>
      <c r="AP66" s="173" t="n">
        <v>638235265.2286</v>
      </c>
      <c r="AQ66" s="173" t="n">
        <v>803718914.1474</v>
      </c>
      <c r="AR66" s="173" t="n">
        <v>853148588.7713</v>
      </c>
      <c r="AS66" s="173" t="n">
        <v>869191152.4421</v>
      </c>
      <c r="AT66" s="173" t="n">
        <v>894464088.7975</v>
      </c>
      <c r="AU66" s="173" t="n">
        <v>442196887.3717</v>
      </c>
      <c r="AV66" s="173"/>
    </row>
    <row r="67">
      <c r="A67" t="str">
        <f>L67</f>
      </c>
      <c r="B67" t="str">
        <f>M67</f>
      </c>
      <c r="L67" t="s">
        <v>742</v>
      </c>
      <c r="M67" t="s">
        <v>732</v>
      </c>
      <c r="N67" s="173"/>
      <c r="O67" s="173"/>
      <c r="P67" s="173"/>
      <c r="Q67" s="173"/>
      <c r="R67" s="173"/>
      <c r="S67" s="173"/>
      <c r="T67" s="173"/>
      <c r="U67" s="173"/>
      <c r="V67" s="173"/>
      <c r="W67" s="173"/>
      <c r="X67" s="173" t="n">
        <v>502214556</v>
      </c>
      <c r="Y67" s="173" t="n">
        <v>607831293.24</v>
      </c>
      <c r="Z67" s="173" t="n">
        <v>718608344.8359</v>
      </c>
      <c r="AA67" s="173" t="n">
        <v>824160484.1094</v>
      </c>
      <c r="AB67" s="173" t="n">
        <v>1168497996.8906</v>
      </c>
      <c r="AC67" s="173" t="n">
        <v>1675949454.6789</v>
      </c>
      <c r="AD67" s="173" t="n">
        <v>1610082995.6069</v>
      </c>
      <c r="AE67" s="173" t="n">
        <v>2026459916.946</v>
      </c>
      <c r="AF67" s="173" t="n">
        <v>1989353362.6106</v>
      </c>
      <c r="AG67" s="173" t="n">
        <v>1935415682.7823</v>
      </c>
      <c r="AH67" s="173" t="n">
        <v>1573152480.0521</v>
      </c>
      <c r="AI67" s="173" t="n">
        <v>1271992785.0617</v>
      </c>
      <c r="AJ67" s="173" t="n">
        <v>1306775153.2982</v>
      </c>
      <c r="AK67" s="173" t="n">
        <v>842398550.8217</v>
      </c>
      <c r="AL67" s="173" t="n">
        <v>899139880.6525</v>
      </c>
      <c r="AM67" s="173" t="n">
        <v>827572132.9789</v>
      </c>
      <c r="AN67" s="173" t="n">
        <v>1312346503.2578</v>
      </c>
      <c r="AO67" s="173" t="n">
        <v>1089628040.9455</v>
      </c>
      <c r="AP67" s="173" t="n">
        <v>1358553646.624</v>
      </c>
      <c r="AQ67" s="173" t="n">
        <v>1503959606.3947</v>
      </c>
      <c r="AR67" s="173" t="n">
        <v>1215736290.1054</v>
      </c>
      <c r="AS67" s="173" t="n">
        <v>1420154640.3661</v>
      </c>
      <c r="AT67" s="173" t="n">
        <v>1576336269.7167</v>
      </c>
      <c r="AU67" s="173" t="n">
        <v>1147988648.3671</v>
      </c>
      <c r="AV67" s="173"/>
    </row>
    <row r="68">
      <c r="A68" t="str">
        <f>L68</f>
      </c>
      <c r="B68" t="str">
        <f>M68</f>
      </c>
      <c r="L68" t="s">
        <v>742</v>
      </c>
      <c r="M68" t="s">
        <v>733</v>
      </c>
      <c r="N68" s="173"/>
      <c r="O68" s="173"/>
      <c r="P68" s="173"/>
      <c r="Q68" s="173"/>
      <c r="R68" s="173"/>
      <c r="S68" s="173"/>
      <c r="T68" s="173"/>
      <c r="U68" s="173"/>
      <c r="V68" s="173"/>
      <c r="W68" s="173"/>
      <c r="X68" s="173" t="n">
        <v>1918350053.09</v>
      </c>
      <c r="Y68" s="173" t="n">
        <v>2272668256</v>
      </c>
      <c r="Z68" s="173" t="n">
        <v>2934572624.7609</v>
      </c>
      <c r="AA68" s="173" t="n">
        <v>4070952336.1196</v>
      </c>
      <c r="AB68" s="173" t="n">
        <v>4281331116.0136</v>
      </c>
      <c r="AC68" s="173" t="n">
        <v>6363264154.4595</v>
      </c>
      <c r="AD68" s="173" t="n">
        <v>5941971094.106</v>
      </c>
      <c r="AE68" s="173" t="n">
        <v>5837393402.9765</v>
      </c>
      <c r="AF68" s="173" t="n">
        <v>6317059799.2616</v>
      </c>
      <c r="AG68" s="173" t="n">
        <v>6019611348.5824</v>
      </c>
      <c r="AH68" s="173" t="n">
        <v>5411204139.0288</v>
      </c>
      <c r="AI68" s="173" t="n">
        <v>5700297371.8627</v>
      </c>
      <c r="AJ68" s="173" t="n">
        <v>5727176342.3587</v>
      </c>
      <c r="AK68" s="173" t="n">
        <v>4472687574.2215</v>
      </c>
      <c r="AL68" s="173" t="n">
        <v>4745865289.8646</v>
      </c>
      <c r="AM68" s="173" t="n">
        <v>4657426493.5786</v>
      </c>
      <c r="AN68" s="173" t="n">
        <v>4387081546.9255</v>
      </c>
      <c r="AO68" s="173" t="n">
        <v>4686125253.8529</v>
      </c>
      <c r="AP68" s="173" t="n">
        <v>6237336983.858</v>
      </c>
      <c r="AQ68" s="173" t="n">
        <v>5896122777.0121</v>
      </c>
      <c r="AR68" s="173" t="n">
        <v>6141943049.5362</v>
      </c>
      <c r="AS68" s="173" t="n">
        <v>6397942060.1034</v>
      </c>
      <c r="AT68" s="173" t="n">
        <v>8154101309.7329</v>
      </c>
      <c r="AU68" s="173" t="n">
        <v>3174734682.3746</v>
      </c>
      <c r="AV68" s="173"/>
    </row>
    <row r="69">
      <c r="A69" t="str">
        <f>L69</f>
      </c>
      <c r="B69" t="str">
        <f>M69</f>
      </c>
      <c r="L69" t="s">
        <v>742</v>
      </c>
      <c r="M69" t="s">
        <v>734</v>
      </c>
      <c r="N69" s="173"/>
      <c r="O69" s="173"/>
      <c r="P69" s="173"/>
      <c r="Q69" s="173"/>
      <c r="R69" s="173"/>
      <c r="S69" s="173"/>
      <c r="T69" s="173"/>
      <c r="U69" s="173"/>
      <c r="V69" s="173"/>
      <c r="W69" s="173"/>
      <c r="X69" s="173" t="n">
        <v>2845601350.2577</v>
      </c>
      <c r="Y69" s="173" t="n">
        <v>2934615704.3552</v>
      </c>
      <c r="Z69" s="173" t="n">
        <v>3615762624.8716</v>
      </c>
      <c r="AA69" s="173" t="n">
        <v>3985596666.4446</v>
      </c>
      <c r="AB69" s="173" t="n">
        <v>4777077657.3576</v>
      </c>
      <c r="AC69" s="173" t="n">
        <v>6280278422.7125</v>
      </c>
      <c r="AD69" s="173" t="n">
        <v>6900164680.2556</v>
      </c>
      <c r="AE69" s="173" t="n">
        <v>7361582423.7361</v>
      </c>
      <c r="AF69" s="173" t="n">
        <v>8301788847.8969</v>
      </c>
      <c r="AG69" s="173" t="n">
        <v>9497107583.3823</v>
      </c>
      <c r="AH69" s="173" t="n">
        <v>9332804280.0448</v>
      </c>
      <c r="AI69" s="173" t="n">
        <v>9335540294.2712</v>
      </c>
      <c r="AJ69" s="173" t="n">
        <v>9167160659.9525</v>
      </c>
      <c r="AK69" s="173" t="n">
        <v>8643290315.2944</v>
      </c>
      <c r="AL69" s="173" t="n">
        <v>9491785771.4765</v>
      </c>
      <c r="AM69" s="173" t="n">
        <v>10651032580.5965</v>
      </c>
      <c r="AN69" s="173" t="n">
        <v>11741848279.1801</v>
      </c>
      <c r="AO69" s="173" t="n">
        <v>12821428657.0997</v>
      </c>
      <c r="AP69" s="173" t="n">
        <v>13940086408.3232</v>
      </c>
      <c r="AQ69" s="173" t="n">
        <v>14779054514.6015</v>
      </c>
      <c r="AR69" s="173" t="n">
        <v>15672714719.8342</v>
      </c>
      <c r="AS69" s="173" t="n">
        <v>17216469602.7336</v>
      </c>
      <c r="AT69" s="173" t="n">
        <v>18305825792.9716</v>
      </c>
      <c r="AU69" s="173" t="n">
        <v>8335248107.0413</v>
      </c>
      <c r="AV69" s="173"/>
    </row>
    <row r="70">
      <c r="A70" t="str">
        <f>L70</f>
      </c>
      <c r="B70" t="str">
        <f>M70</f>
      </c>
      <c r="L70" t="s">
        <v>742</v>
      </c>
      <c r="M70" t="s">
        <v>735</v>
      </c>
      <c r="N70" s="173"/>
      <c r="O70" s="173"/>
      <c r="P70" s="173"/>
      <c r="Q70" s="173"/>
      <c r="R70" s="173"/>
      <c r="S70" s="173"/>
      <c r="T70" s="173"/>
      <c r="U70" s="173"/>
      <c r="V70" s="173"/>
      <c r="W70" s="173"/>
      <c r="X70" s="173" t="n">
        <v>980500739.8008</v>
      </c>
      <c r="Y70" s="173" t="n">
        <v>857300582</v>
      </c>
      <c r="Z70" s="173" t="n">
        <v>1158717788.8438</v>
      </c>
      <c r="AA70" s="173" t="n">
        <v>1210330580.0093</v>
      </c>
      <c r="AB70" s="173" t="n">
        <v>1395076689.0289</v>
      </c>
      <c r="AC70" s="173" t="n">
        <v>1988097572.0828</v>
      </c>
      <c r="AD70" s="173" t="n">
        <v>1856633742.9794</v>
      </c>
      <c r="AE70" s="173" t="n">
        <v>2031866239.6123</v>
      </c>
      <c r="AF70" s="173" t="n">
        <v>2296515506.6359</v>
      </c>
      <c r="AG70" s="173" t="n">
        <v>2431524740.9044</v>
      </c>
      <c r="AH70" s="173" t="n">
        <v>2627352543.8284</v>
      </c>
      <c r="AI70" s="173" t="n">
        <v>3366202737.877</v>
      </c>
      <c r="AJ70" s="173" t="n">
        <v>3353048120.2541</v>
      </c>
      <c r="AK70" s="173" t="n">
        <v>3049913704.159</v>
      </c>
      <c r="AL70" s="173" t="n">
        <v>3230197870.4288</v>
      </c>
      <c r="AM70" s="173" t="n">
        <v>3002012257.6821</v>
      </c>
      <c r="AN70" s="173" t="n">
        <v>3085848979.2644</v>
      </c>
      <c r="AO70" s="173" t="n">
        <v>3733914918.9331</v>
      </c>
      <c r="AP70" s="173" t="n">
        <v>4156772860.436</v>
      </c>
      <c r="AQ70" s="173" t="n">
        <v>4673334163.1002</v>
      </c>
      <c r="AR70" s="173" t="n">
        <v>4731489908.241</v>
      </c>
      <c r="AS70" s="173" t="n">
        <v>4208237489.9141</v>
      </c>
      <c r="AT70" s="173" t="n">
        <v>4592623328.583</v>
      </c>
      <c r="AU70" s="173" t="n">
        <v>2542101351.7019</v>
      </c>
      <c r="AV70" s="173"/>
    </row>
    <row r="71">
      <c r="A71" t="str">
        <f>L71</f>
      </c>
      <c r="B71" t="str">
        <f>M71</f>
      </c>
      <c r="L71" t="s">
        <v>742</v>
      </c>
      <c r="M71" t="s">
        <v>736</v>
      </c>
      <c r="N71" s="173"/>
      <c r="O71" s="173"/>
      <c r="P71" s="173"/>
      <c r="Q71" s="173"/>
      <c r="R71" s="173"/>
      <c r="S71" s="173"/>
      <c r="T71" s="173"/>
      <c r="U71" s="173"/>
      <c r="V71" s="173"/>
      <c r="W71" s="173"/>
      <c r="X71" s="173" t="n">
        <v>1022507722</v>
      </c>
      <c r="Y71" s="173" t="n">
        <v>1026768444</v>
      </c>
      <c r="Z71" s="173" t="n">
        <v>1117853591.0298</v>
      </c>
      <c r="AA71" s="173" t="n">
        <v>1532244525</v>
      </c>
      <c r="AB71" s="173" t="n">
        <v>1343862316.0503</v>
      </c>
      <c r="AC71" s="173" t="n">
        <v>1271094706.4639</v>
      </c>
      <c r="AD71" s="173" t="n">
        <v>1646287011.4084</v>
      </c>
      <c r="AE71" s="173" t="n">
        <v>1761377754.2441</v>
      </c>
      <c r="AF71" s="173" t="n">
        <v>1715386170.1579</v>
      </c>
      <c r="AG71" s="173" t="n">
        <v>2243709955.9263</v>
      </c>
      <c r="AH71" s="173" t="n">
        <v>2671779503.9506</v>
      </c>
      <c r="AI71" s="173" t="n">
        <v>2683284189.1982</v>
      </c>
      <c r="AJ71" s="173" t="n">
        <v>2671374944.3409</v>
      </c>
      <c r="AK71" s="173" t="n">
        <v>2398898808.5701</v>
      </c>
      <c r="AL71" s="173" t="n">
        <v>2520430320.2204</v>
      </c>
      <c r="AM71" s="173" t="n">
        <v>2643173919.7129</v>
      </c>
      <c r="AN71" s="173" t="n">
        <v>2914962343.9399</v>
      </c>
      <c r="AO71" s="173" t="n">
        <v>3411902671.5768</v>
      </c>
      <c r="AP71" s="173" t="n">
        <v>5403895904.1565</v>
      </c>
      <c r="AQ71" s="173" t="n">
        <v>5995989962.8178</v>
      </c>
      <c r="AR71" s="173" t="n">
        <v>6087856958.8088</v>
      </c>
      <c r="AS71" s="173" t="n">
        <v>5778058858.893</v>
      </c>
      <c r="AT71" s="173" t="n">
        <v>6610854989.3129</v>
      </c>
      <c r="AU71" s="173" t="n">
        <v>2385245762.0205</v>
      </c>
      <c r="AV71" s="173"/>
    </row>
    <row r="72">
      <c r="A72" t="str">
        <f>L72</f>
      </c>
      <c r="B72" t="str">
        <f>M72</f>
      </c>
      <c r="L72" t="s">
        <v>742</v>
      </c>
      <c r="M72" t="s">
        <v>737</v>
      </c>
      <c r="N72" s="173"/>
      <c r="O72" s="173"/>
      <c r="P72" s="173"/>
      <c r="Q72" s="173"/>
      <c r="R72" s="173"/>
      <c r="S72" s="173"/>
      <c r="T72" s="173"/>
      <c r="U72" s="173"/>
      <c r="V72" s="173"/>
      <c r="W72" s="173"/>
      <c r="X72" s="173" t="n">
        <v>106274966</v>
      </c>
      <c r="Y72" s="173" t="n">
        <v>152728406</v>
      </c>
      <c r="Z72" s="173" t="n">
        <v>182204212</v>
      </c>
      <c r="AA72" s="173" t="n">
        <v>231113436.6601</v>
      </c>
      <c r="AB72" s="173" t="n">
        <v>293011523.1993</v>
      </c>
      <c r="AC72" s="173" t="n">
        <v>290162676.7656</v>
      </c>
      <c r="AD72" s="173" t="n">
        <v>295521489.0026</v>
      </c>
      <c r="AE72" s="173" t="n">
        <v>328736843.2665</v>
      </c>
      <c r="AF72" s="173" t="n">
        <v>324378430.3841</v>
      </c>
      <c r="AG72" s="173" t="n">
        <v>374066456.0539</v>
      </c>
      <c r="AH72" s="173" t="n">
        <v>506402557.8901</v>
      </c>
      <c r="AI72" s="173" t="n">
        <v>346649984.7589</v>
      </c>
      <c r="AJ72" s="173" t="n">
        <v>438945237.3211</v>
      </c>
      <c r="AK72" s="173" t="n">
        <v>388492702.4543</v>
      </c>
      <c r="AL72" s="173" t="n">
        <v>376650012.3965</v>
      </c>
      <c r="AM72" s="173" t="n">
        <v>347947976.7045</v>
      </c>
      <c r="AN72" s="173" t="n">
        <v>393647200.8565</v>
      </c>
      <c r="AO72" s="173" t="n">
        <v>405021572.9415</v>
      </c>
      <c r="AP72" s="173" t="n">
        <v>488363404.8668</v>
      </c>
      <c r="AQ72" s="173" t="n">
        <v>628055693.0004</v>
      </c>
      <c r="AR72" s="173" t="n">
        <v>416729664.5823</v>
      </c>
      <c r="AS72" s="173" t="n">
        <v>129271881.2457</v>
      </c>
      <c r="AT72" s="173" t="n">
        <v>123816370.5602</v>
      </c>
      <c r="AU72" s="173" t="n">
        <v>64088539.2533</v>
      </c>
      <c r="AV72" s="173"/>
    </row>
    <row r="73">
      <c r="A73" t="str">
        <f>L73</f>
      </c>
      <c r="B73" t="str">
        <f>M73</f>
      </c>
      <c r="L73" t="s">
        <v>742</v>
      </c>
      <c r="M73" t="s">
        <v>724</v>
      </c>
      <c r="N73" s="173"/>
      <c r="O73" s="173"/>
      <c r="P73" s="173"/>
      <c r="Q73" s="173"/>
      <c r="R73" s="173"/>
      <c r="S73" s="173"/>
      <c r="T73" s="173"/>
      <c r="U73" s="173"/>
      <c r="V73" s="173"/>
      <c r="W73" s="173"/>
      <c r="X73" s="173" t="n">
        <v>8340990.29</v>
      </c>
      <c r="Y73" s="173" t="n">
        <v>3057408.296</v>
      </c>
      <c r="Z73" s="173" t="n">
        <v>17286987.9545</v>
      </c>
      <c r="AA73" s="173" t="n">
        <v>5233952.9025</v>
      </c>
      <c r="AB73" s="173" t="n">
        <v>5415421.0294</v>
      </c>
      <c r="AC73" s="173" t="n">
        <v>1933930.5297</v>
      </c>
      <c r="AD73" s="173" t="n">
        <v>9404835.6798</v>
      </c>
      <c r="AE73" s="173" t="n">
        <v>100682.27</v>
      </c>
      <c r="AF73" s="173" t="n">
        <v>-214653.1625</v>
      </c>
      <c r="AG73" s="173" t="n">
        <v>-36503.1594</v>
      </c>
      <c r="AH73" s="173" t="n">
        <v>-203508.1571</v>
      </c>
      <c r="AI73" s="173" t="n">
        <v>-10848.28</v>
      </c>
      <c r="AJ73" s="173" t="n">
        <v>-455.7</v>
      </c>
      <c r="AK73" s="173" t="n">
        <v>-5229.44</v>
      </c>
      <c r="AL73" s="173"/>
      <c r="AM73" s="173"/>
      <c r="AN73" s="173" t="n">
        <v>-2315.6101</v>
      </c>
      <c r="AO73" s="173"/>
      <c r="AP73" s="173"/>
      <c r="AQ73" s="173"/>
      <c r="AR73" s="173"/>
      <c r="AS73" s="173"/>
      <c r="AT73" s="173" t="n">
        <v>190000.2695</v>
      </c>
      <c r="AU73" s="173" t="n">
        <v>196721.9551</v>
      </c>
      <c r="AV73" s="173"/>
    </row>
    <row r="74">
      <c r="A74" t="str">
        <f>L74</f>
      </c>
      <c r="B74" t="str">
        <f>M74</f>
      </c>
      <c r="L74" t="s">
        <v>718</v>
      </c>
      <c r="M74" t="s">
        <v>743</v>
      </c>
      <c r="N74" s="173" t="str">
        <f>Sum(N2:N73)</f>
      </c>
      <c r="O74" s="173" t="str">
        <f>Sum(O2:O73)</f>
      </c>
      <c r="P74" s="173" t="str">
        <f>Sum(P2:P73)</f>
      </c>
      <c r="Q74" s="173" t="str">
        <f>Sum(Q2:Q73)</f>
      </c>
      <c r="R74" s="173" t="str">
        <f>Sum(R2:R73)</f>
      </c>
      <c r="S74" s="173" t="str">
        <f>Sum(S2:S73)</f>
      </c>
      <c r="T74" s="173" t="str">
        <f>Sum(T2:T73)</f>
      </c>
      <c r="U74" s="173" t="str">
        <f>Sum(U2:U73)</f>
      </c>
      <c r="V74" s="173" t="str">
        <f>Sum(V2:V73)</f>
      </c>
      <c r="W74" s="173" t="str">
        <f>Sum(W2:W73)</f>
      </c>
      <c r="X74" s="173" t="str">
        <f>Sum(X2:X73)</f>
      </c>
      <c r="Y74" s="173" t="str">
        <f>Sum(Y2:Y73)</f>
      </c>
      <c r="Z74" s="173" t="str">
        <f>Sum(Z2:Z73)</f>
      </c>
      <c r="AA74" s="173" t="str">
        <f>Sum(AA2:AA73)</f>
      </c>
      <c r="AB74" s="173" t="str">
        <f>Sum(AB2:AB73)</f>
      </c>
      <c r="AC74" s="173" t="str">
        <f>Sum(AC2:AC73)</f>
      </c>
      <c r="AD74" s="173" t="str">
        <f>Sum(AD2:AD73)</f>
      </c>
      <c r="AE74" s="173" t="str">
        <f>Sum(AE2:AE73)</f>
      </c>
      <c r="AF74" s="173" t="str">
        <f>Sum(AF2:AF73)</f>
      </c>
      <c r="AG74" s="173" t="str">
        <f>Sum(AG2:AG73)</f>
      </c>
      <c r="AH74" s="173" t="str">
        <f>Sum(AH2:AH73)</f>
      </c>
      <c r="AI74" s="173" t="str">
        <f>Sum(AI2:AI73)</f>
      </c>
      <c r="AJ74" s="173" t="str">
        <f>Sum(AJ2:AJ73)</f>
      </c>
      <c r="AK74" s="173" t="str">
        <f>Sum(AK2:AK73)</f>
      </c>
      <c r="AL74" s="173" t="str">
        <f>Sum(AL2:AL73)</f>
      </c>
      <c r="AM74" s="173" t="str">
        <f>Sum(AM2:AM73)</f>
      </c>
      <c r="AN74" s="173" t="str">
        <f>Sum(AN2:AN73)</f>
      </c>
      <c r="AO74" s="173" t="str">
        <f>Sum(AO2:AO73)</f>
      </c>
      <c r="AP74" s="173" t="str">
        <f>Sum(AP2:AP73)</f>
      </c>
      <c r="AQ74" s="173" t="str">
        <f>Sum(AQ2:AQ73)</f>
      </c>
      <c r="AR74" s="173" t="str">
        <f>Sum(AR2:AR73)</f>
      </c>
      <c r="AS74" s="173" t="str">
        <f>Sum(AS2:AS73)</f>
      </c>
      <c r="AT74" s="173" t="str">
        <f>Sum(AT2:AT73)</f>
      </c>
      <c r="AU74" s="173"/>
      <c r="AV74" s="173"/>
    </row>
    <row r="77">
      <c r="A77" t="str">
        <f>L77</f>
      </c>
      <c r="B77" t="str">
        <f>M77</f>
      </c>
      <c r="C77" t="str">
        <f>AM77</f>
      </c>
      <c r="D77" t="str">
        <f>AS77</f>
      </c>
      <c r="E77" t="str">
        <f>AT77</f>
      </c>
      <c r="F77" t="str">
        <f>AU77</f>
      </c>
      <c r="G77" t="str">
        <f>AS77&amp;"-"&amp;AT77</f>
      </c>
      <c r="H77" t="str">
        <f>AM77&amp;"-"&amp;AT77</f>
      </c>
      <c r="I77" t="str">
        <f>AU77&amp;"/"&amp;AT77</f>
      </c>
      <c r="J77" t="str">
        <f>"Share "&amp;AT77</f>
      </c>
      <c r="K77" t="str">
        <f>"Share "&amp;AU77</f>
      </c>
      <c r="L77" t="s">
        <v>725</v>
      </c>
      <c r="M77" t="s">
        <v>726</v>
      </c>
      <c r="N77" t="s">
        <v>678</v>
      </c>
      <c r="O77" t="s">
        <v>679</v>
      </c>
      <c r="P77" t="s">
        <v>680</v>
      </c>
      <c r="Q77" t="s">
        <v>681</v>
      </c>
      <c r="R77" t="s">
        <v>682</v>
      </c>
      <c r="S77" t="s">
        <v>683</v>
      </c>
      <c r="T77" t="s">
        <v>684</v>
      </c>
      <c r="U77" t="s">
        <v>685</v>
      </c>
      <c r="V77" t="s">
        <v>686</v>
      </c>
      <c r="W77" t="s">
        <v>687</v>
      </c>
      <c r="X77" t="s">
        <v>688</v>
      </c>
      <c r="Y77" t="s">
        <v>689</v>
      </c>
      <c r="Z77" t="s">
        <v>690</v>
      </c>
      <c r="AA77" t="s">
        <v>691</v>
      </c>
      <c r="AB77" t="s">
        <v>692</v>
      </c>
      <c r="AC77" t="s">
        <v>693</v>
      </c>
      <c r="AD77" t="s">
        <v>694</v>
      </c>
      <c r="AE77" t="s">
        <v>695</v>
      </c>
      <c r="AF77" t="s">
        <v>696</v>
      </c>
      <c r="AG77" t="s">
        <v>697</v>
      </c>
      <c r="AH77" t="s">
        <v>698</v>
      </c>
      <c r="AI77" t="s">
        <v>699</v>
      </c>
      <c r="AJ77" t="s">
        <v>700</v>
      </c>
      <c r="AK77" t="s">
        <v>701</v>
      </c>
      <c r="AL77" t="s">
        <v>702</v>
      </c>
      <c r="AM77" t="s">
        <v>703</v>
      </c>
      <c r="AN77" t="s">
        <v>704</v>
      </c>
      <c r="AO77" t="s">
        <v>705</v>
      </c>
      <c r="AP77" t="s">
        <v>706</v>
      </c>
      <c r="AQ77" t="s">
        <v>707</v>
      </c>
      <c r="AR77" t="s">
        <v>708</v>
      </c>
      <c r="AS77" t="s">
        <v>709</v>
      </c>
      <c r="AT77" t="s">
        <v>710</v>
      </c>
      <c r="AU77" t="s">
        <v>711</v>
      </c>
    </row>
    <row r="78">
      <c r="A78" t="str">
        <f>L78</f>
      </c>
      <c r="B78" t="str">
        <f>M78</f>
      </c>
      <c r="C78" s="173" t="str">
        <f>AM78</f>
      </c>
      <c r="D78" s="173" t="str">
        <f>AS78</f>
      </c>
      <c r="E78" s="173" t="str">
        <f>AT78</f>
      </c>
      <c r="F78" s="173" t="str">
        <f>AU78</f>
      </c>
      <c r="G78" s="11" t="str">
        <f>AT78/AS78-1</f>
      </c>
      <c r="H78" s="11" t="str">
        <f>AT78/AM78-1</f>
      </c>
      <c r="I78" s="11" t="str">
        <f>AU78/AT78</f>
      </c>
      <c r="J78" s="11" t="str">
        <f>AT78/Sum(AT$77:AT$149)</f>
      </c>
      <c r="K78" s="11" t="str">
        <f>AU78/Sum(AU77:AU$149)</f>
      </c>
      <c r="L78" t="s">
        <v>724</v>
      </c>
      <c r="M78" t="s">
        <v>727</v>
      </c>
      <c r="N78" s="173" t="n">
        <v>61574219146.1011</v>
      </c>
      <c r="O78" s="173" t="n">
        <v>58557064802.4477</v>
      </c>
      <c r="P78" s="173" t="n">
        <v>56801379064.5588</v>
      </c>
      <c r="Q78" s="173" t="n">
        <v>54729508899.5979</v>
      </c>
      <c r="R78" s="173" t="n">
        <v>54688352602.1809</v>
      </c>
      <c r="S78" s="173" t="n">
        <v>47012064374.5043</v>
      </c>
      <c r="T78" s="173" t="n">
        <v>49656147326.0405</v>
      </c>
      <c r="U78" s="173" t="n">
        <v>42152791540.17</v>
      </c>
      <c r="V78" s="173" t="n">
        <v>44303062515.0653</v>
      </c>
      <c r="W78" s="173" t="n">
        <v>45432730399.186</v>
      </c>
      <c r="X78" s="173" t="n">
        <v>747417535.844608</v>
      </c>
      <c r="Y78" s="173" t="n">
        <v>539727327.839161</v>
      </c>
      <c r="Z78" s="173" t="n">
        <v>630428764.224622</v>
      </c>
      <c r="AA78" s="173" t="n">
        <v>452491458.30707</v>
      </c>
      <c r="AB78" s="173" t="n">
        <v>577930008.891408</v>
      </c>
      <c r="AC78" s="173" t="n">
        <v>567903448.703129</v>
      </c>
      <c r="AD78" s="173" t="n">
        <v>1012304241.40517</v>
      </c>
      <c r="AE78" s="173" t="n">
        <v>229236894.588327</v>
      </c>
      <c r="AF78" s="173" t="n">
        <v>164666906.046173</v>
      </c>
      <c r="AG78" s="173" t="n">
        <v>152195792.602292</v>
      </c>
      <c r="AH78" s="173" t="n">
        <v>163055409.16374</v>
      </c>
      <c r="AI78" s="173" t="n">
        <v>122940335.391934</v>
      </c>
      <c r="AJ78" s="173" t="n">
        <v>18149522.0398631</v>
      </c>
      <c r="AK78" s="173" t="n">
        <v>7263580.06865538</v>
      </c>
      <c r="AL78" s="173" t="n">
        <v>4884453.6927911</v>
      </c>
      <c r="AM78" s="173" t="n">
        <v>-903586.9968868</v>
      </c>
      <c r="AN78" s="173" t="n">
        <v>-1116822.49990669</v>
      </c>
      <c r="AO78" s="173" t="n">
        <v>-3880733.97677022</v>
      </c>
      <c r="AP78" s="173" t="n">
        <v>885533.048666444</v>
      </c>
      <c r="AQ78" s="173" t="n">
        <v>25015.1926022016</v>
      </c>
      <c r="AR78" s="173" t="n">
        <v>42646986.0037127</v>
      </c>
      <c r="AS78" s="173" t="n">
        <v>42287554.6759895</v>
      </c>
      <c r="AT78" s="173" t="n">
        <v>-16790953.1998</v>
      </c>
      <c r="AU78" s="173" t="n">
        <v>-3447304.30381899</v>
      </c>
      <c r="AV78" s="173"/>
    </row>
    <row r="79">
      <c r="A79" t="str">
        <f>L79</f>
      </c>
      <c r="B79" t="str">
        <f>M79</f>
      </c>
      <c r="C79" s="173" t="str">
        <f>AM79</f>
      </c>
      <c r="D79" s="173" t="str">
        <f>AS79</f>
      </c>
      <c r="E79" s="173" t="str">
        <f>AT79</f>
      </c>
      <c r="F79" s="173" t="str">
        <f>AU79</f>
      </c>
      <c r="G79" s="11" t="str">
        <f>AT79/AS79-1</f>
      </c>
      <c r="H79" s="11" t="str">
        <f>AT79/AM79-1</f>
      </c>
      <c r="I79" s="11" t="str">
        <f>AU79/AT79</f>
      </c>
      <c r="J79" s="11" t="str">
        <f>AT79/Sum(AT$77:AT$149)</f>
      </c>
      <c r="K79" s="11" t="str">
        <f>AU79/Sum(AU77:AU$149)</f>
      </c>
      <c r="L79" t="s">
        <v>724</v>
      </c>
      <c r="M79" t="s">
        <v>728</v>
      </c>
      <c r="N79" s="173" t="n">
        <v>39159221227.3348</v>
      </c>
      <c r="O79" s="173" t="n">
        <v>37075841095.001</v>
      </c>
      <c r="P79" s="173" t="n">
        <v>36294366444.8787</v>
      </c>
      <c r="Q79" s="173" t="n">
        <v>33369645404.352</v>
      </c>
      <c r="R79" s="173" t="n">
        <v>31587983747.9476</v>
      </c>
      <c r="S79" s="173" t="n">
        <v>32767823423.5663</v>
      </c>
      <c r="T79" s="173" t="n">
        <v>31286645512.572</v>
      </c>
      <c r="U79" s="173" t="n">
        <v>31154027060.9063</v>
      </c>
      <c r="V79" s="173" t="n">
        <v>29189360890.8719</v>
      </c>
      <c r="W79" s="173" t="n">
        <v>32280454746.2768</v>
      </c>
      <c r="X79" s="173" t="n">
        <v>808552325.008882</v>
      </c>
      <c r="Y79" s="173" t="n">
        <v>680015443.288239</v>
      </c>
      <c r="Z79" s="173" t="n">
        <v>516521322.631748</v>
      </c>
      <c r="AA79" s="173" t="n">
        <v>1012014018.98537</v>
      </c>
      <c r="AB79" s="173" t="n">
        <v>1639185632.23234</v>
      </c>
      <c r="AC79" s="173" t="n">
        <v>649791930.434039</v>
      </c>
      <c r="AD79" s="173" t="n">
        <v>531098555.92824</v>
      </c>
      <c r="AE79" s="173" t="n">
        <v>292209967.432031</v>
      </c>
      <c r="AF79" s="173" t="n">
        <v>211167933.73055</v>
      </c>
      <c r="AG79" s="173" t="n">
        <v>390548609.967359</v>
      </c>
      <c r="AH79" s="173" t="n">
        <v>324271269.371927</v>
      </c>
      <c r="AI79" s="173" t="n">
        <v>374757150.247241</v>
      </c>
      <c r="AJ79" s="173" t="n">
        <v>171162743.770194</v>
      </c>
      <c r="AK79" s="173" t="n">
        <v>110922014.085464</v>
      </c>
      <c r="AL79" s="173" t="n">
        <v>16505294.3280728</v>
      </c>
      <c r="AM79" s="173" t="n">
        <v>98141831.38904</v>
      </c>
      <c r="AN79" s="173" t="n">
        <v>94021444.2806786</v>
      </c>
      <c r="AO79" s="173" t="n">
        <v>47716123.9574138</v>
      </c>
      <c r="AP79" s="173" t="n">
        <v>17584999.9443147</v>
      </c>
      <c r="AQ79" s="173" t="n">
        <v>27245844.2502486</v>
      </c>
      <c r="AR79" s="173" t="n">
        <v>58828607.5300521</v>
      </c>
      <c r="AS79" s="173" t="n">
        <v>24266020.0086848</v>
      </c>
      <c r="AT79" s="173" t="n">
        <v>5131391.1272</v>
      </c>
      <c r="AU79" s="173" t="n">
        <v>1661621.55401742</v>
      </c>
      <c r="AV79" s="173"/>
    </row>
    <row r="80">
      <c r="A80" t="str">
        <f>L80</f>
      </c>
      <c r="B80" t="str">
        <f>M80</f>
      </c>
      <c r="C80" s="173" t="str">
        <f>AM80</f>
      </c>
      <c r="D80" s="173" t="str">
        <f>AS80</f>
      </c>
      <c r="E80" s="173" t="str">
        <f>AT80</f>
      </c>
      <c r="F80" s="173" t="str">
        <f>AU80</f>
      </c>
      <c r="G80" s="11" t="str">
        <f>AT80/AS80-1</f>
      </c>
      <c r="H80" s="11" t="str">
        <f>AT80/AM80-1</f>
      </c>
      <c r="I80" s="11" t="str">
        <f>AU80/AT80</f>
      </c>
      <c r="J80" s="11" t="str">
        <f>AT80/Sum(AT$77:AT$149)</f>
      </c>
      <c r="K80" s="11" t="str">
        <f>AU80/Sum(AU77:AU$149)</f>
      </c>
      <c r="L80" t="s">
        <v>724</v>
      </c>
      <c r="M80" t="s">
        <v>729</v>
      </c>
      <c r="N80" s="173" t="n">
        <v>24214566738.8981</v>
      </c>
      <c r="O80" s="173" t="n">
        <v>35489211630.4335</v>
      </c>
      <c r="P80" s="173" t="n">
        <v>33060305718.1975</v>
      </c>
      <c r="Q80" s="173" t="n">
        <v>31423990993.4659</v>
      </c>
      <c r="R80" s="173" t="n">
        <v>36401261590.1566</v>
      </c>
      <c r="S80" s="173" t="n">
        <v>35305115235.9255</v>
      </c>
      <c r="T80" s="173" t="n">
        <v>34903150795.6185</v>
      </c>
      <c r="U80" s="173" t="n">
        <v>34202156353.7648</v>
      </c>
      <c r="V80" s="173" t="n">
        <v>32671693107.2574</v>
      </c>
      <c r="W80" s="173" t="n">
        <v>33985149527.8471</v>
      </c>
      <c r="X80" s="173" t="n">
        <v>3141558378.07039</v>
      </c>
      <c r="Y80" s="173" t="n">
        <v>2860942545.71112</v>
      </c>
      <c r="Z80" s="173" t="n">
        <v>2532135463.67935</v>
      </c>
      <c r="AA80" s="173" t="n">
        <v>3674205948.87743</v>
      </c>
      <c r="AB80" s="173" t="n">
        <v>3859280202.39075</v>
      </c>
      <c r="AC80" s="173" t="n">
        <v>4464325364.75376</v>
      </c>
      <c r="AD80" s="173" t="n">
        <v>3494301992.06691</v>
      </c>
      <c r="AE80" s="173" t="n">
        <v>2100161357.70563</v>
      </c>
      <c r="AF80" s="173" t="n">
        <v>2926858205.23748</v>
      </c>
      <c r="AG80" s="173" t="n">
        <v>4384916794.5227</v>
      </c>
      <c r="AH80" s="173" t="n">
        <v>3392236473.40861</v>
      </c>
      <c r="AI80" s="173" t="n">
        <v>2509123883.60346</v>
      </c>
      <c r="AJ80" s="173" t="n">
        <v>1866906637.53947</v>
      </c>
      <c r="AK80" s="173" t="n">
        <v>720984393.301321</v>
      </c>
      <c r="AL80" s="173" t="n">
        <v>327004662.802104</v>
      </c>
      <c r="AM80" s="173" t="n">
        <v>415897753.649528</v>
      </c>
      <c r="AN80" s="173" t="n">
        <v>503898966.41864</v>
      </c>
      <c r="AO80" s="173" t="n">
        <v>254173759.401627</v>
      </c>
      <c r="AP80" s="173" t="n">
        <v>178238452.951366</v>
      </c>
      <c r="AQ80" s="173" t="n">
        <v>343926639.752881</v>
      </c>
      <c r="AR80" s="173" t="n">
        <v>170825906.821721</v>
      </c>
      <c r="AS80" s="173" t="n">
        <v>348721104.081016</v>
      </c>
      <c r="AT80" s="173" t="n">
        <v>270211555.142</v>
      </c>
      <c r="AU80" s="173" t="n">
        <v>205283215.977679</v>
      </c>
      <c r="AV80" s="173"/>
    </row>
    <row r="81">
      <c r="A81" t="str">
        <f>L81</f>
      </c>
      <c r="B81" t="str">
        <f>M81</f>
      </c>
      <c r="C81" s="173" t="str">
        <f>AM81</f>
      </c>
      <c r="D81" s="173" t="str">
        <f>AS81</f>
      </c>
      <c r="E81" s="173" t="str">
        <f>AT81</f>
      </c>
      <c r="F81" s="173" t="str">
        <f>AU81</f>
      </c>
      <c r="G81" s="11" t="str">
        <f>AT81/AS81-1</f>
      </c>
      <c r="H81" s="11" t="str">
        <f>AT81/AM81-1</f>
      </c>
      <c r="I81" s="11" t="str">
        <f>AU81/AT81</f>
      </c>
      <c r="J81" s="11" t="str">
        <f>AT81/Sum(AT$77:AT$149)</f>
      </c>
      <c r="K81" s="11" t="str">
        <f>AU81/Sum(AU77:AU$149)</f>
      </c>
      <c r="L81" t="s">
        <v>724</v>
      </c>
      <c r="M81" t="s">
        <v>730</v>
      </c>
      <c r="N81" s="173" t="n">
        <v>8496761048.00178</v>
      </c>
      <c r="O81" s="173" t="n">
        <v>12481647125.4824</v>
      </c>
      <c r="P81" s="173" t="n">
        <v>7801467311.04532</v>
      </c>
      <c r="Q81" s="173" t="n">
        <v>8042332737.85858</v>
      </c>
      <c r="R81" s="173" t="n">
        <v>6479188748.05532</v>
      </c>
      <c r="S81" s="173" t="n">
        <v>5432109078.79528</v>
      </c>
      <c r="T81" s="173" t="n">
        <v>6329626008.39484</v>
      </c>
      <c r="U81" s="173" t="n">
        <v>6175858018.88923</v>
      </c>
      <c r="V81" s="173" t="n">
        <v>4682923414.73451</v>
      </c>
      <c r="W81" s="173" t="n">
        <v>5785017364.18835</v>
      </c>
      <c r="X81" s="173" t="n">
        <v>178759082.806278</v>
      </c>
      <c r="Y81" s="173" t="n">
        <v>324568253.025213</v>
      </c>
      <c r="Z81" s="173" t="n">
        <v>184706390.294633</v>
      </c>
      <c r="AA81" s="173" t="n">
        <v>309562405.71357</v>
      </c>
      <c r="AB81" s="173" t="n">
        <v>469188983.065866</v>
      </c>
      <c r="AC81" s="173" t="n">
        <v>321540522.514479</v>
      </c>
      <c r="AD81" s="173" t="n">
        <v>283410612.927539</v>
      </c>
      <c r="AE81" s="173" t="n">
        <v>131103838.813024</v>
      </c>
      <c r="AF81" s="173" t="n">
        <v>136730981.035183</v>
      </c>
      <c r="AG81" s="173" t="n">
        <v>153296264.393502</v>
      </c>
      <c r="AH81" s="173" t="n">
        <v>274835944.021574</v>
      </c>
      <c r="AI81" s="173" t="n">
        <v>231945181.479563</v>
      </c>
      <c r="AJ81" s="173" t="n">
        <v>190902046.005362</v>
      </c>
      <c r="AK81" s="173" t="n">
        <v>86645757.3346412</v>
      </c>
      <c r="AL81" s="173" t="n">
        <v>11426827.133596</v>
      </c>
      <c r="AM81" s="173" t="n">
        <v>22972791.7274303</v>
      </c>
      <c r="AN81" s="173" t="n">
        <v>12262606.7370356</v>
      </c>
      <c r="AO81" s="173" t="n">
        <v>16245309.3112062</v>
      </c>
      <c r="AP81" s="173" t="n">
        <v>18719695.6794667</v>
      </c>
      <c r="AQ81" s="173" t="n">
        <v>6879001.36759599</v>
      </c>
      <c r="AR81" s="173" t="n">
        <v>129567134.587762</v>
      </c>
      <c r="AS81" s="173" t="n">
        <v>76446800.8213275</v>
      </c>
      <c r="AT81" s="173" t="n">
        <v>3308557.7014</v>
      </c>
      <c r="AU81" s="173" t="n">
        <v>1011695.56023517</v>
      </c>
      <c r="AV81" s="173"/>
    </row>
    <row r="82">
      <c r="A82" t="str">
        <f>L82</f>
      </c>
      <c r="B82" t="str">
        <f>M82</f>
      </c>
      <c r="C82" s="173" t="str">
        <f>AM82</f>
      </c>
      <c r="D82" s="173" t="str">
        <f>AS82</f>
      </c>
      <c r="E82" s="173" t="str">
        <f>AT82</f>
      </c>
      <c r="F82" s="173" t="str">
        <f>AU82</f>
      </c>
      <c r="G82" s="11" t="str">
        <f>AT82/AS82-1</f>
      </c>
      <c r="H82" s="11" t="str">
        <f>AT82/AM82-1</f>
      </c>
      <c r="I82" s="11" t="str">
        <f>AU82/AT82</f>
      </c>
      <c r="J82" s="11" t="str">
        <f>AT82/Sum(AT$77:AT$149)</f>
      </c>
      <c r="K82" s="11" t="str">
        <f>AU82/Sum(AU77:AU$149)</f>
      </c>
      <c r="L82" t="s">
        <v>724</v>
      </c>
      <c r="M82" t="s">
        <v>731</v>
      </c>
      <c r="N82" s="173" t="n">
        <v>6032822140.01566</v>
      </c>
      <c r="O82" s="173" t="n">
        <v>9990757469.16172</v>
      </c>
      <c r="P82" s="173" t="n">
        <v>7336657438.47783</v>
      </c>
      <c r="Q82" s="173" t="n">
        <v>9130873892.26007</v>
      </c>
      <c r="R82" s="173" t="n">
        <v>7679140602.47769</v>
      </c>
      <c r="S82" s="173" t="n">
        <v>6112165700.2052</v>
      </c>
      <c r="T82" s="173" t="n">
        <v>6393941560.35423</v>
      </c>
      <c r="U82" s="173" t="n">
        <v>6784225907.77468</v>
      </c>
      <c r="V82" s="173" t="n">
        <v>6016289806.15404</v>
      </c>
      <c r="W82" s="173" t="n">
        <v>6045865409.8293</v>
      </c>
      <c r="X82" s="173" t="n">
        <v>56984842.2062684</v>
      </c>
      <c r="Y82" s="173" t="n">
        <v>30052041.2230806</v>
      </c>
      <c r="Z82" s="173" t="n">
        <v>17009512.1658001</v>
      </c>
      <c r="AA82" s="173" t="n">
        <v>23504397.1696154</v>
      </c>
      <c r="AB82" s="173" t="n">
        <v>24451684.99799</v>
      </c>
      <c r="AC82" s="173" t="n">
        <v>16343915.2082805</v>
      </c>
      <c r="AD82" s="173" t="n">
        <v>11883914.3648038</v>
      </c>
      <c r="AE82" s="173" t="n">
        <v>8452185.08935021</v>
      </c>
      <c r="AF82" s="173" t="n">
        <v>1991619.99875094</v>
      </c>
      <c r="AG82" s="173" t="n">
        <v>1649117.48412979</v>
      </c>
      <c r="AH82" s="173" t="n">
        <v>4304.43548968678</v>
      </c>
      <c r="AI82" s="173" t="n">
        <v>46713.5168841564</v>
      </c>
      <c r="AJ82" s="173"/>
      <c r="AK82" s="173" t="n">
        <v>1069346.4108965</v>
      </c>
      <c r="AL82" s="173" t="n">
        <v>0</v>
      </c>
      <c r="AM82" s="173" t="n">
        <v>0</v>
      </c>
      <c r="AN82" s="173"/>
      <c r="AO82" s="173"/>
      <c r="AP82" s="173"/>
      <c r="AQ82" s="173" t="n">
        <v>110785.540285983</v>
      </c>
      <c r="AR82" s="173" t="n">
        <v>85152.7537421695</v>
      </c>
      <c r="AS82" s="173"/>
      <c r="AT82" s="173"/>
      <c r="AU82" s="173"/>
      <c r="AV82" s="173"/>
    </row>
    <row r="83">
      <c r="A83" t="str">
        <f>L83</f>
      </c>
      <c r="B83" t="str">
        <f>M83</f>
      </c>
      <c r="C83" s="173" t="str">
        <f>AM83</f>
      </c>
      <c r="D83" s="173" t="str">
        <f>AS83</f>
      </c>
      <c r="E83" s="173" t="str">
        <f>AT83</f>
      </c>
      <c r="F83" s="173" t="str">
        <f>AU83</f>
      </c>
      <c r="G83" s="11" t="str">
        <f>AT83/AS83-1</f>
      </c>
      <c r="H83" s="11" t="str">
        <f>AT83/AM83-1</f>
      </c>
      <c r="I83" s="11" t="str">
        <f>AU83/AT83</f>
      </c>
      <c r="J83" s="11" t="str">
        <f>AT83/Sum(AT$77:AT$149)</f>
      </c>
      <c r="K83" s="11" t="str">
        <f>AU83/Sum(AU77:AU$149)</f>
      </c>
      <c r="L83" t="s">
        <v>724</v>
      </c>
      <c r="M83" t="s">
        <v>732</v>
      </c>
      <c r="N83" s="173" t="n">
        <v>22521272714.3281</v>
      </c>
      <c r="O83" s="173" t="n">
        <v>28467781065.6707</v>
      </c>
      <c r="P83" s="173" t="n">
        <v>25209506559.7903</v>
      </c>
      <c r="Q83" s="173" t="n">
        <v>20443265377.5613</v>
      </c>
      <c r="R83" s="173" t="n">
        <v>15276697121.4962</v>
      </c>
      <c r="S83" s="173" t="n">
        <v>14978464116.9066</v>
      </c>
      <c r="T83" s="173" t="n">
        <v>15173276336.5228</v>
      </c>
      <c r="U83" s="173" t="n">
        <v>13581379410.9445</v>
      </c>
      <c r="V83" s="173" t="n">
        <v>14412955191.7781</v>
      </c>
      <c r="W83" s="173" t="n">
        <v>15111299548.3172</v>
      </c>
      <c r="X83" s="173" t="n">
        <v>92082026.0259534</v>
      </c>
      <c r="Y83" s="173" t="n">
        <v>157239908.314</v>
      </c>
      <c r="Z83" s="173" t="n">
        <v>426013700.917666</v>
      </c>
      <c r="AA83" s="173" t="n">
        <v>372449389.610859</v>
      </c>
      <c r="AB83" s="173" t="n">
        <v>539419799.76297</v>
      </c>
      <c r="AC83" s="173" t="n">
        <v>299492055.074567</v>
      </c>
      <c r="AD83" s="173" t="n">
        <v>295913942.269966</v>
      </c>
      <c r="AE83" s="173" t="n">
        <v>27838731.0513453</v>
      </c>
      <c r="AF83" s="173" t="n">
        <v>47087325.4365026</v>
      </c>
      <c r="AG83" s="173" t="n">
        <v>121177814.546883</v>
      </c>
      <c r="AH83" s="173" t="n">
        <v>77262930.8013329</v>
      </c>
      <c r="AI83" s="173" t="n">
        <v>164765885.059167</v>
      </c>
      <c r="AJ83" s="173" t="n">
        <v>42341512.1758266</v>
      </c>
      <c r="AK83" s="173" t="n">
        <v>25837403.0078527</v>
      </c>
      <c r="AL83" s="173" t="n">
        <v>-2517393.95993376</v>
      </c>
      <c r="AM83" s="173" t="n">
        <v>4629069.91534769</v>
      </c>
      <c r="AN83" s="173" t="n">
        <v>1960029.37699705</v>
      </c>
      <c r="AO83" s="173" t="n">
        <v>2917172.74055476</v>
      </c>
      <c r="AP83" s="173" t="n">
        <v>349277.007584927</v>
      </c>
      <c r="AQ83" s="173" t="n">
        <v>235093.875500735</v>
      </c>
      <c r="AR83" s="173" t="n">
        <v>701908.521538983</v>
      </c>
      <c r="AS83" s="173" t="n">
        <v>277525.734394847</v>
      </c>
      <c r="AT83" s="173" t="n">
        <v>2725365</v>
      </c>
      <c r="AU83" s="173"/>
      <c r="AV83" s="173"/>
    </row>
    <row r="84">
      <c r="A84" t="str">
        <f>L84</f>
      </c>
      <c r="B84" t="str">
        <f>M84</f>
      </c>
      <c r="C84" s="173" t="str">
        <f>AM84</f>
      </c>
      <c r="D84" s="173" t="str">
        <f>AS84</f>
      </c>
      <c r="E84" s="173" t="str">
        <f>AT84</f>
      </c>
      <c r="F84" s="173" t="str">
        <f>AU84</f>
      </c>
      <c r="G84" s="11" t="str">
        <f>AT84/AS84-1</f>
      </c>
      <c r="H84" s="11" t="str">
        <f>AT84/AM84-1</f>
      </c>
      <c r="I84" s="11" t="str">
        <f>AU84/AT84</f>
      </c>
      <c r="J84" s="11" t="str">
        <f>AT84/Sum(AT$77:AT$149)</f>
      </c>
      <c r="K84" s="11" t="str">
        <f>AU84/Sum(AU77:AU$149)</f>
      </c>
      <c r="L84" t="s">
        <v>724</v>
      </c>
      <c r="M84" t="s">
        <v>733</v>
      </c>
      <c r="N84" s="173" t="n">
        <v>21651236733.6665</v>
      </c>
      <c r="O84" s="173" t="n">
        <v>26227166146.2177</v>
      </c>
      <c r="P84" s="173" t="n">
        <v>18106796731.9237</v>
      </c>
      <c r="Q84" s="173" t="n">
        <v>19300123614.8198</v>
      </c>
      <c r="R84" s="173" t="n">
        <v>15442633771.9174</v>
      </c>
      <c r="S84" s="173" t="n">
        <v>15015339183.8907</v>
      </c>
      <c r="T84" s="173" t="n">
        <v>16566119779.7048</v>
      </c>
      <c r="U84" s="173" t="n">
        <v>16383454141.1711</v>
      </c>
      <c r="V84" s="173" t="n">
        <v>14295077561.1236</v>
      </c>
      <c r="W84" s="173" t="n">
        <v>12656854970.7716</v>
      </c>
      <c r="X84" s="173" t="n">
        <v>2579258963.832</v>
      </c>
      <c r="Y84" s="173" t="n">
        <v>3258788426.44396</v>
      </c>
      <c r="Z84" s="173" t="n">
        <v>4746577632.39695</v>
      </c>
      <c r="AA84" s="173" t="n">
        <v>3642992985.9035</v>
      </c>
      <c r="AB84" s="173" t="n">
        <v>5837480658.07677</v>
      </c>
      <c r="AC84" s="173" t="n">
        <v>14574764941.2194</v>
      </c>
      <c r="AD84" s="173" t="n">
        <v>12722708409.7244</v>
      </c>
      <c r="AE84" s="173" t="n">
        <v>7877053164.27362</v>
      </c>
      <c r="AF84" s="173" t="n">
        <v>10366454345.312</v>
      </c>
      <c r="AG84" s="173" t="n">
        <v>2648986158.56945</v>
      </c>
      <c r="AH84" s="173" t="n">
        <v>1293606917.28859</v>
      </c>
      <c r="AI84" s="173" t="n">
        <v>1083502483.73906</v>
      </c>
      <c r="AJ84" s="173" t="n">
        <v>761785260.782191</v>
      </c>
      <c r="AK84" s="173" t="n">
        <v>657714578.508735</v>
      </c>
      <c r="AL84" s="173" t="n">
        <v>245029803.493878</v>
      </c>
      <c r="AM84" s="173" t="n">
        <v>75992774.4064718</v>
      </c>
      <c r="AN84" s="173" t="n">
        <v>115313774.811779</v>
      </c>
      <c r="AO84" s="173" t="n">
        <v>177678766.495302</v>
      </c>
      <c r="AP84" s="173" t="n">
        <v>-889297.043952322</v>
      </c>
      <c r="AQ84" s="173" t="n">
        <v>20458691.8354863</v>
      </c>
      <c r="AR84" s="173" t="n">
        <v>402956229.912941</v>
      </c>
      <c r="AS84" s="173" t="n">
        <v>256828696.311433</v>
      </c>
      <c r="AT84" s="173" t="n">
        <v>9513465.8357</v>
      </c>
      <c r="AU84" s="173" t="n">
        <v>985670.254088998</v>
      </c>
      <c r="AV84" s="173"/>
    </row>
    <row r="85">
      <c r="A85" t="str">
        <f>L85</f>
      </c>
      <c r="B85" t="str">
        <f>M85</f>
      </c>
      <c r="C85" s="173" t="str">
        <f>AM85</f>
      </c>
      <c r="D85" s="173" t="str">
        <f>AS85</f>
      </c>
      <c r="E85" s="173" t="str">
        <f>AT85</f>
      </c>
      <c r="F85" s="173" t="str">
        <f>AU85</f>
      </c>
      <c r="G85" s="11" t="str">
        <f>AT85/AS85-1</f>
      </c>
      <c r="H85" s="11" t="str">
        <f>AT85/AM85-1</f>
      </c>
      <c r="I85" s="11" t="str">
        <f>AU85/AT85</f>
      </c>
      <c r="J85" s="11" t="str">
        <f>AT85/Sum(AT$77:AT$149)</f>
      </c>
      <c r="K85" s="11" t="str">
        <f>AU85/Sum(AU77:AU$149)</f>
      </c>
      <c r="L85" t="s">
        <v>724</v>
      </c>
      <c r="M85" t="s">
        <v>734</v>
      </c>
      <c r="N85" s="173" t="n">
        <v>15450802838.8303</v>
      </c>
      <c r="O85" s="173" t="n">
        <v>15213380754.9149</v>
      </c>
      <c r="P85" s="173" t="n">
        <v>16450972910.3526</v>
      </c>
      <c r="Q85" s="173" t="n">
        <v>15672825316.8589</v>
      </c>
      <c r="R85" s="173" t="n">
        <v>15151635589.1872</v>
      </c>
      <c r="S85" s="173" t="n">
        <v>15564950505.6706</v>
      </c>
      <c r="T85" s="173" t="n">
        <v>15982498775.8522</v>
      </c>
      <c r="U85" s="173" t="n">
        <v>16393504944.5084</v>
      </c>
      <c r="V85" s="173" t="n">
        <v>18043129720.7719</v>
      </c>
      <c r="W85" s="173" t="n">
        <v>18614354149.9422</v>
      </c>
      <c r="X85" s="173" t="n">
        <v>212168669.524344</v>
      </c>
      <c r="Y85" s="173" t="n">
        <v>164017529.32082</v>
      </c>
      <c r="Z85" s="173" t="n">
        <v>146820395.542046</v>
      </c>
      <c r="AA85" s="173" t="n">
        <v>168220294.517965</v>
      </c>
      <c r="AB85" s="173" t="n">
        <v>273179605.360429</v>
      </c>
      <c r="AC85" s="173" t="n">
        <v>420370400.301038</v>
      </c>
      <c r="AD85" s="173" t="n">
        <v>189902532.874675</v>
      </c>
      <c r="AE85" s="173" t="n">
        <v>124871333.206077</v>
      </c>
      <c r="AF85" s="173" t="n">
        <v>40288417.8335963</v>
      </c>
      <c r="AG85" s="173" t="n">
        <v>759367708.089821</v>
      </c>
      <c r="AH85" s="173" t="n">
        <v>674872990.19478</v>
      </c>
      <c r="AI85" s="173" t="n">
        <v>483102526.795195</v>
      </c>
      <c r="AJ85" s="173" t="n">
        <v>258901430.749161</v>
      </c>
      <c r="AK85" s="173" t="n">
        <v>51247842.3048322</v>
      </c>
      <c r="AL85" s="173" t="n">
        <v>22549251.2261645</v>
      </c>
      <c r="AM85" s="173" t="n">
        <v>4461273.27711519</v>
      </c>
      <c r="AN85" s="173" t="n">
        <v>16879787.2740381</v>
      </c>
      <c r="AO85" s="173" t="n">
        <v>24704977.9593749</v>
      </c>
      <c r="AP85" s="173" t="n">
        <v>11780094.1446422</v>
      </c>
      <c r="AQ85" s="173" t="n">
        <v>13546688.5734916</v>
      </c>
      <c r="AR85" s="173" t="n">
        <v>82597485.5545613</v>
      </c>
      <c r="AS85" s="173" t="n">
        <v>38313227.4066246</v>
      </c>
      <c r="AT85" s="173" t="n">
        <v>5476160.438</v>
      </c>
      <c r="AU85" s="173" t="n">
        <v>3836596.35316201</v>
      </c>
      <c r="AV85" s="173"/>
    </row>
    <row r="86">
      <c r="A86" t="str">
        <f>L86</f>
      </c>
      <c r="B86" t="str">
        <f>M86</f>
      </c>
      <c r="C86" s="173" t="str">
        <f>AM86</f>
      </c>
      <c r="D86" s="173" t="str">
        <f>AS86</f>
      </c>
      <c r="E86" s="173" t="str">
        <f>AT86</f>
      </c>
      <c r="F86" s="173" t="str">
        <f>AU86</f>
      </c>
      <c r="G86" s="11" t="str">
        <f>AT86/AS86-1</f>
      </c>
      <c r="H86" s="11" t="str">
        <f>AT86/AM86-1</f>
      </c>
      <c r="I86" s="11" t="str">
        <f>AU86/AT86</f>
      </c>
      <c r="J86" s="11" t="str">
        <f>AT86/Sum(AT$77:AT$149)</f>
      </c>
      <c r="K86" s="11" t="str">
        <f>AU86/Sum(AU77:AU$149)</f>
      </c>
      <c r="L86" t="s">
        <v>724</v>
      </c>
      <c r="M86" t="s">
        <v>735</v>
      </c>
      <c r="N86" s="173" t="n">
        <v>8715703916.01536</v>
      </c>
      <c r="O86" s="173" t="n">
        <v>10827091765.3811</v>
      </c>
      <c r="P86" s="173" t="n">
        <v>7884843650.49089</v>
      </c>
      <c r="Q86" s="173" t="n">
        <v>5626648187.07941</v>
      </c>
      <c r="R86" s="173" t="n">
        <v>7187540525.55047</v>
      </c>
      <c r="S86" s="173" t="n">
        <v>9244340955.10151</v>
      </c>
      <c r="T86" s="173" t="n">
        <v>8747246056.91066</v>
      </c>
      <c r="U86" s="173" t="n">
        <v>9795116431.55892</v>
      </c>
      <c r="V86" s="173" t="n">
        <v>10134452288.0972</v>
      </c>
      <c r="W86" s="173" t="n">
        <v>12104814615.1399</v>
      </c>
      <c r="X86" s="173" t="n">
        <v>432172290.72406</v>
      </c>
      <c r="Y86" s="173" t="n">
        <v>425091758.059277</v>
      </c>
      <c r="Z86" s="173" t="n">
        <v>305942636.389384</v>
      </c>
      <c r="AA86" s="173" t="n">
        <v>729657575.996195</v>
      </c>
      <c r="AB86" s="173" t="n">
        <v>619169334.882989</v>
      </c>
      <c r="AC86" s="173" t="n">
        <v>630029345.136729</v>
      </c>
      <c r="AD86" s="173" t="n">
        <v>437268413.41</v>
      </c>
      <c r="AE86" s="173" t="n">
        <v>276163271.030988</v>
      </c>
      <c r="AF86" s="173" t="n">
        <v>178712947.324118</v>
      </c>
      <c r="AG86" s="173" t="n">
        <v>272387578.703561</v>
      </c>
      <c r="AH86" s="173" t="n">
        <v>464441638.493754</v>
      </c>
      <c r="AI86" s="173" t="n">
        <v>572802999.397148</v>
      </c>
      <c r="AJ86" s="173" t="n">
        <v>570061667.396112</v>
      </c>
      <c r="AK86" s="173" t="n">
        <v>325588904.940756</v>
      </c>
      <c r="AL86" s="173" t="n">
        <v>198957147.899872</v>
      </c>
      <c r="AM86" s="173" t="n">
        <v>57744109.7322571</v>
      </c>
      <c r="AN86" s="173" t="n">
        <v>175477844.344367</v>
      </c>
      <c r="AO86" s="173" t="n">
        <v>116879783.9328</v>
      </c>
      <c r="AP86" s="173" t="n">
        <v>47819948.2286103</v>
      </c>
      <c r="AQ86" s="173" t="n">
        <v>13546904.3183266</v>
      </c>
      <c r="AR86" s="173" t="n">
        <v>-17081861.4624462</v>
      </c>
      <c r="AS86" s="173" t="n">
        <v>32373468.091329</v>
      </c>
      <c r="AT86" s="173" t="n">
        <v>3435361.6643</v>
      </c>
      <c r="AU86" s="173" t="n">
        <v>14620048.0086975</v>
      </c>
      <c r="AV86" s="173"/>
    </row>
    <row r="87">
      <c r="A87" t="str">
        <f>L87</f>
      </c>
      <c r="B87" t="str">
        <f>M87</f>
      </c>
      <c r="C87" s="173" t="str">
        <f>AM87</f>
      </c>
      <c r="D87" s="173" t="str">
        <f>AS87</f>
      </c>
      <c r="E87" s="173" t="str">
        <f>AT87</f>
      </c>
      <c r="F87" s="173" t="str">
        <f>AU87</f>
      </c>
      <c r="G87" s="11" t="str">
        <f>AT87/AS87-1</f>
      </c>
      <c r="H87" s="11" t="str">
        <f>AT87/AM87-1</f>
      </c>
      <c r="I87" s="11" t="str">
        <f>AU87/AT87</f>
      </c>
      <c r="J87" s="11" t="str">
        <f>AT87/Sum(AT$77:AT$149)</f>
      </c>
      <c r="K87" s="11" t="str">
        <f>AU87/Sum(AU77:AU$149)</f>
      </c>
      <c r="L87" t="s">
        <v>724</v>
      </c>
      <c r="M87" t="s">
        <v>736</v>
      </c>
      <c r="N87" s="173" t="n">
        <v>21228143918.8223</v>
      </c>
      <c r="O87" s="173" t="n">
        <v>18255763741.9323</v>
      </c>
      <c r="P87" s="173" t="n">
        <v>16101818741.1213</v>
      </c>
      <c r="Q87" s="173" t="n">
        <v>17383554422.2538</v>
      </c>
      <c r="R87" s="173" t="n">
        <v>13228605702.3603</v>
      </c>
      <c r="S87" s="173" t="n">
        <v>16925701573.5089</v>
      </c>
      <c r="T87" s="173" t="n">
        <v>13714338594.7575</v>
      </c>
      <c r="U87" s="173" t="n">
        <v>14102066190.5562</v>
      </c>
      <c r="V87" s="173" t="n">
        <v>15646035550.2611</v>
      </c>
      <c r="W87" s="173" t="n">
        <v>13723041606.5727</v>
      </c>
      <c r="X87" s="173" t="n">
        <v>185425733.63879</v>
      </c>
      <c r="Y87" s="173" t="n">
        <v>204637292.826615</v>
      </c>
      <c r="Z87" s="173" t="n">
        <v>713839438.492153</v>
      </c>
      <c r="AA87" s="173" t="n">
        <v>240247395.03189</v>
      </c>
      <c r="AB87" s="173" t="n">
        <v>244980704.604083</v>
      </c>
      <c r="AC87" s="173" t="n">
        <v>160414571.350341</v>
      </c>
      <c r="AD87" s="173" t="n">
        <v>160660955.164579</v>
      </c>
      <c r="AE87" s="173" t="n">
        <v>75310200.4869014</v>
      </c>
      <c r="AF87" s="173" t="n">
        <v>21310624.5610654</v>
      </c>
      <c r="AG87" s="173" t="n">
        <v>42153567.9296408</v>
      </c>
      <c r="AH87" s="173" t="n">
        <v>12872601.5166621</v>
      </c>
      <c r="AI87" s="173" t="n">
        <v>10646455.6290435</v>
      </c>
      <c r="AJ87" s="173" t="n">
        <v>2199240.76261515</v>
      </c>
      <c r="AK87" s="173" t="n">
        <v>2568045.80800888</v>
      </c>
      <c r="AL87" s="173" t="n">
        <v>1615777.33137466</v>
      </c>
      <c r="AM87" s="173" t="n">
        <v>949452.832050674</v>
      </c>
      <c r="AN87" s="173" t="n">
        <v>-6779095.99601794</v>
      </c>
      <c r="AO87" s="173" t="n">
        <v>1884310.75762127</v>
      </c>
      <c r="AP87" s="173" t="n">
        <v>378811.477136416</v>
      </c>
      <c r="AQ87" s="173" t="n">
        <v>262183.993888206</v>
      </c>
      <c r="AR87" s="173" t="n">
        <v>587590.180065687</v>
      </c>
      <c r="AS87" s="173" t="n">
        <v>3474342.92854707</v>
      </c>
      <c r="AT87" s="173" t="n">
        <v>1709716.6362</v>
      </c>
      <c r="AU87" s="173" t="n">
        <v>222890.551343144</v>
      </c>
      <c r="AV87" s="173"/>
    </row>
    <row r="88">
      <c r="A88" t="str">
        <f>L88</f>
      </c>
      <c r="B88" t="str">
        <f>M88</f>
      </c>
      <c r="C88" s="173" t="str">
        <f>AM88</f>
      </c>
      <c r="D88" s="173" t="str">
        <f>AS88</f>
      </c>
      <c r="E88" s="173" t="str">
        <f>AT88</f>
      </c>
      <c r="F88" s="173" t="str">
        <f>AU88</f>
      </c>
      <c r="G88" s="11" t="str">
        <f>AT88/AS88-1</f>
      </c>
      <c r="H88" s="11" t="str">
        <f>AT88/AM88-1</f>
      </c>
      <c r="I88" s="11" t="str">
        <f>AU88/AT88</f>
      </c>
      <c r="J88" s="11" t="str">
        <f>AT88/Sum(AT$77:AT$149)</f>
      </c>
      <c r="K88" s="11" t="str">
        <f>AU88/Sum(AU77:AU$149)</f>
      </c>
      <c r="L88" t="s">
        <v>724</v>
      </c>
      <c r="M88" t="s">
        <v>737</v>
      </c>
      <c r="N88" s="173" t="n">
        <v>10154930808.5306</v>
      </c>
      <c r="O88" s="173" t="n">
        <v>8705023523.2999</v>
      </c>
      <c r="P88" s="173" t="n">
        <v>6004528138.36198</v>
      </c>
      <c r="Q88" s="173" t="n">
        <v>6907301236.64467</v>
      </c>
      <c r="R88" s="173" t="n">
        <v>6632410715.084</v>
      </c>
      <c r="S88" s="173" t="n">
        <v>6047222098.50706</v>
      </c>
      <c r="T88" s="173" t="n">
        <v>5076672539.04631</v>
      </c>
      <c r="U88" s="173" t="n">
        <v>5376821437.83218</v>
      </c>
      <c r="V88" s="173" t="n">
        <v>5930753132.00485</v>
      </c>
      <c r="W88" s="173" t="n">
        <v>5789712387.55746</v>
      </c>
      <c r="X88" s="173" t="n">
        <v>23975970.0871494</v>
      </c>
      <c r="Y88" s="173" t="n">
        <v>15887325.9694092</v>
      </c>
      <c r="Z88" s="173" t="n">
        <v>8014162.52666809</v>
      </c>
      <c r="AA88" s="173" t="n">
        <v>701445.643485782</v>
      </c>
      <c r="AB88" s="173" t="n">
        <v>1836160.84560225</v>
      </c>
      <c r="AC88" s="173" t="n">
        <v>4024206.26084953</v>
      </c>
      <c r="AD88" s="173" t="n">
        <v>1776783.2379019</v>
      </c>
      <c r="AE88" s="173" t="n">
        <v>0</v>
      </c>
      <c r="AF88" s="173" t="n">
        <v>4025.70763038929</v>
      </c>
      <c r="AG88" s="173" t="n">
        <v>31124.1599558137</v>
      </c>
      <c r="AH88" s="173" t="n">
        <v>119611.260081836</v>
      </c>
      <c r="AI88" s="173" t="n">
        <v>2278.1788543548</v>
      </c>
      <c r="AJ88" s="173"/>
      <c r="AK88" s="173"/>
      <c r="AL88" s="173" t="n">
        <v>69182.1689671235</v>
      </c>
      <c r="AM88" s="173" t="n">
        <v>68423.5059942584</v>
      </c>
      <c r="AN88" s="173" t="n">
        <v>19340.6872392906</v>
      </c>
      <c r="AO88" s="173" t="n">
        <v>4674.89559397892</v>
      </c>
      <c r="AP88" s="173" t="n">
        <v>4748.59328750461</v>
      </c>
      <c r="AQ88" s="173" t="n">
        <v>-65389.199214389</v>
      </c>
      <c r="AR88" s="173"/>
      <c r="AS88" s="173"/>
      <c r="AT88" s="173"/>
      <c r="AU88" s="173"/>
      <c r="AV88" s="173"/>
    </row>
    <row r="89">
      <c r="A89" t="str">
        <f>L89</f>
      </c>
      <c r="B89" t="str">
        <f>M89</f>
      </c>
      <c r="C89" s="173" t="str">
        <f>AM89</f>
      </c>
      <c r="D89" s="173" t="str">
        <f>AS89</f>
      </c>
      <c r="E89" s="173" t="str">
        <f>AT89</f>
      </c>
      <c r="F89" s="173" t="str">
        <f>AU89</f>
      </c>
      <c r="G89" s="11" t="str">
        <f>AT89/AS89-1</f>
      </c>
      <c r="H89" s="11" t="str">
        <f>AT89/AM89-1</f>
      </c>
      <c r="I89" s="11" t="str">
        <f>AU89/AT89</f>
      </c>
      <c r="J89" s="11" t="str">
        <f>AT89/Sum(AT$77:AT$149)</f>
      </c>
      <c r="K89" s="11" t="str">
        <f>AU89/Sum(AU77:AU$149)</f>
      </c>
      <c r="L89" t="s">
        <v>724</v>
      </c>
      <c r="M89" t="s">
        <v>724</v>
      </c>
      <c r="N89" s="173"/>
      <c r="O89" s="173"/>
      <c r="P89" s="173"/>
      <c r="Q89" s="173"/>
      <c r="R89" s="173"/>
      <c r="S89" s="173"/>
      <c r="T89" s="173"/>
      <c r="U89" s="173"/>
      <c r="V89" s="173"/>
      <c r="W89" s="173"/>
      <c r="X89" s="173" t="n">
        <v>2185406.22079013</v>
      </c>
      <c r="Y89" s="173" t="n">
        <v>1640608.09595215</v>
      </c>
      <c r="Z89" s="173" t="n">
        <v>2133274.650999</v>
      </c>
      <c r="AA89" s="173" t="n">
        <v>4694592.75322953</v>
      </c>
      <c r="AB89" s="173" t="n">
        <v>0</v>
      </c>
      <c r="AC89" s="173" t="n">
        <v>81769.916425371</v>
      </c>
      <c r="AD89" s="173" t="n">
        <v>-476931.02899749</v>
      </c>
      <c r="AE89" s="173" t="n">
        <v>117793.675482413</v>
      </c>
      <c r="AF89" s="173" t="n">
        <v>108966.614034805</v>
      </c>
      <c r="AG89" s="173" t="n">
        <v>400208.78647696</v>
      </c>
      <c r="AH89" s="173" t="n">
        <v>-4490.02054266811</v>
      </c>
      <c r="AI89" s="173" t="n">
        <v>3838.28740863081</v>
      </c>
      <c r="AJ89" s="173"/>
      <c r="AK89" s="173"/>
      <c r="AL89" s="173"/>
      <c r="AM89" s="173" t="n">
        <v>11994.4756707558</v>
      </c>
      <c r="AN89" s="173" t="n">
        <v>2067.7810695267</v>
      </c>
      <c r="AO89" s="173" t="n">
        <v>1572929.39623693</v>
      </c>
      <c r="AP89" s="173"/>
      <c r="AQ89" s="173"/>
      <c r="AR89" s="173" t="n">
        <v>347656.572563343</v>
      </c>
      <c r="AS89" s="173" t="n">
        <v>10692.875949243</v>
      </c>
      <c r="AT89" s="173" t="n">
        <v>563190.9375</v>
      </c>
      <c r="AU89" s="173" t="n">
        <v>10633.7170060121</v>
      </c>
      <c r="AV89" s="173"/>
    </row>
    <row r="90">
      <c r="A90" t="str">
        <f>L90</f>
      </c>
      <c r="B90" t="str">
        <f>M90</f>
      </c>
      <c r="C90" s="173" t="str">
        <f>AM90</f>
      </c>
      <c r="D90" s="173" t="str">
        <f>AS90</f>
      </c>
      <c r="E90" s="173" t="str">
        <f>AT90</f>
      </c>
      <c r="F90" s="173" t="str">
        <f>AU90</f>
      </c>
      <c r="G90" s="11" t="str">
        <f>AT90/AS90-1</f>
      </c>
      <c r="H90" s="11" t="str">
        <f>AT90/AM90-1</f>
      </c>
      <c r="I90" s="11" t="str">
        <f>AU90/AT90</f>
      </c>
      <c r="J90" s="11" t="str">
        <f>AT90/Sum(AT$77:AT$149)</f>
      </c>
      <c r="K90" s="11" t="str">
        <f>AU90/Sum(AU77:AU$149)</f>
      </c>
      <c r="L90" t="s">
        <v>738</v>
      </c>
      <c r="M90" t="s">
        <v>727</v>
      </c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 t="n">
        <v>291805993.088521</v>
      </c>
      <c r="Y90" s="173" t="n">
        <v>231475565.726367</v>
      </c>
      <c r="Z90" s="173" t="n">
        <v>270080326.047725</v>
      </c>
      <c r="AA90" s="173" t="n">
        <v>318266729.224497</v>
      </c>
      <c r="AB90" s="173" t="n">
        <v>383820078.405035</v>
      </c>
      <c r="AC90" s="173" t="n">
        <v>637413468.018175</v>
      </c>
      <c r="AD90" s="173" t="n">
        <v>661713670.013836</v>
      </c>
      <c r="AE90" s="173" t="n">
        <v>754665881.400128</v>
      </c>
      <c r="AF90" s="173" t="n">
        <v>754283446.693728</v>
      </c>
      <c r="AG90" s="173" t="n">
        <v>918798300.288229</v>
      </c>
      <c r="AH90" s="173" t="n">
        <v>909093847.559422</v>
      </c>
      <c r="AI90" s="173" t="n">
        <v>1175893484.50876</v>
      </c>
      <c r="AJ90" s="173" t="n">
        <v>1068813004.47451</v>
      </c>
      <c r="AK90" s="173" t="n">
        <v>1698883611.15149</v>
      </c>
      <c r="AL90" s="173" t="n">
        <v>976267957.663256</v>
      </c>
      <c r="AM90" s="173" t="n">
        <v>738236538.74137</v>
      </c>
      <c r="AN90" s="173" t="n">
        <v>764907800.800828</v>
      </c>
      <c r="AO90" s="173" t="n">
        <v>666024760.435384</v>
      </c>
      <c r="AP90" s="173" t="n">
        <v>701209594.207144</v>
      </c>
      <c r="AQ90" s="173" t="n">
        <v>1037754340.62046</v>
      </c>
      <c r="AR90" s="173" t="n">
        <v>715686816.150447</v>
      </c>
      <c r="AS90" s="173" t="n">
        <v>483390829.427097</v>
      </c>
      <c r="AT90" s="173" t="n">
        <v>1122755529.6463</v>
      </c>
      <c r="AU90" s="173" t="n">
        <v>326286549.822633</v>
      </c>
      <c r="AV90" s="173"/>
    </row>
    <row r="91">
      <c r="A91" t="str">
        <f>L91</f>
      </c>
      <c r="B91" t="str">
        <f>M91</f>
      </c>
      <c r="C91" s="173" t="str">
        <f>AM91</f>
      </c>
      <c r="D91" s="173" t="str">
        <f>AS91</f>
      </c>
      <c r="E91" s="173" t="str">
        <f>AT91</f>
      </c>
      <c r="F91" s="173" t="str">
        <f>AU91</f>
      </c>
      <c r="G91" s="11" t="str">
        <f>AT91/AS91-1</f>
      </c>
      <c r="H91" s="11" t="str">
        <f>AT91/AM91-1</f>
      </c>
      <c r="I91" s="11" t="str">
        <f>AU91/AT91</f>
      </c>
      <c r="J91" s="11" t="str">
        <f>AT91/Sum(AT$77:AT$149)</f>
      </c>
      <c r="K91" s="11" t="str">
        <f>AU91/Sum(AU77:AU$149)</f>
      </c>
      <c r="L91" t="s">
        <v>738</v>
      </c>
      <c r="M91" t="s">
        <v>728</v>
      </c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 t="n">
        <v>69353024.6878543</v>
      </c>
      <c r="Y91" s="173" t="n">
        <v>68587728.0027091</v>
      </c>
      <c r="Z91" s="173" t="n">
        <v>94744001.1674452</v>
      </c>
      <c r="AA91" s="173" t="n">
        <v>207429975.015055</v>
      </c>
      <c r="AB91" s="173" t="n">
        <v>198218999.881374</v>
      </c>
      <c r="AC91" s="173" t="n">
        <v>189285702.122903</v>
      </c>
      <c r="AD91" s="173" t="n">
        <v>402479920.208728</v>
      </c>
      <c r="AE91" s="173" t="n">
        <v>462604458.637381</v>
      </c>
      <c r="AF91" s="173" t="n">
        <v>676341318.379605</v>
      </c>
      <c r="AG91" s="173" t="n">
        <v>563156841.110305</v>
      </c>
      <c r="AH91" s="173" t="n">
        <v>1044742360.218</v>
      </c>
      <c r="AI91" s="173" t="n">
        <v>613249605.21272</v>
      </c>
      <c r="AJ91" s="173" t="n">
        <v>780938798.499175</v>
      </c>
      <c r="AK91" s="173" t="n">
        <v>805435742.412239</v>
      </c>
      <c r="AL91" s="173" t="n">
        <v>863629484.799381</v>
      </c>
      <c r="AM91" s="173" t="n">
        <v>455225941.852888</v>
      </c>
      <c r="AN91" s="173" t="n">
        <v>833084651.727844</v>
      </c>
      <c r="AO91" s="173" t="n">
        <v>637590597.790026</v>
      </c>
      <c r="AP91" s="173" t="n">
        <v>571836794.58961</v>
      </c>
      <c r="AQ91" s="173" t="n">
        <v>705480834.094622</v>
      </c>
      <c r="AR91" s="173" t="n">
        <v>557654962.420196</v>
      </c>
      <c r="AS91" s="173" t="n">
        <v>604218430.674261</v>
      </c>
      <c r="AT91" s="173" t="n">
        <v>557669285.3193</v>
      </c>
      <c r="AU91" s="173" t="n">
        <v>254207417.210236</v>
      </c>
      <c r="AV91" s="173"/>
    </row>
    <row r="92">
      <c r="A92" t="str">
        <f>L92</f>
      </c>
      <c r="B92" t="str">
        <f>M92</f>
      </c>
      <c r="C92" s="173" t="str">
        <f>AM92</f>
      </c>
      <c r="D92" s="173" t="str">
        <f>AS92</f>
      </c>
      <c r="E92" s="173" t="str">
        <f>AT92</f>
      </c>
      <c r="F92" s="173" t="str">
        <f>AU92</f>
      </c>
      <c r="G92" s="11" t="str">
        <f>AT92/AS92-1</f>
      </c>
      <c r="H92" s="11" t="str">
        <f>AT92/AM92-1</f>
      </c>
      <c r="I92" s="11" t="str">
        <f>AU92/AT92</f>
      </c>
      <c r="J92" s="11" t="str">
        <f>AT92/Sum(AT$77:AT$149)</f>
      </c>
      <c r="K92" s="11" t="str">
        <f>AU92/Sum(AU77:AU$149)</f>
      </c>
      <c r="L92" t="s">
        <v>738</v>
      </c>
      <c r="M92" t="s">
        <v>729</v>
      </c>
      <c r="N92" s="173"/>
      <c r="O92" s="173"/>
      <c r="P92" s="173"/>
      <c r="Q92" s="173"/>
      <c r="R92" s="173"/>
      <c r="S92" s="173"/>
      <c r="T92" s="173"/>
      <c r="U92" s="173"/>
      <c r="V92" s="173"/>
      <c r="W92" s="173"/>
      <c r="X92" s="173" t="n">
        <v>623098116.483699</v>
      </c>
      <c r="Y92" s="173" t="n">
        <v>823193555.257056</v>
      </c>
      <c r="Z92" s="173" t="n">
        <v>892917397.869166</v>
      </c>
      <c r="AA92" s="173" t="n">
        <v>892810338.105715</v>
      </c>
      <c r="AB92" s="173" t="n">
        <v>1274625677.87386</v>
      </c>
      <c r="AC92" s="173" t="n">
        <v>1920705660.46616</v>
      </c>
      <c r="AD92" s="173" t="n">
        <v>4269497871.47038</v>
      </c>
      <c r="AE92" s="173" t="n">
        <v>4280792962.52402</v>
      </c>
      <c r="AF92" s="173" t="n">
        <v>4144108048.12378</v>
      </c>
      <c r="AG92" s="173" t="n">
        <v>6218684819.24142</v>
      </c>
      <c r="AH92" s="173" t="n">
        <v>5369387515.54418</v>
      </c>
      <c r="AI92" s="173" t="n">
        <v>6085427137.77982</v>
      </c>
      <c r="AJ92" s="173" t="n">
        <v>5280706452.6459</v>
      </c>
      <c r="AK92" s="173" t="n">
        <v>3936219005.66031</v>
      </c>
      <c r="AL92" s="173" t="n">
        <v>4084782629.91047</v>
      </c>
      <c r="AM92" s="173" t="n">
        <v>3799829956.38183</v>
      </c>
      <c r="AN92" s="173" t="n">
        <v>3986450514.30902</v>
      </c>
      <c r="AO92" s="173" t="n">
        <v>3689004412.60298</v>
      </c>
      <c r="AP92" s="173" t="n">
        <v>4699117869.10547</v>
      </c>
      <c r="AQ92" s="173" t="n">
        <v>4047003637.30493</v>
      </c>
      <c r="AR92" s="173" t="n">
        <v>4494634959.36974</v>
      </c>
      <c r="AS92" s="173" t="n">
        <v>3364456189.33311</v>
      </c>
      <c r="AT92" s="173" t="n">
        <v>4268543769.7567</v>
      </c>
      <c r="AU92" s="173" t="n">
        <v>1742190039.54895</v>
      </c>
      <c r="AV92" s="173"/>
    </row>
    <row r="93">
      <c r="A93" t="str">
        <f>L93</f>
      </c>
      <c r="B93" t="str">
        <f>M93</f>
      </c>
      <c r="C93" s="173" t="str">
        <f>AM93</f>
      </c>
      <c r="D93" s="173" t="str">
        <f>AS93</f>
      </c>
      <c r="E93" s="173" t="str">
        <f>AT93</f>
      </c>
      <c r="F93" s="173" t="str">
        <f>AU93</f>
      </c>
      <c r="G93" s="11" t="str">
        <f>AT93/AS93-1</f>
      </c>
      <c r="H93" s="11" t="str">
        <f>AT93/AM93-1</f>
      </c>
      <c r="I93" s="11" t="str">
        <f>AU93/AT93</f>
      </c>
      <c r="J93" s="11" t="str">
        <f>AT93/Sum(AT$77:AT$149)</f>
      </c>
      <c r="K93" s="11" t="str">
        <f>AU93/Sum(AU77:AU$149)</f>
      </c>
      <c r="L93" t="s">
        <v>738</v>
      </c>
      <c r="M93" t="s">
        <v>730</v>
      </c>
      <c r="N93" s="173"/>
      <c r="O93" s="173"/>
      <c r="P93" s="173"/>
      <c r="Q93" s="173"/>
      <c r="R93" s="173"/>
      <c r="S93" s="173"/>
      <c r="T93" s="173"/>
      <c r="U93" s="173"/>
      <c r="V93" s="173"/>
      <c r="W93" s="173"/>
      <c r="X93" s="173" t="n">
        <v>722182047.60322</v>
      </c>
      <c r="Y93" s="173" t="n">
        <v>43617173.5064961</v>
      </c>
      <c r="Z93" s="173" t="n">
        <v>70842519.9815495</v>
      </c>
      <c r="AA93" s="173" t="n">
        <v>89982126.5915836</v>
      </c>
      <c r="AB93" s="173" t="n">
        <v>310055641.291534</v>
      </c>
      <c r="AC93" s="173" t="n">
        <v>737696988.027539</v>
      </c>
      <c r="AD93" s="173" t="n">
        <v>683588219.869278</v>
      </c>
      <c r="AE93" s="173" t="n">
        <v>1831212859.57696</v>
      </c>
      <c r="AF93" s="173" t="n">
        <v>2002865871.92466</v>
      </c>
      <c r="AG93" s="173" t="n">
        <v>1744617941.19881</v>
      </c>
      <c r="AH93" s="173" t="n">
        <v>4942639821.8461</v>
      </c>
      <c r="AI93" s="173" t="n">
        <v>2388129554.87819</v>
      </c>
      <c r="AJ93" s="173" t="n">
        <v>691236133.234046</v>
      </c>
      <c r="AK93" s="173" t="n">
        <v>372004158.640814</v>
      </c>
      <c r="AL93" s="173" t="n">
        <v>388992094.291119</v>
      </c>
      <c r="AM93" s="173" t="n">
        <v>725501990.892969</v>
      </c>
      <c r="AN93" s="173" t="n">
        <v>357660921.709412</v>
      </c>
      <c r="AO93" s="173" t="n">
        <v>316179109.515532</v>
      </c>
      <c r="AP93" s="173" t="n">
        <v>432840636.514076</v>
      </c>
      <c r="AQ93" s="173" t="n">
        <v>423526904.477475</v>
      </c>
      <c r="AR93" s="173" t="n">
        <v>405539940.40644</v>
      </c>
      <c r="AS93" s="173" t="n">
        <v>235196650.140848</v>
      </c>
      <c r="AT93" s="173" t="n">
        <v>191833460.8633</v>
      </c>
      <c r="AU93" s="173" t="n">
        <v>129222405.969498</v>
      </c>
      <c r="AV93" s="173"/>
    </row>
    <row r="94">
      <c r="A94" t="str">
        <f>L94</f>
      </c>
      <c r="B94" t="str">
        <f>M94</f>
      </c>
      <c r="C94" s="173" t="str">
        <f>AM94</f>
      </c>
      <c r="D94" s="173" t="str">
        <f>AS94</f>
      </c>
      <c r="E94" s="173" t="str">
        <f>AT94</f>
      </c>
      <c r="F94" s="173" t="str">
        <f>AU94</f>
      </c>
      <c r="G94" s="11" t="str">
        <f>AT94/AS94-1</f>
      </c>
      <c r="H94" s="11" t="str">
        <f>AT94/AM94-1</f>
      </c>
      <c r="I94" s="11" t="str">
        <f>AU94/AT94</f>
      </c>
      <c r="J94" s="11" t="str">
        <f>AT94/Sum(AT$77:AT$149)</f>
      </c>
      <c r="K94" s="11" t="str">
        <f>AU94/Sum(AU77:AU$149)</f>
      </c>
      <c r="L94" t="s">
        <v>738</v>
      </c>
      <c r="M94" t="s">
        <v>731</v>
      </c>
      <c r="N94" s="173"/>
      <c r="O94" s="173"/>
      <c r="P94" s="173"/>
      <c r="Q94" s="173"/>
      <c r="R94" s="173"/>
      <c r="S94" s="173"/>
      <c r="T94" s="173"/>
      <c r="U94" s="173"/>
      <c r="V94" s="173"/>
      <c r="W94" s="173"/>
      <c r="X94" s="173"/>
      <c r="Y94" s="173" t="n">
        <v>-14515.9446404463</v>
      </c>
      <c r="Z94" s="173" t="n">
        <v>2365177.84571793</v>
      </c>
      <c r="AA94" s="173" t="n">
        <v>3119975.18118407</v>
      </c>
      <c r="AB94" s="173" t="n">
        <v>3007357.44462951</v>
      </c>
      <c r="AC94" s="173" t="n">
        <v>6291366.36465251</v>
      </c>
      <c r="AD94" s="173" t="n">
        <v>3065569.89983588</v>
      </c>
      <c r="AE94" s="173" t="n">
        <v>4195273.9107866</v>
      </c>
      <c r="AF94" s="173" t="n">
        <v>9632630.74804216</v>
      </c>
      <c r="AG94" s="173" t="n">
        <v>14896295.0901764</v>
      </c>
      <c r="AH94" s="173" t="n">
        <v>42555542.8379251</v>
      </c>
      <c r="AI94" s="173" t="n">
        <v>77349504.9328147</v>
      </c>
      <c r="AJ94" s="173" t="n">
        <v>43972028.9133618</v>
      </c>
      <c r="AK94" s="173" t="n">
        <v>30396635.066308</v>
      </c>
      <c r="AL94" s="173" t="n">
        <v>29056865.4522267</v>
      </c>
      <c r="AM94" s="173" t="n">
        <v>15014655.1603118</v>
      </c>
      <c r="AN94" s="173" t="n">
        <v>9767713.54066454</v>
      </c>
      <c r="AO94" s="173" t="n">
        <v>8601248.07417384</v>
      </c>
      <c r="AP94" s="173" t="n">
        <v>7781028.466907</v>
      </c>
      <c r="AQ94" s="173" t="n">
        <v>6878823.26960389</v>
      </c>
      <c r="AR94" s="173" t="n">
        <v>6824544.35472222</v>
      </c>
      <c r="AS94" s="173" t="n">
        <v>6640751.5836021</v>
      </c>
      <c r="AT94" s="173" t="n">
        <v>4495018.33</v>
      </c>
      <c r="AU94" s="173" t="n">
        <v>5750453.84421374</v>
      </c>
      <c r="AV94" s="173"/>
    </row>
    <row r="95">
      <c r="A95" t="str">
        <f>L95</f>
      </c>
      <c r="B95" t="str">
        <f>M95</f>
      </c>
      <c r="C95" s="173" t="str">
        <f>AM95</f>
      </c>
      <c r="D95" s="173" t="str">
        <f>AS95</f>
      </c>
      <c r="E95" s="173" t="str">
        <f>AT95</f>
      </c>
      <c r="F95" s="173" t="str">
        <f>AU95</f>
      </c>
      <c r="G95" s="11" t="str">
        <f>AT95/AS95-1</f>
      </c>
      <c r="H95" s="11" t="str">
        <f>AT95/AM95-1</f>
      </c>
      <c r="I95" s="11" t="str">
        <f>AU95/AT95</f>
      </c>
      <c r="J95" s="11" t="str">
        <f>AT95/Sum(AT$77:AT$149)</f>
      </c>
      <c r="K95" s="11" t="str">
        <f>AU95/Sum(AU77:AU$149)</f>
      </c>
      <c r="L95" t="s">
        <v>738</v>
      </c>
      <c r="M95" t="s">
        <v>732</v>
      </c>
      <c r="N95" s="173"/>
      <c r="O95" s="173"/>
      <c r="P95" s="173"/>
      <c r="Q95" s="173"/>
      <c r="R95" s="173"/>
      <c r="S95" s="173"/>
      <c r="T95" s="173"/>
      <c r="U95" s="173"/>
      <c r="V95" s="173"/>
      <c r="W95" s="173"/>
      <c r="X95" s="173" t="n">
        <v>51688729.5412828</v>
      </c>
      <c r="Y95" s="173" t="n">
        <v>54639447.9758829</v>
      </c>
      <c r="Z95" s="173" t="n">
        <v>117759326.469521</v>
      </c>
      <c r="AA95" s="173" t="n">
        <v>261771377.233141</v>
      </c>
      <c r="AB95" s="173" t="n">
        <v>318365530.939012</v>
      </c>
      <c r="AC95" s="173" t="n">
        <v>590998746.066064</v>
      </c>
      <c r="AD95" s="173" t="n">
        <v>586112154.334926</v>
      </c>
      <c r="AE95" s="173" t="n">
        <v>902016923.993431</v>
      </c>
      <c r="AF95" s="173" t="n">
        <v>2021461506.81735</v>
      </c>
      <c r="AG95" s="173" t="n">
        <v>881943002.387459</v>
      </c>
      <c r="AH95" s="173" t="n">
        <v>873773572.248054</v>
      </c>
      <c r="AI95" s="173" t="n">
        <v>781868514.647482</v>
      </c>
      <c r="AJ95" s="173" t="n">
        <v>612172709.125768</v>
      </c>
      <c r="AK95" s="173" t="n">
        <v>274383362.386377</v>
      </c>
      <c r="AL95" s="173" t="n">
        <v>267464241.328467</v>
      </c>
      <c r="AM95" s="173" t="n">
        <v>224080872.047055</v>
      </c>
      <c r="AN95" s="173" t="n">
        <v>282846202.684223</v>
      </c>
      <c r="AO95" s="173" t="n">
        <v>971866278.602843</v>
      </c>
      <c r="AP95" s="173" t="n">
        <v>476345009.492705</v>
      </c>
      <c r="AQ95" s="173" t="n">
        <v>875030735.108031</v>
      </c>
      <c r="AR95" s="173" t="n">
        <v>539797819.961931</v>
      </c>
      <c r="AS95" s="173" t="n">
        <v>693225325.795677</v>
      </c>
      <c r="AT95" s="173" t="n">
        <v>620763272.7255</v>
      </c>
      <c r="AU95" s="173" t="n">
        <v>922780102.714147</v>
      </c>
      <c r="AV95" s="173"/>
    </row>
    <row r="96">
      <c r="A96" t="str">
        <f>L96</f>
      </c>
      <c r="B96" t="str">
        <f>M96</f>
      </c>
      <c r="C96" s="173" t="str">
        <f>AM96</f>
      </c>
      <c r="D96" s="173" t="str">
        <f>AS96</f>
      </c>
      <c r="E96" s="173" t="str">
        <f>AT96</f>
      </c>
      <c r="F96" s="173" t="str">
        <f>AU96</f>
      </c>
      <c r="G96" s="11" t="str">
        <f>AT96/AS96-1</f>
      </c>
      <c r="H96" s="11" t="str">
        <f>AT96/AM96-1</f>
      </c>
      <c r="I96" s="11" t="str">
        <f>AU96/AT96</f>
      </c>
      <c r="J96" s="11" t="str">
        <f>AT96/Sum(AT$77:AT$149)</f>
      </c>
      <c r="K96" s="11" t="str">
        <f>AU96/Sum(AU77:AU$149)</f>
      </c>
      <c r="L96" t="s">
        <v>738</v>
      </c>
      <c r="M96" t="s">
        <v>733</v>
      </c>
      <c r="N96" s="173"/>
      <c r="O96" s="173"/>
      <c r="P96" s="173"/>
      <c r="Q96" s="173"/>
      <c r="R96" s="173"/>
      <c r="S96" s="173"/>
      <c r="T96" s="173"/>
      <c r="U96" s="173"/>
      <c r="V96" s="173"/>
      <c r="W96" s="173"/>
      <c r="X96" s="173" t="n">
        <v>283387047.470973</v>
      </c>
      <c r="Y96" s="173" t="n">
        <v>324015197.427385</v>
      </c>
      <c r="Z96" s="173" t="n">
        <v>1160910779.83427</v>
      </c>
      <c r="AA96" s="173" t="n">
        <v>999936725.676636</v>
      </c>
      <c r="AB96" s="173" t="n">
        <v>1190971184.66513</v>
      </c>
      <c r="AC96" s="173" t="n">
        <v>1019655170.21914</v>
      </c>
      <c r="AD96" s="173" t="n">
        <v>6138242927.96729</v>
      </c>
      <c r="AE96" s="173" t="n">
        <v>8150112518.89277</v>
      </c>
      <c r="AF96" s="173" t="n">
        <v>11139158324.3659</v>
      </c>
      <c r="AG96" s="173" t="n">
        <v>14807062441.4535</v>
      </c>
      <c r="AH96" s="173" t="n">
        <v>14182020939.9956</v>
      </c>
      <c r="AI96" s="173" t="n">
        <v>12417366343.1166</v>
      </c>
      <c r="AJ96" s="173" t="n">
        <v>13211986209.9971</v>
      </c>
      <c r="AK96" s="173" t="n">
        <v>13225469727.9391</v>
      </c>
      <c r="AL96" s="173" t="n">
        <v>7025446470.77074</v>
      </c>
      <c r="AM96" s="173" t="n">
        <v>4824713903.36949</v>
      </c>
      <c r="AN96" s="173" t="n">
        <v>3672389227.9993</v>
      </c>
      <c r="AO96" s="173" t="n">
        <v>3558201913.90845</v>
      </c>
      <c r="AP96" s="173" t="n">
        <v>4332882241.93275</v>
      </c>
      <c r="AQ96" s="173" t="n">
        <v>3838301162.1052</v>
      </c>
      <c r="AR96" s="173" t="n">
        <v>2935807703.28565</v>
      </c>
      <c r="AS96" s="173" t="n">
        <v>3542482524.6091</v>
      </c>
      <c r="AT96" s="173" t="n">
        <v>5752487022.5262</v>
      </c>
      <c r="AU96" s="173" t="n">
        <v>2332223400.61153</v>
      </c>
      <c r="AV96" s="173"/>
    </row>
    <row r="97">
      <c r="A97" t="str">
        <f>L97</f>
      </c>
      <c r="B97" t="str">
        <f>M97</f>
      </c>
      <c r="C97" s="173" t="str">
        <f>AM97</f>
      </c>
      <c r="D97" s="173" t="str">
        <f>AS97</f>
      </c>
      <c r="E97" s="173" t="str">
        <f>AT97</f>
      </c>
      <c r="F97" s="173" t="str">
        <f>AU97</f>
      </c>
      <c r="G97" s="11" t="str">
        <f>AT97/AS97-1</f>
      </c>
      <c r="H97" s="11" t="str">
        <f>AT97/AM97-1</f>
      </c>
      <c r="I97" s="11" t="str">
        <f>AU97/AT97</f>
      </c>
      <c r="J97" s="11" t="str">
        <f>AT97/Sum(AT$77:AT$149)</f>
      </c>
      <c r="K97" s="11" t="str">
        <f>AU97/Sum(AU77:AU$149)</f>
      </c>
      <c r="L97" t="s">
        <v>738</v>
      </c>
      <c r="M97" t="s">
        <v>734</v>
      </c>
      <c r="N97" s="173"/>
      <c r="O97" s="173"/>
      <c r="P97" s="173"/>
      <c r="Q97" s="173"/>
      <c r="R97" s="173"/>
      <c r="S97" s="173"/>
      <c r="T97" s="173"/>
      <c r="U97" s="173"/>
      <c r="V97" s="173"/>
      <c r="W97" s="173"/>
      <c r="X97" s="173" t="n">
        <v>13914520.1571776</v>
      </c>
      <c r="Y97" s="173" t="n">
        <v>21878510.0049468</v>
      </c>
      <c r="Z97" s="173" t="n">
        <v>45007228.2562097</v>
      </c>
      <c r="AA97" s="173" t="n">
        <v>36920414.2009896</v>
      </c>
      <c r="AB97" s="173" t="n">
        <v>53607500.2997643</v>
      </c>
      <c r="AC97" s="173" t="n">
        <v>56290225.2399168</v>
      </c>
      <c r="AD97" s="173" t="n">
        <v>191445617.09066</v>
      </c>
      <c r="AE97" s="173" t="n">
        <v>331941317.902847</v>
      </c>
      <c r="AF97" s="173" t="n">
        <v>565692369.477404</v>
      </c>
      <c r="AG97" s="173" t="n">
        <v>509030788.652111</v>
      </c>
      <c r="AH97" s="173" t="n">
        <v>1201351599.21439</v>
      </c>
      <c r="AI97" s="173" t="n">
        <v>625572544.19422</v>
      </c>
      <c r="AJ97" s="173" t="n">
        <v>483507517.195401</v>
      </c>
      <c r="AK97" s="173" t="n">
        <v>713476937.229772</v>
      </c>
      <c r="AL97" s="173" t="n">
        <v>704216465.273256</v>
      </c>
      <c r="AM97" s="173" t="n">
        <v>1335118603.20291</v>
      </c>
      <c r="AN97" s="173" t="n">
        <v>692591270.420812</v>
      </c>
      <c r="AO97" s="173" t="n">
        <v>540551559.510342</v>
      </c>
      <c r="AP97" s="173" t="n">
        <v>770396741.138286</v>
      </c>
      <c r="AQ97" s="173" t="n">
        <v>786201963.011378</v>
      </c>
      <c r="AR97" s="173" t="n">
        <v>1047561381.73599</v>
      </c>
      <c r="AS97" s="173" t="n">
        <v>1460386861.59082</v>
      </c>
      <c r="AT97" s="173" t="n">
        <v>1008880092.5682</v>
      </c>
      <c r="AU97" s="173" t="n">
        <v>103414396.825502</v>
      </c>
      <c r="AV97" s="173"/>
    </row>
    <row r="98">
      <c r="A98" t="str">
        <f>L98</f>
      </c>
      <c r="B98" t="str">
        <f>M98</f>
      </c>
      <c r="C98" s="173" t="str">
        <f>AM98</f>
      </c>
      <c r="D98" s="173" t="str">
        <f>AS98</f>
      </c>
      <c r="E98" s="173" t="str">
        <f>AT98</f>
      </c>
      <c r="F98" s="173" t="str">
        <f>AU98</f>
      </c>
      <c r="G98" s="11" t="str">
        <f>AT98/AS98-1</f>
      </c>
      <c r="H98" s="11" t="str">
        <f>AT98/AM98-1</f>
      </c>
      <c r="I98" s="11" t="str">
        <f>AU98/AT98</f>
      </c>
      <c r="J98" s="11" t="str">
        <f>AT98/Sum(AT$77:AT$149)</f>
      </c>
      <c r="K98" s="11" t="str">
        <f>AU98/Sum(AU77:AU$149)</f>
      </c>
      <c r="L98" t="s">
        <v>738</v>
      </c>
      <c r="M98" t="s">
        <v>735</v>
      </c>
      <c r="N98" s="173"/>
      <c r="O98" s="173"/>
      <c r="P98" s="173"/>
      <c r="Q98" s="173"/>
      <c r="R98" s="173"/>
      <c r="S98" s="173"/>
      <c r="T98" s="173"/>
      <c r="U98" s="173"/>
      <c r="V98" s="173"/>
      <c r="W98" s="173"/>
      <c r="X98" s="173" t="n">
        <v>82771604.5849055</v>
      </c>
      <c r="Y98" s="173" t="n">
        <v>60244434.0580545</v>
      </c>
      <c r="Z98" s="173" t="n">
        <v>106169187.611904</v>
      </c>
      <c r="AA98" s="173" t="n">
        <v>73911188.939935</v>
      </c>
      <c r="AB98" s="173" t="n">
        <v>151310680.196184</v>
      </c>
      <c r="AC98" s="173" t="n">
        <v>194200565.364633</v>
      </c>
      <c r="AD98" s="173" t="n">
        <v>458789624.99879</v>
      </c>
      <c r="AE98" s="173" t="n">
        <v>460324559.340393</v>
      </c>
      <c r="AF98" s="173" t="n">
        <v>335237423.880317</v>
      </c>
      <c r="AG98" s="173" t="n">
        <v>460512620.301336</v>
      </c>
      <c r="AH98" s="173" t="n">
        <v>789533489.43198</v>
      </c>
      <c r="AI98" s="173" t="n">
        <v>869564161.699424</v>
      </c>
      <c r="AJ98" s="173" t="n">
        <v>1121387834.61081</v>
      </c>
      <c r="AK98" s="173" t="n">
        <v>954449025.427755</v>
      </c>
      <c r="AL98" s="173" t="n">
        <v>577016249.644093</v>
      </c>
      <c r="AM98" s="173" t="n">
        <v>517180235.729685</v>
      </c>
      <c r="AN98" s="173" t="n">
        <v>612753414.532353</v>
      </c>
      <c r="AO98" s="173" t="n">
        <v>691537743.950457</v>
      </c>
      <c r="AP98" s="173" t="n">
        <v>728520303.261228</v>
      </c>
      <c r="AQ98" s="173" t="n">
        <v>677462757.226151</v>
      </c>
      <c r="AR98" s="173" t="n">
        <v>646971444.229676</v>
      </c>
      <c r="AS98" s="173" t="n">
        <v>548646771.134161</v>
      </c>
      <c r="AT98" s="173" t="n">
        <v>607664546.2142</v>
      </c>
      <c r="AU98" s="173" t="n">
        <v>348092742.919826</v>
      </c>
      <c r="AV98" s="173"/>
    </row>
    <row r="99">
      <c r="A99" t="str">
        <f>L99</f>
      </c>
      <c r="B99" t="str">
        <f>M99</f>
      </c>
      <c r="C99" s="173" t="str">
        <f>AM99</f>
      </c>
      <c r="D99" s="173" t="str">
        <f>AS99</f>
      </c>
      <c r="E99" s="173" t="str">
        <f>AT99</f>
      </c>
      <c r="F99" s="173" t="str">
        <f>AU99</f>
      </c>
      <c r="G99" s="11" t="str">
        <f>AT99/AS99-1</f>
      </c>
      <c r="H99" s="11" t="str">
        <f>AT99/AM99-1</f>
      </c>
      <c r="I99" s="11" t="str">
        <f>AU99/AT99</f>
      </c>
      <c r="J99" s="11" t="str">
        <f>AT99/Sum(AT$77:AT$149)</f>
      </c>
      <c r="K99" s="11" t="str">
        <f>AU99/Sum(AU77:AU$149)</f>
      </c>
      <c r="L99" t="s">
        <v>738</v>
      </c>
      <c r="M99" t="s">
        <v>736</v>
      </c>
      <c r="N99" s="173"/>
      <c r="O99" s="173"/>
      <c r="P99" s="173"/>
      <c r="Q99" s="173"/>
      <c r="R99" s="173"/>
      <c r="S99" s="173"/>
      <c r="T99" s="173"/>
      <c r="U99" s="173"/>
      <c r="V99" s="173"/>
      <c r="W99" s="173"/>
      <c r="X99" s="173" t="n">
        <v>9460600.31771393</v>
      </c>
      <c r="Y99" s="173" t="n">
        <v>49583127.3726597</v>
      </c>
      <c r="Z99" s="173" t="n">
        <v>45095706.9320017</v>
      </c>
      <c r="AA99" s="173" t="n">
        <v>40871404.3922068</v>
      </c>
      <c r="AB99" s="173" t="n">
        <v>44052128.7130738</v>
      </c>
      <c r="AC99" s="173" t="n">
        <v>97028257.1576873</v>
      </c>
      <c r="AD99" s="173" t="n">
        <v>176271075.928401</v>
      </c>
      <c r="AE99" s="173" t="n">
        <v>316857534.611943</v>
      </c>
      <c r="AF99" s="173" t="n">
        <v>319736391.153275</v>
      </c>
      <c r="AG99" s="173" t="n">
        <v>348545559.064691</v>
      </c>
      <c r="AH99" s="173" t="n">
        <v>297821175.308588</v>
      </c>
      <c r="AI99" s="173" t="n">
        <v>285567138.356204</v>
      </c>
      <c r="AJ99" s="173" t="n">
        <v>251763612.331567</v>
      </c>
      <c r="AK99" s="173" t="n">
        <v>297471927.815623</v>
      </c>
      <c r="AL99" s="173" t="n">
        <v>347704282.01793</v>
      </c>
      <c r="AM99" s="173" t="n">
        <v>328648799.974779</v>
      </c>
      <c r="AN99" s="173" t="n">
        <v>475265639.644626</v>
      </c>
      <c r="AO99" s="173" t="n">
        <v>459191267.016056</v>
      </c>
      <c r="AP99" s="173" t="n">
        <v>486568876.142888</v>
      </c>
      <c r="AQ99" s="173" t="n">
        <v>405313290.757256</v>
      </c>
      <c r="AR99" s="173" t="n">
        <v>384736922.773391</v>
      </c>
      <c r="AS99" s="173" t="n">
        <v>413954916.270632</v>
      </c>
      <c r="AT99" s="173" t="n">
        <v>561150404.7357</v>
      </c>
      <c r="AU99" s="173" t="n">
        <v>216810794.129774</v>
      </c>
      <c r="AV99" s="173"/>
    </row>
    <row r="100">
      <c r="A100" t="str">
        <f>L100</f>
      </c>
      <c r="B100" t="str">
        <f>M100</f>
      </c>
      <c r="C100" s="173" t="str">
        <f>AM100</f>
      </c>
      <c r="D100" s="173" t="str">
        <f>AS100</f>
      </c>
      <c r="E100" s="173" t="str">
        <f>AT100</f>
      </c>
      <c r="F100" s="173" t="str">
        <f>AU100</f>
      </c>
      <c r="G100" s="11" t="str">
        <f>AT100/AS100-1</f>
      </c>
      <c r="H100" s="11" t="str">
        <f>AT100/AM100-1</f>
      </c>
      <c r="I100" s="11" t="str">
        <f>AU100/AT100</f>
      </c>
      <c r="J100" s="11" t="str">
        <f>AT100/Sum(AT$77:AT$149)</f>
      </c>
      <c r="K100" s="11" t="str">
        <f>AU100/Sum(AU77:AU$149)</f>
      </c>
      <c r="L100" t="s">
        <v>738</v>
      </c>
      <c r="M100" t="s">
        <v>737</v>
      </c>
      <c r="N100" s="173"/>
      <c r="O100" s="173"/>
      <c r="P100" s="173"/>
      <c r="Q100" s="173"/>
      <c r="R100" s="173"/>
      <c r="S100" s="173"/>
      <c r="T100" s="173"/>
      <c r="U100" s="173"/>
      <c r="V100" s="173"/>
      <c r="W100" s="173"/>
      <c r="X100" s="173"/>
      <c r="Y100" s="173" t="n">
        <v>2390808.57831059</v>
      </c>
      <c r="Z100" s="173" t="n">
        <v>60932.1677146518</v>
      </c>
      <c r="AA100" s="173" t="n">
        <v>2516527.58106549</v>
      </c>
      <c r="AB100" s="173" t="n">
        <v>12089904.6451376</v>
      </c>
      <c r="AC100" s="173" t="n">
        <v>27617795.9332949</v>
      </c>
      <c r="AD100" s="173" t="n">
        <v>26320594.7525555</v>
      </c>
      <c r="AE100" s="173" t="n">
        <v>16534409.8091191</v>
      </c>
      <c r="AF100" s="173" t="n">
        <v>25507996.9089124</v>
      </c>
      <c r="AG100" s="173" t="n">
        <v>24899856.6595143</v>
      </c>
      <c r="AH100" s="173" t="n">
        <v>17471166.5084673</v>
      </c>
      <c r="AI100" s="173" t="n">
        <v>11135392.8092234</v>
      </c>
      <c r="AJ100" s="173" t="n">
        <v>8889324.4003595</v>
      </c>
      <c r="AK100" s="173" t="n">
        <v>643831.57519055</v>
      </c>
      <c r="AL100" s="173" t="n">
        <v>925750.713557839</v>
      </c>
      <c r="AM100" s="173" t="n">
        <v>2140684.58654606</v>
      </c>
      <c r="AN100" s="173" t="n">
        <v>93232.1299453328</v>
      </c>
      <c r="AO100" s="173" t="n">
        <v>1793533.82057074</v>
      </c>
      <c r="AP100" s="173" t="n">
        <v>704562.905117584</v>
      </c>
      <c r="AQ100" s="173" t="n">
        <v>-22728.6522260549</v>
      </c>
      <c r="AR100" s="173" t="n">
        <v>179369.899595991</v>
      </c>
      <c r="AS100" s="173" t="n">
        <v>98759.4022672079</v>
      </c>
      <c r="AT100" s="173" t="n">
        <v>2670</v>
      </c>
      <c r="AU100" s="173"/>
      <c r="AV100" s="173"/>
    </row>
    <row r="101">
      <c r="A101" t="str">
        <f>L101</f>
      </c>
      <c r="B101" t="str">
        <f>M101</f>
      </c>
      <c r="C101" s="173" t="str">
        <f>AM101</f>
      </c>
      <c r="D101" s="173" t="str">
        <f>AS101</f>
      </c>
      <c r="E101" s="173" t="str">
        <f>AT101</f>
      </c>
      <c r="F101" s="173" t="str">
        <f>AU101</f>
      </c>
      <c r="G101" s="11" t="str">
        <f>AT101/AS101-1</f>
      </c>
      <c r="H101" s="11" t="str">
        <f>AT101/AM101-1</f>
      </c>
      <c r="I101" s="11" t="str">
        <f>AU101/AT101</f>
      </c>
      <c r="J101" s="11" t="str">
        <f>AT101/Sum(AT$77:AT$149)</f>
      </c>
      <c r="K101" s="11" t="str">
        <f>AU101/Sum(AU77:AU$149)</f>
      </c>
      <c r="L101" t="s">
        <v>738</v>
      </c>
      <c r="M101" t="s">
        <v>724</v>
      </c>
      <c r="N101" s="173"/>
      <c r="O101" s="173"/>
      <c r="P101" s="173"/>
      <c r="Q101" s="173"/>
      <c r="R101" s="173"/>
      <c r="S101" s="173"/>
      <c r="T101" s="173"/>
      <c r="U101" s="173"/>
      <c r="V101" s="173"/>
      <c r="W101" s="173"/>
      <c r="X101" s="173"/>
      <c r="Y101" s="173"/>
      <c r="Z101" s="173" t="n">
        <v>543039.759526843</v>
      </c>
      <c r="AA101" s="173" t="n">
        <v>51229.9210070245</v>
      </c>
      <c r="AB101" s="173" t="n">
        <v>90375.1684663307</v>
      </c>
      <c r="AC101" s="173" t="n">
        <v>54044.6720152428</v>
      </c>
      <c r="AD101" s="173" t="n">
        <v>21840575.2345939</v>
      </c>
      <c r="AE101" s="173" t="n">
        <v>0</v>
      </c>
      <c r="AF101" s="173" t="n">
        <v>5878.14712743279</v>
      </c>
      <c r="AG101" s="173" t="n">
        <v>-82298.150530103</v>
      </c>
      <c r="AH101" s="173"/>
      <c r="AI101" s="173" t="n">
        <v>-2552.12148763068</v>
      </c>
      <c r="AJ101" s="173"/>
      <c r="AK101" s="173"/>
      <c r="AL101" s="173"/>
      <c r="AM101" s="173"/>
      <c r="AN101" s="173" t="n">
        <v>-22716.6736639938</v>
      </c>
      <c r="AO101" s="173"/>
      <c r="AP101" s="173"/>
      <c r="AQ101" s="173"/>
      <c r="AR101" s="173"/>
      <c r="AS101" s="173" t="n">
        <v>0</v>
      </c>
      <c r="AT101" s="173" t="n">
        <v>85138.2031</v>
      </c>
      <c r="AU101" s="173"/>
      <c r="AV101" s="173"/>
    </row>
    <row r="102">
      <c r="A102" t="str">
        <f>L102</f>
      </c>
      <c r="B102" t="str">
        <f>M102</f>
      </c>
      <c r="C102" s="173" t="str">
        <f>AM102</f>
      </c>
      <c r="D102" s="173" t="str">
        <f>AS102</f>
      </c>
      <c r="E102" s="173" t="str">
        <f>AT102</f>
      </c>
      <c r="F102" s="173" t="str">
        <f>AU102</f>
      </c>
      <c r="G102" s="11" t="str">
        <f>AT102/AS102-1</f>
      </c>
      <c r="H102" s="11" t="str">
        <f>AT102/AM102-1</f>
      </c>
      <c r="I102" s="11" t="str">
        <f>AU102/AT102</f>
      </c>
      <c r="J102" s="11" t="str">
        <f>AT102/Sum(AT$77:AT$149)</f>
      </c>
      <c r="K102" s="11" t="str">
        <f>AU102/Sum(AU77:AU$149)</f>
      </c>
      <c r="L102" t="s">
        <v>739</v>
      </c>
      <c r="M102" t="s">
        <v>727</v>
      </c>
      <c r="N102" s="173"/>
      <c r="O102" s="173"/>
      <c r="P102" s="173"/>
      <c r="Q102" s="173"/>
      <c r="R102" s="173"/>
      <c r="S102" s="173"/>
      <c r="T102" s="173"/>
      <c r="U102" s="173"/>
      <c r="V102" s="173"/>
      <c r="W102" s="173"/>
      <c r="X102" s="173" t="n">
        <v>33458758600.3493</v>
      </c>
      <c r="Y102" s="173" t="n">
        <v>34309001730.0534</v>
      </c>
      <c r="Z102" s="173" t="n">
        <v>37202599413.8166</v>
      </c>
      <c r="AA102" s="173" t="n">
        <v>47447271161.432</v>
      </c>
      <c r="AB102" s="173" t="n">
        <v>42528811397.8011</v>
      </c>
      <c r="AC102" s="173" t="n">
        <v>37589974678.8664</v>
      </c>
      <c r="AD102" s="173" t="n">
        <v>45622287496.4176</v>
      </c>
      <c r="AE102" s="173" t="n">
        <v>50853347323.7725</v>
      </c>
      <c r="AF102" s="173" t="n">
        <v>50742021187.167</v>
      </c>
      <c r="AG102" s="173" t="n">
        <v>50752501038.1955</v>
      </c>
      <c r="AH102" s="173" t="n">
        <v>46232019361.3397</v>
      </c>
      <c r="AI102" s="173" t="n">
        <v>52049178872.6709</v>
      </c>
      <c r="AJ102" s="173" t="n">
        <v>59982806082.4186</v>
      </c>
      <c r="AK102" s="173" t="n">
        <v>57492168259.6219</v>
      </c>
      <c r="AL102" s="173" t="n">
        <v>40358821602.2161</v>
      </c>
      <c r="AM102" s="173" t="n">
        <v>43456458473.8996</v>
      </c>
      <c r="AN102" s="173" t="n">
        <v>61580849364.7486</v>
      </c>
      <c r="AO102" s="173" t="n">
        <v>72104964860.8042</v>
      </c>
      <c r="AP102" s="173" t="n">
        <v>61159771411.2949</v>
      </c>
      <c r="AQ102" s="173" t="n">
        <v>61856082028.5298</v>
      </c>
      <c r="AR102" s="173" t="n">
        <v>82523078418.3885</v>
      </c>
      <c r="AS102" s="173" t="n">
        <v>54515335584.4495</v>
      </c>
      <c r="AT102" s="173" t="n">
        <v>53023910784.1432</v>
      </c>
      <c r="AU102" s="173" t="n">
        <v>37541177197.2897</v>
      </c>
      <c r="AV102" s="173"/>
    </row>
    <row r="103">
      <c r="A103" t="str">
        <f>L103</f>
      </c>
      <c r="B103" t="str">
        <f>M103</f>
      </c>
      <c r="C103" s="173" t="str">
        <f>AM103</f>
      </c>
      <c r="D103" s="173" t="str">
        <f>AS103</f>
      </c>
      <c r="E103" s="173" t="str">
        <f>AT103</f>
      </c>
      <c r="F103" s="173" t="str">
        <f>AU103</f>
      </c>
      <c r="G103" s="11" t="str">
        <f>AT103/AS103-1</f>
      </c>
      <c r="H103" s="11" t="str">
        <f>AT103/AM103-1</f>
      </c>
      <c r="I103" s="11" t="str">
        <f>AU103/AT103</f>
      </c>
      <c r="J103" s="11" t="str">
        <f>AT103/Sum(AT$77:AT$149)</f>
      </c>
      <c r="K103" s="11" t="str">
        <f>AU103/Sum(AU77:AU$149)</f>
      </c>
      <c r="L103" t="s">
        <v>739</v>
      </c>
      <c r="M103" t="s">
        <v>728</v>
      </c>
      <c r="N103" s="173"/>
      <c r="O103" s="173"/>
      <c r="P103" s="173"/>
      <c r="Q103" s="173"/>
      <c r="R103" s="173"/>
      <c r="S103" s="173"/>
      <c r="T103" s="173"/>
      <c r="U103" s="173"/>
      <c r="V103" s="173"/>
      <c r="W103" s="173"/>
      <c r="X103" s="173" t="n">
        <v>10282583655.1005</v>
      </c>
      <c r="Y103" s="173" t="n">
        <v>11119666227.2764</v>
      </c>
      <c r="Z103" s="173" t="n">
        <v>13336727133.0309</v>
      </c>
      <c r="AA103" s="173" t="n">
        <v>14583657546.2804</v>
      </c>
      <c r="AB103" s="173" t="n">
        <v>16288663206.7761</v>
      </c>
      <c r="AC103" s="173" t="n">
        <v>17520019459.9782</v>
      </c>
      <c r="AD103" s="173" t="n">
        <v>16820320262.6049</v>
      </c>
      <c r="AE103" s="173" t="n">
        <v>20312907218.4416</v>
      </c>
      <c r="AF103" s="173" t="n">
        <v>20246983955.6803</v>
      </c>
      <c r="AG103" s="173" t="n">
        <v>18522376038.7155</v>
      </c>
      <c r="AH103" s="173" t="n">
        <v>19888928452.9996</v>
      </c>
      <c r="AI103" s="173" t="n">
        <v>18004645860.0182</v>
      </c>
      <c r="AJ103" s="173" t="n">
        <v>16532340806.0317</v>
      </c>
      <c r="AK103" s="173" t="n">
        <v>13319578183.7603</v>
      </c>
      <c r="AL103" s="173" t="n">
        <v>12674128503.431</v>
      </c>
      <c r="AM103" s="173" t="n">
        <v>11929607921.6207</v>
      </c>
      <c r="AN103" s="173" t="n">
        <v>12285172591.3025</v>
      </c>
      <c r="AO103" s="173" t="n">
        <v>13075919518.8887</v>
      </c>
      <c r="AP103" s="173" t="n">
        <v>12806569357.5029</v>
      </c>
      <c r="AQ103" s="173" t="n">
        <v>13970764387.2073</v>
      </c>
      <c r="AR103" s="173" t="n">
        <v>11905954451.9034</v>
      </c>
      <c r="AS103" s="173" t="n">
        <v>10159474768.8262</v>
      </c>
      <c r="AT103" s="173" t="n">
        <v>10643046702.8576</v>
      </c>
      <c r="AU103" s="173" t="n">
        <v>5685643151.00594</v>
      </c>
      <c r="AV103" s="173"/>
    </row>
    <row r="104">
      <c r="A104" t="str">
        <f>L104</f>
      </c>
      <c r="B104" t="str">
        <f>M104</f>
      </c>
      <c r="C104" s="173" t="str">
        <f>AM104</f>
      </c>
      <c r="D104" s="173" t="str">
        <f>AS104</f>
      </c>
      <c r="E104" s="173" t="str">
        <f>AT104</f>
      </c>
      <c r="F104" s="173" t="str">
        <f>AU104</f>
      </c>
      <c r="G104" s="11" t="str">
        <f>AT104/AS104-1</f>
      </c>
      <c r="H104" s="11" t="str">
        <f>AT104/AM104-1</f>
      </c>
      <c r="I104" s="11" t="str">
        <f>AU104/AT104</f>
      </c>
      <c r="J104" s="11" t="str">
        <f>AT104/Sum(AT$77:AT$149)</f>
      </c>
      <c r="K104" s="11" t="str">
        <f>AU104/Sum(AU77:AU$149)</f>
      </c>
      <c r="L104" t="s">
        <v>739</v>
      </c>
      <c r="M104" t="s">
        <v>729</v>
      </c>
      <c r="N104" s="173"/>
      <c r="O104" s="173"/>
      <c r="P104" s="173"/>
      <c r="Q104" s="173"/>
      <c r="R104" s="173"/>
      <c r="S104" s="173"/>
      <c r="T104" s="173"/>
      <c r="U104" s="173"/>
      <c r="V104" s="173"/>
      <c r="W104" s="173"/>
      <c r="X104" s="173" t="n">
        <v>816970901.253899</v>
      </c>
      <c r="Y104" s="173" t="n">
        <v>788519013.982202</v>
      </c>
      <c r="Z104" s="173" t="n">
        <v>809671141.047102</v>
      </c>
      <c r="AA104" s="173" t="n">
        <v>948397441.090208</v>
      </c>
      <c r="AB104" s="173" t="n">
        <v>929355488.123556</v>
      </c>
      <c r="AC104" s="173" t="n">
        <v>797872949.297765</v>
      </c>
      <c r="AD104" s="173" t="n">
        <v>842805016.443708</v>
      </c>
      <c r="AE104" s="173" t="n">
        <v>726081514.930443</v>
      </c>
      <c r="AF104" s="173" t="n">
        <v>769477667.706311</v>
      </c>
      <c r="AG104" s="173" t="n">
        <v>1041821986.05669</v>
      </c>
      <c r="AH104" s="173" t="n">
        <v>888196155.406553</v>
      </c>
      <c r="AI104" s="173" t="n">
        <v>956986194.760252</v>
      </c>
      <c r="AJ104" s="173" t="n">
        <v>812440491.83392</v>
      </c>
      <c r="AK104" s="173" t="n">
        <v>911853334.095558</v>
      </c>
      <c r="AL104" s="173" t="n">
        <v>551095017.604784</v>
      </c>
      <c r="AM104" s="173" t="n">
        <v>310285757.081061</v>
      </c>
      <c r="AN104" s="173" t="n">
        <v>338476790.60243</v>
      </c>
      <c r="AO104" s="173" t="n">
        <v>703805828.456702</v>
      </c>
      <c r="AP104" s="173" t="n">
        <v>288895810.910802</v>
      </c>
      <c r="AQ104" s="173" t="n">
        <v>202819616.565885</v>
      </c>
      <c r="AR104" s="173" t="n">
        <v>213056167.838978</v>
      </c>
      <c r="AS104" s="173" t="n">
        <v>375761523.742564</v>
      </c>
      <c r="AT104" s="173" t="n">
        <v>519457901.2704</v>
      </c>
      <c r="AU104" s="173" t="n">
        <v>664465542.688878</v>
      </c>
      <c r="AV104" s="173"/>
    </row>
    <row r="105">
      <c r="A105" t="str">
        <f>L105</f>
      </c>
      <c r="B105" t="str">
        <f>M105</f>
      </c>
      <c r="C105" s="173" t="str">
        <f>AM105</f>
      </c>
      <c r="D105" s="173" t="str">
        <f>AS105</f>
      </c>
      <c r="E105" s="173" t="str">
        <f>AT105</f>
      </c>
      <c r="F105" s="173" t="str">
        <f>AU105</f>
      </c>
      <c r="G105" s="11" t="str">
        <f>AT105/AS105-1</f>
      </c>
      <c r="H105" s="11" t="str">
        <f>AT105/AM105-1</f>
      </c>
      <c r="I105" s="11" t="str">
        <f>AU105/AT105</f>
      </c>
      <c r="J105" s="11" t="str">
        <f>AT105/Sum(AT$77:AT$149)</f>
      </c>
      <c r="K105" s="11" t="str">
        <f>AU105/Sum(AU77:AU$149)</f>
      </c>
      <c r="L105" t="s">
        <v>739</v>
      </c>
      <c r="M105" t="s">
        <v>730</v>
      </c>
      <c r="N105" s="173"/>
      <c r="O105" s="173"/>
      <c r="P105" s="173"/>
      <c r="Q105" s="173"/>
      <c r="R105" s="173"/>
      <c r="S105" s="173"/>
      <c r="T105" s="173"/>
      <c r="U105" s="173"/>
      <c r="V105" s="173"/>
      <c r="W105" s="173"/>
      <c r="X105" s="173" t="n">
        <v>1344410935.28037</v>
      </c>
      <c r="Y105" s="173" t="n">
        <v>1030186052.0077</v>
      </c>
      <c r="Z105" s="173" t="n">
        <v>1886411248.90216</v>
      </c>
      <c r="AA105" s="173" t="n">
        <v>1673440934.17922</v>
      </c>
      <c r="AB105" s="173" t="n">
        <v>2126408327.20678</v>
      </c>
      <c r="AC105" s="173" t="n">
        <v>4548277492.26445</v>
      </c>
      <c r="AD105" s="173" t="n">
        <v>7629093750.43902</v>
      </c>
      <c r="AE105" s="173" t="n">
        <v>8726043919.29822</v>
      </c>
      <c r="AF105" s="173" t="n">
        <v>9859883231.45927</v>
      </c>
      <c r="AG105" s="173" t="n">
        <v>8728377289.90018</v>
      </c>
      <c r="AH105" s="173" t="n">
        <v>5214666490.84583</v>
      </c>
      <c r="AI105" s="173" t="n">
        <v>3869257381.60643</v>
      </c>
      <c r="AJ105" s="173" t="n">
        <v>3085100807.98476</v>
      </c>
      <c r="AK105" s="173" t="n">
        <v>2342427798.23772</v>
      </c>
      <c r="AL105" s="173" t="n">
        <v>1893746200.21669</v>
      </c>
      <c r="AM105" s="173" t="n">
        <v>1124869662.63297</v>
      </c>
      <c r="AN105" s="173" t="n">
        <v>1281239299.42788</v>
      </c>
      <c r="AO105" s="173" t="n">
        <v>2146720482.6149</v>
      </c>
      <c r="AP105" s="173" t="n">
        <v>3524325501.79665</v>
      </c>
      <c r="AQ105" s="173" t="n">
        <v>2863071078.1582</v>
      </c>
      <c r="AR105" s="173" t="n">
        <v>2650012666.08505</v>
      </c>
      <c r="AS105" s="173" t="n">
        <v>3332883707.19573</v>
      </c>
      <c r="AT105" s="173" t="n">
        <v>4399340252.6107</v>
      </c>
      <c r="AU105" s="173" t="n">
        <v>2250311075.3474</v>
      </c>
      <c r="AV105" s="173"/>
    </row>
    <row r="106">
      <c r="A106" t="str">
        <f>L106</f>
      </c>
      <c r="B106" t="str">
        <f>M106</f>
      </c>
      <c r="C106" s="173" t="str">
        <f>AM106</f>
      </c>
      <c r="D106" s="173" t="str">
        <f>AS106</f>
      </c>
      <c r="E106" s="173" t="str">
        <f>AT106</f>
      </c>
      <c r="F106" s="173" t="str">
        <f>AU106</f>
      </c>
      <c r="G106" s="11" t="str">
        <f>AT106/AS106-1</f>
      </c>
      <c r="H106" s="11" t="str">
        <f>AT106/AM106-1</f>
      </c>
      <c r="I106" s="11" t="str">
        <f>AU106/AT106</f>
      </c>
      <c r="J106" s="11" t="str">
        <f>AT106/Sum(AT$77:AT$149)</f>
      </c>
      <c r="K106" s="11" t="str">
        <f>AU106/Sum(AU77:AU$149)</f>
      </c>
      <c r="L106" t="s">
        <v>739</v>
      </c>
      <c r="M106" t="s">
        <v>731</v>
      </c>
      <c r="N106" s="173"/>
      <c r="O106" s="173"/>
      <c r="P106" s="173"/>
      <c r="Q106" s="173"/>
      <c r="R106" s="173"/>
      <c r="S106" s="173"/>
      <c r="T106" s="173"/>
      <c r="U106" s="173"/>
      <c r="V106" s="173"/>
      <c r="W106" s="173"/>
      <c r="X106" s="173" t="n">
        <v>3160512413.92057</v>
      </c>
      <c r="Y106" s="173" t="n">
        <v>3680518427.70304</v>
      </c>
      <c r="Z106" s="173" t="n">
        <v>5724999105.3752</v>
      </c>
      <c r="AA106" s="173" t="n">
        <v>5881571069.14686</v>
      </c>
      <c r="AB106" s="173" t="n">
        <v>6993793195.74893</v>
      </c>
      <c r="AC106" s="173" t="n">
        <v>7203369540.37743</v>
      </c>
      <c r="AD106" s="173" t="n">
        <v>7479336900.01347</v>
      </c>
      <c r="AE106" s="173" t="n">
        <v>8783091587.00644</v>
      </c>
      <c r="AF106" s="173" t="n">
        <v>9121369467.68605</v>
      </c>
      <c r="AG106" s="173" t="n">
        <v>11588833415.1526</v>
      </c>
      <c r="AH106" s="173" t="n">
        <v>11832046636.7579</v>
      </c>
      <c r="AI106" s="173" t="n">
        <v>12206731822.5687</v>
      </c>
      <c r="AJ106" s="173" t="n">
        <v>12282956657.5217</v>
      </c>
      <c r="AK106" s="173" t="n">
        <v>11668238372.5489</v>
      </c>
      <c r="AL106" s="173" t="n">
        <v>8389693413.80677</v>
      </c>
      <c r="AM106" s="173" t="n">
        <v>9300130725.85047</v>
      </c>
      <c r="AN106" s="173" t="n">
        <v>9809890814.05018</v>
      </c>
      <c r="AO106" s="173" t="n">
        <v>7882437294.70561</v>
      </c>
      <c r="AP106" s="173" t="n">
        <v>12820195501.0552</v>
      </c>
      <c r="AQ106" s="173" t="n">
        <v>14152826850.3299</v>
      </c>
      <c r="AR106" s="173" t="n">
        <v>18890814631.7805</v>
      </c>
      <c r="AS106" s="173" t="n">
        <v>10503071462.5735</v>
      </c>
      <c r="AT106" s="173" t="n">
        <v>11464418960.5359</v>
      </c>
      <c r="AU106" s="173" t="n">
        <v>4872058579.35514</v>
      </c>
      <c r="AV106" s="173"/>
    </row>
    <row r="107">
      <c r="A107" t="str">
        <f>L107</f>
      </c>
      <c r="B107" t="str">
        <f>M107</f>
      </c>
      <c r="C107" s="173" t="str">
        <f>AM107</f>
      </c>
      <c r="D107" s="173" t="str">
        <f>AS107</f>
      </c>
      <c r="E107" s="173" t="str">
        <f>AT107</f>
      </c>
      <c r="F107" s="173" t="str">
        <f>AU107</f>
      </c>
      <c r="G107" s="11" t="str">
        <f>AT107/AS107-1</f>
      </c>
      <c r="H107" s="11" t="str">
        <f>AT107/AM107-1</f>
      </c>
      <c r="I107" s="11" t="str">
        <f>AU107/AT107</f>
      </c>
      <c r="J107" s="11" t="str">
        <f>AT107/Sum(AT$77:AT$149)</f>
      </c>
      <c r="K107" s="11" t="str">
        <f>AU107/Sum(AU77:AU$149)</f>
      </c>
      <c r="L107" t="s">
        <v>739</v>
      </c>
      <c r="M107" t="s">
        <v>732</v>
      </c>
      <c r="N107" s="173"/>
      <c r="O107" s="173"/>
      <c r="P107" s="173"/>
      <c r="Q107" s="173"/>
      <c r="R107" s="173"/>
      <c r="S107" s="173"/>
      <c r="T107" s="173"/>
      <c r="U107" s="173"/>
      <c r="V107" s="173"/>
      <c r="W107" s="173"/>
      <c r="X107" s="173" t="n">
        <v>8176690462.61373</v>
      </c>
      <c r="Y107" s="173" t="n">
        <v>8174612454.59532</v>
      </c>
      <c r="Z107" s="173" t="n">
        <v>11448051461.4001</v>
      </c>
      <c r="AA107" s="173" t="n">
        <v>13988167372.8469</v>
      </c>
      <c r="AB107" s="173" t="n">
        <v>13127608961.0799</v>
      </c>
      <c r="AC107" s="173" t="n">
        <v>12161394234.4737</v>
      </c>
      <c r="AD107" s="173" t="n">
        <v>12990751860.0471</v>
      </c>
      <c r="AE107" s="173" t="n">
        <v>13984047775.7355</v>
      </c>
      <c r="AF107" s="173" t="n">
        <v>14106233327.7004</v>
      </c>
      <c r="AG107" s="173" t="n">
        <v>13494990691.9705</v>
      </c>
      <c r="AH107" s="173" t="n">
        <v>12683782582.4294</v>
      </c>
      <c r="AI107" s="173" t="n">
        <v>10821664647.3641</v>
      </c>
      <c r="AJ107" s="173" t="n">
        <v>11411189230.0952</v>
      </c>
      <c r="AK107" s="173" t="n">
        <v>10062417779.7864</v>
      </c>
      <c r="AL107" s="173" t="n">
        <v>9389112501.37962</v>
      </c>
      <c r="AM107" s="173" t="n">
        <v>10139267571.3121</v>
      </c>
      <c r="AN107" s="173" t="n">
        <v>13070968430.6073</v>
      </c>
      <c r="AO107" s="173" t="n">
        <v>13020049938.5036</v>
      </c>
      <c r="AP107" s="173" t="n">
        <v>16015593971.7631</v>
      </c>
      <c r="AQ107" s="173" t="n">
        <v>18310019818.3099</v>
      </c>
      <c r="AR107" s="173" t="n">
        <v>18716068962.2451</v>
      </c>
      <c r="AS107" s="173" t="n">
        <v>16641012664.4544</v>
      </c>
      <c r="AT107" s="173" t="n">
        <v>13539125204.2004</v>
      </c>
      <c r="AU107" s="173" t="n">
        <v>9991351029.44112</v>
      </c>
      <c r="AV107" s="173"/>
    </row>
    <row r="108">
      <c r="A108" t="str">
        <f>L108</f>
      </c>
      <c r="B108" t="str">
        <f>M108</f>
      </c>
      <c r="C108" s="173" t="str">
        <f>AM108</f>
      </c>
      <c r="D108" s="173" t="str">
        <f>AS108</f>
      </c>
      <c r="E108" s="173" t="str">
        <f>AT108</f>
      </c>
      <c r="F108" s="173" t="str">
        <f>AU108</f>
      </c>
      <c r="G108" s="11" t="str">
        <f>AT108/AS108-1</f>
      </c>
      <c r="H108" s="11" t="str">
        <f>AT108/AM108-1</f>
      </c>
      <c r="I108" s="11" t="str">
        <f>AU108/AT108</f>
      </c>
      <c r="J108" s="11" t="str">
        <f>AT108/Sum(AT$77:AT$149)</f>
      </c>
      <c r="K108" s="11" t="str">
        <f>AU108/Sum(AU77:AU$149)</f>
      </c>
      <c r="L108" t="s">
        <v>739</v>
      </c>
      <c r="M108" t="s">
        <v>733</v>
      </c>
      <c r="N108" s="173"/>
      <c r="O108" s="173"/>
      <c r="P108" s="173"/>
      <c r="Q108" s="173"/>
      <c r="R108" s="173"/>
      <c r="S108" s="173"/>
      <c r="T108" s="173"/>
      <c r="U108" s="173"/>
      <c r="V108" s="173"/>
      <c r="W108" s="173"/>
      <c r="X108" s="173" t="n">
        <v>228821357.081721</v>
      </c>
      <c r="Y108" s="173" t="n">
        <v>264050267.078869</v>
      </c>
      <c r="Z108" s="173" t="n">
        <v>302584439.384464</v>
      </c>
      <c r="AA108" s="173" t="n">
        <v>362541096.386627</v>
      </c>
      <c r="AB108" s="173" t="n">
        <v>357420891.526239</v>
      </c>
      <c r="AC108" s="173" t="n">
        <v>477541005.268715</v>
      </c>
      <c r="AD108" s="173" t="n">
        <v>564600173.12404</v>
      </c>
      <c r="AE108" s="173" t="n">
        <v>638319456.884186</v>
      </c>
      <c r="AF108" s="173" t="n">
        <v>641596055.131112</v>
      </c>
      <c r="AG108" s="173" t="n">
        <v>696725835.00283</v>
      </c>
      <c r="AH108" s="173" t="n">
        <v>516556915.458703</v>
      </c>
      <c r="AI108" s="173" t="n">
        <v>642064519.825621</v>
      </c>
      <c r="AJ108" s="173" t="n">
        <v>637945348.712234</v>
      </c>
      <c r="AK108" s="173" t="n">
        <v>486665460.912908</v>
      </c>
      <c r="AL108" s="173" t="n">
        <v>479159414.850847</v>
      </c>
      <c r="AM108" s="173" t="n">
        <v>322816372.903686</v>
      </c>
      <c r="AN108" s="173" t="n">
        <v>472007010.606494</v>
      </c>
      <c r="AO108" s="173" t="n">
        <v>448040251.936341</v>
      </c>
      <c r="AP108" s="173" t="n">
        <v>474908078.103695</v>
      </c>
      <c r="AQ108" s="173" t="n">
        <v>448875111.463926</v>
      </c>
      <c r="AR108" s="173" t="n">
        <v>357807042.909793</v>
      </c>
      <c r="AS108" s="173" t="n">
        <v>679379786.217353</v>
      </c>
      <c r="AT108" s="173" t="n">
        <v>395512954.1288</v>
      </c>
      <c r="AU108" s="173" t="n">
        <v>207650586.604364</v>
      </c>
      <c r="AV108" s="173"/>
    </row>
    <row r="109">
      <c r="A109" t="str">
        <f>L109</f>
      </c>
      <c r="B109" t="str">
        <f>M109</f>
      </c>
      <c r="C109" s="173" t="str">
        <f>AM109</f>
      </c>
      <c r="D109" s="173" t="str">
        <f>AS109</f>
      </c>
      <c r="E109" s="173" t="str">
        <f>AT109</f>
      </c>
      <c r="F109" s="173" t="str">
        <f>AU109</f>
      </c>
      <c r="G109" s="11" t="str">
        <f>AT109/AS109-1</f>
      </c>
      <c r="H109" s="11" t="str">
        <f>AT109/AM109-1</f>
      </c>
      <c r="I109" s="11" t="str">
        <f>AU109/AT109</f>
      </c>
      <c r="J109" s="11" t="str">
        <f>AT109/Sum(AT$77:AT$149)</f>
      </c>
      <c r="K109" s="11" t="str">
        <f>AU109/Sum(AU77:AU$149)</f>
      </c>
      <c r="L109" t="s">
        <v>739</v>
      </c>
      <c r="M109" t="s">
        <v>734</v>
      </c>
      <c r="N109" s="173"/>
      <c r="O109" s="173"/>
      <c r="P109" s="173"/>
      <c r="Q109" s="173"/>
      <c r="R109" s="173"/>
      <c r="S109" s="173"/>
      <c r="T109" s="173"/>
      <c r="U109" s="173"/>
      <c r="V109" s="173"/>
      <c r="W109" s="173"/>
      <c r="X109" s="173" t="n">
        <v>2497669487.13351</v>
      </c>
      <c r="Y109" s="173" t="n">
        <v>2071538628.07425</v>
      </c>
      <c r="Z109" s="173" t="n">
        <v>3489975160.47833</v>
      </c>
      <c r="AA109" s="173" t="n">
        <v>4131880061.15352</v>
      </c>
      <c r="AB109" s="173" t="n">
        <v>4521134447.85608</v>
      </c>
      <c r="AC109" s="173" t="n">
        <v>5347685127.37451</v>
      </c>
      <c r="AD109" s="173" t="n">
        <v>6665005656.50757</v>
      </c>
      <c r="AE109" s="173" t="n">
        <v>5630505169.66818</v>
      </c>
      <c r="AF109" s="173" t="n">
        <v>5989780416.61824</v>
      </c>
      <c r="AG109" s="173" t="n">
        <v>5585397465.16185</v>
      </c>
      <c r="AH109" s="173" t="n">
        <v>5722577047.57003</v>
      </c>
      <c r="AI109" s="173" t="n">
        <v>5461166339.43577</v>
      </c>
      <c r="AJ109" s="173" t="n">
        <v>4703452635.36305</v>
      </c>
      <c r="AK109" s="173" t="n">
        <v>3917363747.70779</v>
      </c>
      <c r="AL109" s="173" t="n">
        <v>3290203349.58732</v>
      </c>
      <c r="AM109" s="173" t="n">
        <v>3548292049.15666</v>
      </c>
      <c r="AN109" s="173" t="n">
        <v>4016042786.42114</v>
      </c>
      <c r="AO109" s="173" t="n">
        <v>3789565318.94144</v>
      </c>
      <c r="AP109" s="173" t="n">
        <v>4266286827.09532</v>
      </c>
      <c r="AQ109" s="173" t="n">
        <v>5479190353.05473</v>
      </c>
      <c r="AR109" s="173" t="n">
        <v>4829897541.43779</v>
      </c>
      <c r="AS109" s="173" t="n">
        <v>9187587988.66914</v>
      </c>
      <c r="AT109" s="173" t="n">
        <v>9608494732.5119</v>
      </c>
      <c r="AU109" s="173" t="n">
        <v>7708831289.53715</v>
      </c>
      <c r="AV109" s="173"/>
    </row>
    <row r="110">
      <c r="A110" t="str">
        <f>L110</f>
      </c>
      <c r="B110" t="str">
        <f>M110</f>
      </c>
      <c r="C110" s="173" t="str">
        <f>AM110</f>
      </c>
      <c r="D110" s="173" t="str">
        <f>AS110</f>
      </c>
      <c r="E110" s="173" t="str">
        <f>AT110</f>
      </c>
      <c r="F110" s="173" t="str">
        <f>AU110</f>
      </c>
      <c r="G110" s="11" t="str">
        <f>AT110/AS110-1</f>
      </c>
      <c r="H110" s="11" t="str">
        <f>AT110/AM110-1</f>
      </c>
      <c r="I110" s="11" t="str">
        <f>AU110/AT110</f>
      </c>
      <c r="J110" s="11" t="str">
        <f>AT110/Sum(AT$77:AT$149)</f>
      </c>
      <c r="K110" s="11" t="str">
        <f>AU110/Sum(AU77:AU$149)</f>
      </c>
      <c r="L110" t="s">
        <v>739</v>
      </c>
      <c r="M110" t="s">
        <v>735</v>
      </c>
      <c r="N110" s="173"/>
      <c r="O110" s="173"/>
      <c r="P110" s="173"/>
      <c r="Q110" s="173"/>
      <c r="R110" s="173"/>
      <c r="S110" s="173"/>
      <c r="T110" s="173"/>
      <c r="U110" s="173"/>
      <c r="V110" s="173"/>
      <c r="W110" s="173"/>
      <c r="X110" s="173" t="n">
        <v>772738570.499319</v>
      </c>
      <c r="Y110" s="173" t="n">
        <v>817164300.970473</v>
      </c>
      <c r="Z110" s="173" t="n">
        <v>1032942820.55716</v>
      </c>
      <c r="AA110" s="173" t="n">
        <v>792581033.669281</v>
      </c>
      <c r="AB110" s="173" t="n">
        <v>852559297.619698</v>
      </c>
      <c r="AC110" s="173" t="n">
        <v>938415660.898491</v>
      </c>
      <c r="AD110" s="173" t="n">
        <v>1717288730.43343</v>
      </c>
      <c r="AE110" s="173" t="n">
        <v>1239323252.80412</v>
      </c>
      <c r="AF110" s="173" t="n">
        <v>2289677623.56589</v>
      </c>
      <c r="AG110" s="173" t="n">
        <v>2465140496.41569</v>
      </c>
      <c r="AH110" s="173" t="n">
        <v>2377713620.23623</v>
      </c>
      <c r="AI110" s="173" t="n">
        <v>2863030993.04957</v>
      </c>
      <c r="AJ110" s="173" t="n">
        <v>2732934939.88749</v>
      </c>
      <c r="AK110" s="173" t="n">
        <v>2554100219.17731</v>
      </c>
      <c r="AL110" s="173" t="n">
        <v>2028066420.34306</v>
      </c>
      <c r="AM110" s="173" t="n">
        <v>2095740646.27799</v>
      </c>
      <c r="AN110" s="173" t="n">
        <v>2263378614.51505</v>
      </c>
      <c r="AO110" s="173" t="n">
        <v>2430915601.32781</v>
      </c>
      <c r="AP110" s="173" t="n">
        <v>2429602350.82534</v>
      </c>
      <c r="AQ110" s="173" t="n">
        <v>2332559277.86951</v>
      </c>
      <c r="AR110" s="173" t="n">
        <v>1915104292.92917</v>
      </c>
      <c r="AS110" s="173" t="n">
        <v>1531612132.06605</v>
      </c>
      <c r="AT110" s="173" t="n">
        <v>1425218725.8614</v>
      </c>
      <c r="AU110" s="173" t="n">
        <v>922673037.531816</v>
      </c>
      <c r="AV110" s="173"/>
    </row>
    <row r="111">
      <c r="A111" t="str">
        <f>L111</f>
      </c>
      <c r="B111" t="str">
        <f>M111</f>
      </c>
      <c r="C111" s="173" t="str">
        <f>AM111</f>
      </c>
      <c r="D111" s="173" t="str">
        <f>AS111</f>
      </c>
      <c r="E111" s="173" t="str">
        <f>AT111</f>
      </c>
      <c r="F111" s="173" t="str">
        <f>AU111</f>
      </c>
      <c r="G111" s="11" t="str">
        <f>AT111/AS111-1</f>
      </c>
      <c r="H111" s="11" t="str">
        <f>AT111/AM111-1</f>
      </c>
      <c r="I111" s="11" t="str">
        <f>AU111/AT111</f>
      </c>
      <c r="J111" s="11" t="str">
        <f>AT111/Sum(AT$77:AT$149)</f>
      </c>
      <c r="K111" s="11" t="str">
        <f>AU111/Sum(AU77:AU$149)</f>
      </c>
      <c r="L111" t="s">
        <v>739</v>
      </c>
      <c r="M111" t="s">
        <v>736</v>
      </c>
      <c r="N111" s="173"/>
      <c r="O111" s="173"/>
      <c r="P111" s="173"/>
      <c r="Q111" s="173"/>
      <c r="R111" s="173"/>
      <c r="S111" s="173"/>
      <c r="T111" s="173"/>
      <c r="U111" s="173"/>
      <c r="V111" s="173"/>
      <c r="W111" s="173"/>
      <c r="X111" s="173" t="n">
        <v>4289150941.45278</v>
      </c>
      <c r="Y111" s="173" t="n">
        <v>5337194015.65496</v>
      </c>
      <c r="Z111" s="173" t="n">
        <v>13316488361.3672</v>
      </c>
      <c r="AA111" s="173" t="n">
        <v>11256996293.8057</v>
      </c>
      <c r="AB111" s="173" t="n">
        <v>13590842418.6112</v>
      </c>
      <c r="AC111" s="173" t="n">
        <v>13766174518.4992</v>
      </c>
      <c r="AD111" s="173" t="n">
        <v>15580149844.818</v>
      </c>
      <c r="AE111" s="173" t="n">
        <v>15450195972.8394</v>
      </c>
      <c r="AF111" s="173" t="n">
        <v>16399361321.3767</v>
      </c>
      <c r="AG111" s="173" t="n">
        <v>17879544487.5317</v>
      </c>
      <c r="AH111" s="173" t="n">
        <v>12020333866.7471</v>
      </c>
      <c r="AI111" s="173" t="n">
        <v>22291047164.1962</v>
      </c>
      <c r="AJ111" s="173" t="n">
        <v>10407734118.2299</v>
      </c>
      <c r="AK111" s="173" t="n">
        <v>9470279609.48824</v>
      </c>
      <c r="AL111" s="173" t="n">
        <v>12631835891.1659</v>
      </c>
      <c r="AM111" s="173" t="n">
        <v>9989248219.24017</v>
      </c>
      <c r="AN111" s="173" t="n">
        <v>11904134447.8833</v>
      </c>
      <c r="AO111" s="173" t="n">
        <v>10933231661.8797</v>
      </c>
      <c r="AP111" s="173" t="n">
        <v>11344522353.7274</v>
      </c>
      <c r="AQ111" s="173" t="n">
        <v>12337213418.1894</v>
      </c>
      <c r="AR111" s="173" t="n">
        <v>20036476653.9465</v>
      </c>
      <c r="AS111" s="173" t="n">
        <v>12095764118.62</v>
      </c>
      <c r="AT111" s="173" t="n">
        <v>13062989849.4312</v>
      </c>
      <c r="AU111" s="173" t="n">
        <v>8418389056.40735</v>
      </c>
      <c r="AV111" s="173"/>
    </row>
    <row r="112">
      <c r="A112" t="str">
        <f>L112</f>
      </c>
      <c r="B112" t="str">
        <f>M112</f>
      </c>
      <c r="C112" s="173" t="str">
        <f>AM112</f>
      </c>
      <c r="D112" s="173" t="str">
        <f>AS112</f>
      </c>
      <c r="E112" s="173" t="str">
        <f>AT112</f>
      </c>
      <c r="F112" s="173" t="str">
        <f>AU112</f>
      </c>
      <c r="G112" s="11" t="str">
        <f>AT112/AS112-1</f>
      </c>
      <c r="H112" s="11" t="str">
        <f>AT112/AM112-1</f>
      </c>
      <c r="I112" s="11" t="str">
        <f>AU112/AT112</f>
      </c>
      <c r="J112" s="11" t="str">
        <f>AT112/Sum(AT$77:AT$149)</f>
      </c>
      <c r="K112" s="11" t="str">
        <f>AU112/Sum(AU77:AU$149)</f>
      </c>
      <c r="L112" t="s">
        <v>739</v>
      </c>
      <c r="M112" t="s">
        <v>737</v>
      </c>
      <c r="N112" s="173"/>
      <c r="O112" s="173"/>
      <c r="P112" s="173"/>
      <c r="Q112" s="173"/>
      <c r="R112" s="173"/>
      <c r="S112" s="173"/>
      <c r="T112" s="173"/>
      <c r="U112" s="173"/>
      <c r="V112" s="173"/>
      <c r="W112" s="173"/>
      <c r="X112" s="173" t="n">
        <v>3707546141.1705</v>
      </c>
      <c r="Y112" s="173" t="n">
        <v>4838128860.15755</v>
      </c>
      <c r="Z112" s="173" t="n">
        <v>4783471896.99515</v>
      </c>
      <c r="AA112" s="173" t="n">
        <v>5672397382.25786</v>
      </c>
      <c r="AB112" s="173" t="n">
        <v>6816413232.16986</v>
      </c>
      <c r="AC112" s="173" t="n">
        <v>6263837896.29782</v>
      </c>
      <c r="AD112" s="173" t="n">
        <v>7763102679.76118</v>
      </c>
      <c r="AE112" s="173" t="n">
        <v>7845371888.53043</v>
      </c>
      <c r="AF112" s="173" t="n">
        <v>9072056236.314</v>
      </c>
      <c r="AG112" s="173" t="n">
        <v>10186524238.0971</v>
      </c>
      <c r="AH112" s="173" t="n">
        <v>8177651109.35375</v>
      </c>
      <c r="AI112" s="173" t="n">
        <v>10077749831.2451</v>
      </c>
      <c r="AJ112" s="173" t="n">
        <v>9713152825.96793</v>
      </c>
      <c r="AK112" s="173" t="n">
        <v>6819474158.59576</v>
      </c>
      <c r="AL112" s="173" t="n">
        <v>7543179497.20822</v>
      </c>
      <c r="AM112" s="173" t="n">
        <v>5033769964.88968</v>
      </c>
      <c r="AN112" s="173" t="n">
        <v>5045974302.92047</v>
      </c>
      <c r="AO112" s="173" t="n">
        <v>4676888533.44893</v>
      </c>
      <c r="AP112" s="173" t="n">
        <v>3651722549.38653</v>
      </c>
      <c r="AQ112" s="173" t="n">
        <v>5985086737.32522</v>
      </c>
      <c r="AR112" s="173" t="n">
        <v>6068277799.08775</v>
      </c>
      <c r="AS112" s="173" t="n">
        <v>2760822256.65574</v>
      </c>
      <c r="AT112" s="173" t="n">
        <v>3413000193.4499</v>
      </c>
      <c r="AU112" s="173" t="n">
        <v>2053452288.11591</v>
      </c>
      <c r="AV112" s="173"/>
    </row>
    <row r="113">
      <c r="A113" t="str">
        <f>L113</f>
      </c>
      <c r="B113" t="str">
        <f>M113</f>
      </c>
      <c r="C113" s="173" t="str">
        <f>AM113</f>
      </c>
      <c r="D113" s="173" t="str">
        <f>AS113</f>
      </c>
      <c r="E113" s="173" t="str">
        <f>AT113</f>
      </c>
      <c r="F113" s="173" t="str">
        <f>AU113</f>
      </c>
      <c r="G113" s="11" t="str">
        <f>AT113/AS113-1</f>
      </c>
      <c r="H113" s="11" t="str">
        <f>AT113/AM113-1</f>
      </c>
      <c r="I113" s="11" t="str">
        <f>AU113/AT113</f>
      </c>
      <c r="J113" s="11" t="str">
        <f>AT113/Sum(AT$77:AT$149)</f>
      </c>
      <c r="K113" s="11" t="str">
        <f>AU113/Sum(AU77:AU$149)</f>
      </c>
      <c r="L113" t="s">
        <v>739</v>
      </c>
      <c r="M113" t="s">
        <v>724</v>
      </c>
      <c r="N113" s="173"/>
      <c r="O113" s="173"/>
      <c r="P113" s="173"/>
      <c r="Q113" s="173"/>
      <c r="R113" s="173"/>
      <c r="S113" s="173"/>
      <c r="T113" s="173"/>
      <c r="U113" s="173"/>
      <c r="V113" s="173"/>
      <c r="W113" s="173"/>
      <c r="X113" s="173" t="n">
        <v>14023531.4029334</v>
      </c>
      <c r="Y113" s="173" t="n">
        <v>2519026.17909759</v>
      </c>
      <c r="Z113" s="173" t="n">
        <v>26099245.134209</v>
      </c>
      <c r="AA113" s="173" t="n">
        <v>6047662.9171832</v>
      </c>
      <c r="AB113" s="173" t="n">
        <v>37186.9832171426</v>
      </c>
      <c r="AC113" s="173" t="n">
        <v>-162051.684417838</v>
      </c>
      <c r="AD113" s="173" t="n">
        <v>3384267.73302407</v>
      </c>
      <c r="AE113" s="173" t="n">
        <v>0</v>
      </c>
      <c r="AF113" s="173" t="n">
        <v>0</v>
      </c>
      <c r="AG113" s="173" t="n">
        <v>794244.920084021</v>
      </c>
      <c r="AH113" s="173" t="n">
        <v>-145.213276485658</v>
      </c>
      <c r="AI113" s="173" t="n">
        <v>-8367.54836684365</v>
      </c>
      <c r="AJ113" s="173"/>
      <c r="AK113" s="173"/>
      <c r="AL113" s="173"/>
      <c r="AM113" s="173"/>
      <c r="AN113" s="173"/>
      <c r="AO113" s="173"/>
      <c r="AP113" s="173"/>
      <c r="AQ113" s="173"/>
      <c r="AR113" s="173"/>
      <c r="AS113" s="173"/>
      <c r="AT113" s="173"/>
      <c r="AU113" s="173"/>
      <c r="AV113" s="173"/>
    </row>
    <row r="114">
      <c r="A114" t="str">
        <f>L114</f>
      </c>
      <c r="B114" t="str">
        <f>M114</f>
      </c>
      <c r="C114" s="173" t="str">
        <f>AM114</f>
      </c>
      <c r="D114" s="173" t="str">
        <f>AS114</f>
      </c>
      <c r="E114" s="173" t="str">
        <f>AT114</f>
      </c>
      <c r="F114" s="173" t="str">
        <f>AU114</f>
      </c>
      <c r="G114" s="11" t="str">
        <f>AT114/AS114-1</f>
      </c>
      <c r="H114" s="11" t="str">
        <f>AT114/AM114-1</f>
      </c>
      <c r="I114" s="11" t="str">
        <f>AU114/AT114</f>
      </c>
      <c r="J114" s="11" t="str">
        <f>AT114/Sum(AT$77:AT$149)</f>
      </c>
      <c r="K114" s="11" t="str">
        <f>AU114/Sum(AU77:AU$149)</f>
      </c>
      <c r="L114" t="s">
        <v>740</v>
      </c>
      <c r="M114" t="s">
        <v>727</v>
      </c>
      <c r="N114" s="173"/>
      <c r="O114" s="173"/>
      <c r="P114" s="173"/>
      <c r="Q114" s="173"/>
      <c r="R114" s="173"/>
      <c r="S114" s="173"/>
      <c r="T114" s="173"/>
      <c r="U114" s="173"/>
      <c r="V114" s="173"/>
      <c r="W114" s="173"/>
      <c r="X114" s="173" t="n">
        <v>14097380029.9514</v>
      </c>
      <c r="Y114" s="173" t="n">
        <v>14193253296.0462</v>
      </c>
      <c r="Z114" s="173" t="n">
        <v>14449226050.7578</v>
      </c>
      <c r="AA114" s="173" t="n">
        <v>19340742244.2739</v>
      </c>
      <c r="AB114" s="173" t="n">
        <v>19620489747.0469</v>
      </c>
      <c r="AC114" s="173" t="n">
        <v>20610205945.7079</v>
      </c>
      <c r="AD114" s="173" t="n">
        <v>19901409789.8364</v>
      </c>
      <c r="AE114" s="173" t="n">
        <v>22409397910.1693</v>
      </c>
      <c r="AF114" s="173" t="n">
        <v>28006778551.2309</v>
      </c>
      <c r="AG114" s="173" t="n">
        <v>25631547116.4583</v>
      </c>
      <c r="AH114" s="173" t="n">
        <v>25276855641.2003</v>
      </c>
      <c r="AI114" s="173" t="n">
        <v>25765001979.3253</v>
      </c>
      <c r="AJ114" s="173" t="n">
        <v>25207841477.8521</v>
      </c>
      <c r="AK114" s="173" t="n">
        <v>20671612826.621</v>
      </c>
      <c r="AL114" s="173" t="n">
        <v>20051298184.887</v>
      </c>
      <c r="AM114" s="173" t="n">
        <v>19688997952.6618</v>
      </c>
      <c r="AN114" s="173" t="n">
        <v>17253012525.8848</v>
      </c>
      <c r="AO114" s="173" t="n">
        <v>15503837867.2012</v>
      </c>
      <c r="AP114" s="173" t="n">
        <v>19628061091.3759</v>
      </c>
      <c r="AQ114" s="173" t="n">
        <v>22852085344.7935</v>
      </c>
      <c r="AR114" s="173" t="n">
        <v>19602951264.159</v>
      </c>
      <c r="AS114" s="173" t="n">
        <v>10830977406.6254</v>
      </c>
      <c r="AT114" s="173" t="n">
        <v>9584665699.396</v>
      </c>
      <c r="AU114" s="173" t="n">
        <v>4975053451.8023</v>
      </c>
      <c r="AV114" s="173"/>
    </row>
    <row r="115">
      <c r="A115" t="str">
        <f>L115</f>
      </c>
      <c r="B115" t="str">
        <f>M115</f>
      </c>
      <c r="C115" s="173" t="str">
        <f>AM115</f>
      </c>
      <c r="D115" s="173" t="str">
        <f>AS115</f>
      </c>
      <c r="E115" s="173" t="str">
        <f>AT115</f>
      </c>
      <c r="F115" s="173" t="str">
        <f>AU115</f>
      </c>
      <c r="G115" s="11" t="str">
        <f>AT115/AS115-1</f>
      </c>
      <c r="H115" s="11" t="str">
        <f>AT115/AM115-1</f>
      </c>
      <c r="I115" s="11" t="str">
        <f>AU115/AT115</f>
      </c>
      <c r="J115" s="11" t="str">
        <f>AT115/Sum(AT$77:AT$149)</f>
      </c>
      <c r="K115" s="11" t="str">
        <f>AU115/Sum(AU77:AU$149)</f>
      </c>
      <c r="L115" t="s">
        <v>740</v>
      </c>
      <c r="M115" t="s">
        <v>728</v>
      </c>
      <c r="N115" s="173"/>
      <c r="O115" s="173"/>
      <c r="P115" s="173"/>
      <c r="Q115" s="173"/>
      <c r="R115" s="173"/>
      <c r="S115" s="173"/>
      <c r="T115" s="173"/>
      <c r="U115" s="173"/>
      <c r="V115" s="173"/>
      <c r="W115" s="173"/>
      <c r="X115" s="173" t="n">
        <v>10385316307.7251</v>
      </c>
      <c r="Y115" s="173" t="n">
        <v>11075213705.7958</v>
      </c>
      <c r="Z115" s="173" t="n">
        <v>12324052122.3862</v>
      </c>
      <c r="AA115" s="173" t="n">
        <v>16172851562.9144</v>
      </c>
      <c r="AB115" s="173" t="n">
        <v>19796772814.7054</v>
      </c>
      <c r="AC115" s="173" t="n">
        <v>22713811271.1111</v>
      </c>
      <c r="AD115" s="173" t="n">
        <v>23739032775.275</v>
      </c>
      <c r="AE115" s="173" t="n">
        <v>25950014098.4878</v>
      </c>
      <c r="AF115" s="173" t="n">
        <v>28397281487.9939</v>
      </c>
      <c r="AG115" s="173" t="n">
        <v>26838615430.2215</v>
      </c>
      <c r="AH115" s="173" t="n">
        <v>25614525666.9377</v>
      </c>
      <c r="AI115" s="173" t="n">
        <v>23588218576.4693</v>
      </c>
      <c r="AJ115" s="173" t="n">
        <v>20835299845.7771</v>
      </c>
      <c r="AK115" s="173" t="n">
        <v>16721519763.2098</v>
      </c>
      <c r="AL115" s="173" t="n">
        <v>15071310545.6839</v>
      </c>
      <c r="AM115" s="173" t="n">
        <v>13695465044.3379</v>
      </c>
      <c r="AN115" s="173" t="n">
        <v>15270873886.315</v>
      </c>
      <c r="AO115" s="173" t="n">
        <v>16292878379.6666</v>
      </c>
      <c r="AP115" s="173" t="n">
        <v>18443244823.2396</v>
      </c>
      <c r="AQ115" s="173" t="n">
        <v>18698724184.6147</v>
      </c>
      <c r="AR115" s="173" t="n">
        <v>19426300595.7824</v>
      </c>
      <c r="AS115" s="173" t="n">
        <v>14808998292.9077</v>
      </c>
      <c r="AT115" s="173" t="n">
        <v>14846044806.3913</v>
      </c>
      <c r="AU115" s="173" t="n">
        <v>6304935672.9283</v>
      </c>
      <c r="AV115" s="173"/>
    </row>
    <row r="116">
      <c r="A116" t="str">
        <f>L116</f>
      </c>
      <c r="B116" t="str">
        <f>M116</f>
      </c>
      <c r="C116" s="173" t="str">
        <f>AM116</f>
      </c>
      <c r="D116" s="173" t="str">
        <f>AS116</f>
      </c>
      <c r="E116" s="173" t="str">
        <f>AT116</f>
      </c>
      <c r="F116" s="173" t="str">
        <f>AU116</f>
      </c>
      <c r="G116" s="11" t="str">
        <f>AT116/AS116-1</f>
      </c>
      <c r="H116" s="11" t="str">
        <f>AT116/AM116-1</f>
      </c>
      <c r="I116" s="11" t="str">
        <f>AU116/AT116</f>
      </c>
      <c r="J116" s="11" t="str">
        <f>AT116/Sum(AT$77:AT$149)</f>
      </c>
      <c r="K116" s="11" t="str">
        <f>AU116/Sum(AU77:AU$149)</f>
      </c>
      <c r="L116" t="s">
        <v>740</v>
      </c>
      <c r="M116" t="s">
        <v>729</v>
      </c>
      <c r="N116" s="173"/>
      <c r="O116" s="173"/>
      <c r="P116" s="173"/>
      <c r="Q116" s="173"/>
      <c r="R116" s="173"/>
      <c r="S116" s="173"/>
      <c r="T116" s="173"/>
      <c r="U116" s="173"/>
      <c r="V116" s="173"/>
      <c r="W116" s="173"/>
      <c r="X116" s="173" t="n">
        <v>3914324976.90548</v>
      </c>
      <c r="Y116" s="173" t="n">
        <v>4743296411.18177</v>
      </c>
      <c r="Z116" s="173" t="n">
        <v>5249480644.67734</v>
      </c>
      <c r="AA116" s="173" t="n">
        <v>11332782489.3009</v>
      </c>
      <c r="AB116" s="173" t="n">
        <v>11703963473.4163</v>
      </c>
      <c r="AC116" s="173" t="n">
        <v>10183846406.0794</v>
      </c>
      <c r="AD116" s="173" t="n">
        <v>10575355323.1358</v>
      </c>
      <c r="AE116" s="173" t="n">
        <v>10628254057.4059</v>
      </c>
      <c r="AF116" s="173" t="n">
        <v>15882685621.8783</v>
      </c>
      <c r="AG116" s="173" t="n">
        <v>17273755271.5521</v>
      </c>
      <c r="AH116" s="173" t="n">
        <v>16124363684.7208</v>
      </c>
      <c r="AI116" s="173" t="n">
        <v>12304043992.9876</v>
      </c>
      <c r="AJ116" s="173" t="n">
        <v>12358272550.0182</v>
      </c>
      <c r="AK116" s="173" t="n">
        <v>10089900801.1119</v>
      </c>
      <c r="AL116" s="173" t="n">
        <v>8526708170.60518</v>
      </c>
      <c r="AM116" s="173" t="n">
        <v>7252127690.61314</v>
      </c>
      <c r="AN116" s="173" t="n">
        <v>6790787032.33778</v>
      </c>
      <c r="AO116" s="173" t="n">
        <v>6003605402.80559</v>
      </c>
      <c r="AP116" s="173" t="n">
        <v>7750027752.46596</v>
      </c>
      <c r="AQ116" s="173" t="n">
        <v>10954802911.337</v>
      </c>
      <c r="AR116" s="173" t="n">
        <v>11453315800.5176</v>
      </c>
      <c r="AS116" s="173" t="n">
        <v>8787801657.33792</v>
      </c>
      <c r="AT116" s="173" t="n">
        <v>8492917084.0346</v>
      </c>
      <c r="AU116" s="173" t="n">
        <v>4161205070.20467</v>
      </c>
      <c r="AV116" s="173"/>
    </row>
    <row r="117">
      <c r="A117" t="str">
        <f>L117</f>
      </c>
      <c r="B117" t="str">
        <f>M117</f>
      </c>
      <c r="C117" s="173" t="str">
        <f>AM117</f>
      </c>
      <c r="D117" s="173" t="str">
        <f>AS117</f>
      </c>
      <c r="E117" s="173" t="str">
        <f>AT117</f>
      </c>
      <c r="F117" s="173" t="str">
        <f>AU117</f>
      </c>
      <c r="G117" s="11" t="str">
        <f>AT117/AS117-1</f>
      </c>
      <c r="H117" s="11" t="str">
        <f>AT117/AM117-1</f>
      </c>
      <c r="I117" s="11" t="str">
        <f>AU117/AT117</f>
      </c>
      <c r="J117" s="11" t="str">
        <f>AT117/Sum(AT$77:AT$149)</f>
      </c>
      <c r="K117" s="11" t="str">
        <f>AU117/Sum(AU77:AU$149)</f>
      </c>
      <c r="L117" t="s">
        <v>740</v>
      </c>
      <c r="M117" t="s">
        <v>730</v>
      </c>
      <c r="N117" s="173"/>
      <c r="O117" s="173"/>
      <c r="P117" s="173"/>
      <c r="Q117" s="173"/>
      <c r="R117" s="173"/>
      <c r="S117" s="173"/>
      <c r="T117" s="173"/>
      <c r="U117" s="173"/>
      <c r="V117" s="173"/>
      <c r="W117" s="173"/>
      <c r="X117" s="173" t="n">
        <v>896515338.844362</v>
      </c>
      <c r="Y117" s="173" t="n">
        <v>1388807750.47583</v>
      </c>
      <c r="Z117" s="173" t="n">
        <v>1666972300.38782</v>
      </c>
      <c r="AA117" s="173" t="n">
        <v>2428166931.34519</v>
      </c>
      <c r="AB117" s="173" t="n">
        <v>4134961926.86436</v>
      </c>
      <c r="AC117" s="173" t="n">
        <v>5640261445.77922</v>
      </c>
      <c r="AD117" s="173" t="n">
        <v>6212241302.10907</v>
      </c>
      <c r="AE117" s="173" t="n">
        <v>16851156252.6171</v>
      </c>
      <c r="AF117" s="173" t="n">
        <v>27395883398.1765</v>
      </c>
      <c r="AG117" s="173" t="n">
        <v>17666987424.5669</v>
      </c>
      <c r="AH117" s="173" t="n">
        <v>16793488046.0429</v>
      </c>
      <c r="AI117" s="173" t="n">
        <v>12523350739.8351</v>
      </c>
      <c r="AJ117" s="173" t="n">
        <v>6879276782.42405</v>
      </c>
      <c r="AK117" s="173" t="n">
        <v>4013760398.96679</v>
      </c>
      <c r="AL117" s="173" t="n">
        <v>2560738585.87695</v>
      </c>
      <c r="AM117" s="173" t="n">
        <v>4021294818.79504</v>
      </c>
      <c r="AN117" s="173" t="n">
        <v>4181708767.75658</v>
      </c>
      <c r="AO117" s="173" t="n">
        <v>3580105306.56153</v>
      </c>
      <c r="AP117" s="173" t="n">
        <v>7176278244.11829</v>
      </c>
      <c r="AQ117" s="173" t="n">
        <v>6982431699.95941</v>
      </c>
      <c r="AR117" s="173" t="n">
        <v>6537126217.32041</v>
      </c>
      <c r="AS117" s="173" t="n">
        <v>4254312928.69322</v>
      </c>
      <c r="AT117" s="173" t="n">
        <v>3722422928.9784</v>
      </c>
      <c r="AU117" s="173" t="n">
        <v>2509763134.70583</v>
      </c>
      <c r="AV117" s="173"/>
    </row>
    <row r="118">
      <c r="A118" t="str">
        <f>L118</f>
      </c>
      <c r="B118" t="str">
        <f>M118</f>
      </c>
      <c r="C118" s="173" t="str">
        <f>AM118</f>
      </c>
      <c r="D118" s="173" t="str">
        <f>AS118</f>
      </c>
      <c r="E118" s="173" t="str">
        <f>AT118</f>
      </c>
      <c r="F118" s="173" t="str">
        <f>AU118</f>
      </c>
      <c r="G118" s="11" t="str">
        <f>AT118/AS118-1</f>
      </c>
      <c r="H118" s="11" t="str">
        <f>AT118/AM118-1</f>
      </c>
      <c r="I118" s="11" t="str">
        <f>AU118/AT118</f>
      </c>
      <c r="J118" s="11" t="str">
        <f>AT118/Sum(AT$77:AT$149)</f>
      </c>
      <c r="K118" s="11" t="str">
        <f>AU118/Sum(AU77:AU$149)</f>
      </c>
      <c r="L118" t="s">
        <v>740</v>
      </c>
      <c r="M118" t="s">
        <v>731</v>
      </c>
      <c r="N118" s="173"/>
      <c r="O118" s="173"/>
      <c r="P118" s="173"/>
      <c r="Q118" s="173"/>
      <c r="R118" s="173"/>
      <c r="S118" s="173"/>
      <c r="T118" s="173"/>
      <c r="U118" s="173"/>
      <c r="V118" s="173"/>
      <c r="W118" s="173"/>
      <c r="X118" s="173" t="n">
        <v>876017602.538713</v>
      </c>
      <c r="Y118" s="173" t="n">
        <v>749883380.270009</v>
      </c>
      <c r="Z118" s="173" t="n">
        <v>737432180.370547</v>
      </c>
      <c r="AA118" s="173" t="n">
        <v>722677734.834794</v>
      </c>
      <c r="AB118" s="173" t="n">
        <v>757379724.606292</v>
      </c>
      <c r="AC118" s="173" t="n">
        <v>950931282.378134</v>
      </c>
      <c r="AD118" s="173" t="n">
        <v>848228688.144184</v>
      </c>
      <c r="AE118" s="173" t="n">
        <v>1155385959.33599</v>
      </c>
      <c r="AF118" s="173" t="n">
        <v>840841463.950259</v>
      </c>
      <c r="AG118" s="173" t="n">
        <v>727501188.702928</v>
      </c>
      <c r="AH118" s="173" t="n">
        <v>577258585.641499</v>
      </c>
      <c r="AI118" s="173" t="n">
        <v>423232536.274274</v>
      </c>
      <c r="AJ118" s="173" t="n">
        <v>456601667.345564</v>
      </c>
      <c r="AK118" s="173" t="n">
        <v>484336119.177164</v>
      </c>
      <c r="AL118" s="173" t="n">
        <v>537300574.898596</v>
      </c>
      <c r="AM118" s="173" t="n">
        <v>810266199.886733</v>
      </c>
      <c r="AN118" s="173" t="n">
        <v>806860136.851103</v>
      </c>
      <c r="AO118" s="173" t="n">
        <v>815501101.186149</v>
      </c>
      <c r="AP118" s="173" t="n">
        <v>1110243551.22342</v>
      </c>
      <c r="AQ118" s="173" t="n">
        <v>845574265.783945</v>
      </c>
      <c r="AR118" s="173" t="n">
        <v>865172899.25014</v>
      </c>
      <c r="AS118" s="173" t="n">
        <v>871654060.088206</v>
      </c>
      <c r="AT118" s="173" t="n">
        <v>591918045.894</v>
      </c>
      <c r="AU118" s="173" t="n">
        <v>330453040.497538</v>
      </c>
      <c r="AV118" s="173"/>
    </row>
    <row r="119">
      <c r="A119" t="str">
        <f>L119</f>
      </c>
      <c r="B119" t="str">
        <f>M119</f>
      </c>
      <c r="C119" s="173" t="str">
        <f>AM119</f>
      </c>
      <c r="D119" s="173" t="str">
        <f>AS119</f>
      </c>
      <c r="E119" s="173" t="str">
        <f>AT119</f>
      </c>
      <c r="F119" s="173" t="str">
        <f>AU119</f>
      </c>
      <c r="G119" s="11" t="str">
        <f>AT119/AS119-1</f>
      </c>
      <c r="H119" s="11" t="str">
        <f>AT119/AM119-1</f>
      </c>
      <c r="I119" s="11" t="str">
        <f>AU119/AT119</f>
      </c>
      <c r="J119" s="11" t="str">
        <f>AT119/Sum(AT$77:AT$149)</f>
      </c>
      <c r="K119" s="11" t="str">
        <f>AU119/Sum(AU77:AU$149)</f>
      </c>
      <c r="L119" t="s">
        <v>740</v>
      </c>
      <c r="M119" t="s">
        <v>732</v>
      </c>
      <c r="N119" s="173"/>
      <c r="O119" s="173"/>
      <c r="P119" s="173"/>
      <c r="Q119" s="173"/>
      <c r="R119" s="173"/>
      <c r="S119" s="173"/>
      <c r="T119" s="173"/>
      <c r="U119" s="173"/>
      <c r="V119" s="173"/>
      <c r="W119" s="173"/>
      <c r="X119" s="173" t="n">
        <v>3608009658.57572</v>
      </c>
      <c r="Y119" s="173" t="n">
        <v>3153481094.20781</v>
      </c>
      <c r="Z119" s="173" t="n">
        <v>3620140725.81993</v>
      </c>
      <c r="AA119" s="173" t="n">
        <v>2368358330.28627</v>
      </c>
      <c r="AB119" s="173" t="n">
        <v>3016844523.82626</v>
      </c>
      <c r="AC119" s="173" t="n">
        <v>3259076225.01612</v>
      </c>
      <c r="AD119" s="173" t="n">
        <v>2639419101.37445</v>
      </c>
      <c r="AE119" s="173" t="n">
        <v>3312797376.33962</v>
      </c>
      <c r="AF119" s="173" t="n">
        <v>3614422388.50923</v>
      </c>
      <c r="AG119" s="173" t="n">
        <v>3208520037.79014</v>
      </c>
      <c r="AH119" s="173" t="n">
        <v>3111670237.77943</v>
      </c>
      <c r="AI119" s="173" t="n">
        <v>3403511069.5631</v>
      </c>
      <c r="AJ119" s="173" t="n">
        <v>3123694952.43533</v>
      </c>
      <c r="AK119" s="173" t="n">
        <v>2734414098.6332</v>
      </c>
      <c r="AL119" s="173" t="n">
        <v>2517591745.86938</v>
      </c>
      <c r="AM119" s="173" t="n">
        <v>2408567527.60118</v>
      </c>
      <c r="AN119" s="173" t="n">
        <v>2675639687.81391</v>
      </c>
      <c r="AO119" s="173" t="n">
        <v>3154735210.76338</v>
      </c>
      <c r="AP119" s="173" t="n">
        <v>3611302662.22517</v>
      </c>
      <c r="AQ119" s="173" t="n">
        <v>2002439079.12724</v>
      </c>
      <c r="AR119" s="173" t="n">
        <v>2361082708.94814</v>
      </c>
      <c r="AS119" s="173" t="n">
        <v>1768856357.77253</v>
      </c>
      <c r="AT119" s="173" t="n">
        <v>1425241331.8324</v>
      </c>
      <c r="AU119" s="173" t="n">
        <v>768598762.366197</v>
      </c>
      <c r="AV119" s="173"/>
    </row>
    <row r="120">
      <c r="A120" t="str">
        <f>L120</f>
      </c>
      <c r="B120" t="str">
        <f>M120</f>
      </c>
      <c r="C120" s="173" t="str">
        <f>AM120</f>
      </c>
      <c r="D120" s="173" t="str">
        <f>AS120</f>
      </c>
      <c r="E120" s="173" t="str">
        <f>AT120</f>
      </c>
      <c r="F120" s="173" t="str">
        <f>AU120</f>
      </c>
      <c r="G120" s="11" t="str">
        <f>AT120/AS120-1</f>
      </c>
      <c r="H120" s="11" t="str">
        <f>AT120/AM120-1</f>
      </c>
      <c r="I120" s="11" t="str">
        <f>AU120/AT120</f>
      </c>
      <c r="J120" s="11" t="str">
        <f>AT120/Sum(AT$77:AT$149)</f>
      </c>
      <c r="K120" s="11" t="str">
        <f>AU120/Sum(AU77:AU$149)</f>
      </c>
      <c r="L120" t="s">
        <v>740</v>
      </c>
      <c r="M120" t="s">
        <v>733</v>
      </c>
      <c r="N120" s="173"/>
      <c r="O120" s="173"/>
      <c r="P120" s="173"/>
      <c r="Q120" s="173"/>
      <c r="R120" s="173"/>
      <c r="S120" s="173"/>
      <c r="T120" s="173"/>
      <c r="U120" s="173"/>
      <c r="V120" s="173"/>
      <c r="W120" s="173"/>
      <c r="X120" s="173" t="n">
        <v>4417743005.43595</v>
      </c>
      <c r="Y120" s="173" t="n">
        <v>5498335012.31587</v>
      </c>
      <c r="Z120" s="173" t="n">
        <v>5859640844.62725</v>
      </c>
      <c r="AA120" s="173" t="n">
        <v>7195936253.90817</v>
      </c>
      <c r="AB120" s="173" t="n">
        <v>8303633048.59959</v>
      </c>
      <c r="AC120" s="173" t="n">
        <v>12431914938.446</v>
      </c>
      <c r="AD120" s="173" t="n">
        <v>13829562561.4528</v>
      </c>
      <c r="AE120" s="173" t="n">
        <v>14717935909.7084</v>
      </c>
      <c r="AF120" s="173" t="n">
        <v>14788433613.4707</v>
      </c>
      <c r="AG120" s="173" t="n">
        <v>13469326190.5193</v>
      </c>
      <c r="AH120" s="173" t="n">
        <v>9964144613.12388</v>
      </c>
      <c r="AI120" s="173" t="n">
        <v>11278955809.4923</v>
      </c>
      <c r="AJ120" s="173" t="n">
        <v>17923201356.1599</v>
      </c>
      <c r="AK120" s="173" t="n">
        <v>7791728898.10598</v>
      </c>
      <c r="AL120" s="173" t="n">
        <v>12685412305.7146</v>
      </c>
      <c r="AM120" s="173" t="n">
        <v>11006155284.5723</v>
      </c>
      <c r="AN120" s="173" t="n">
        <v>10308973945.5436</v>
      </c>
      <c r="AO120" s="173" t="n">
        <v>12011062070.0448</v>
      </c>
      <c r="AP120" s="173" t="n">
        <v>12944359755.0282</v>
      </c>
      <c r="AQ120" s="173" t="n">
        <v>10951013813.6108</v>
      </c>
      <c r="AR120" s="173" t="n">
        <v>13489540177.7363</v>
      </c>
      <c r="AS120" s="173" t="n">
        <v>41490699751.3497</v>
      </c>
      <c r="AT120" s="173" t="n">
        <v>38925101393.3854</v>
      </c>
      <c r="AU120" s="173" t="n">
        <v>5926244509.51185</v>
      </c>
      <c r="AV120" s="173"/>
    </row>
    <row r="121">
      <c r="A121" t="str">
        <f>L121</f>
      </c>
      <c r="B121" t="str">
        <f>M121</f>
      </c>
      <c r="C121" s="173" t="str">
        <f>AM121</f>
      </c>
      <c r="D121" s="173" t="str">
        <f>AS121</f>
      </c>
      <c r="E121" s="173" t="str">
        <f>AT121</f>
      </c>
      <c r="F121" s="173" t="str">
        <f>AU121</f>
      </c>
      <c r="G121" s="11" t="str">
        <f>AT121/AS121-1</f>
      </c>
      <c r="H121" s="11" t="str">
        <f>AT121/AM121-1</f>
      </c>
      <c r="I121" s="11" t="str">
        <f>AU121/AT121</f>
      </c>
      <c r="J121" s="11" t="str">
        <f>AT121/Sum(AT$77:AT$149)</f>
      </c>
      <c r="K121" s="11" t="str">
        <f>AU121/Sum(AU77:AU$149)</f>
      </c>
      <c r="L121" t="s">
        <v>740</v>
      </c>
      <c r="M121" t="s">
        <v>734</v>
      </c>
      <c r="N121" s="173"/>
      <c r="O121" s="173"/>
      <c r="P121" s="173"/>
      <c r="Q121" s="173"/>
      <c r="R121" s="173"/>
      <c r="S121" s="173"/>
      <c r="T121" s="173"/>
      <c r="U121" s="173"/>
      <c r="V121" s="173"/>
      <c r="W121" s="173"/>
      <c r="X121" s="173" t="n">
        <v>6215554059.78172</v>
      </c>
      <c r="Y121" s="173" t="n">
        <v>5740958838.70853</v>
      </c>
      <c r="Z121" s="173" t="n">
        <v>7362594566.42209</v>
      </c>
      <c r="AA121" s="173" t="n">
        <v>9755590051.12984</v>
      </c>
      <c r="AB121" s="173" t="n">
        <v>9519975734.94978</v>
      </c>
      <c r="AC121" s="173" t="n">
        <v>12040859120.5298</v>
      </c>
      <c r="AD121" s="173" t="n">
        <v>14090477232.1468</v>
      </c>
      <c r="AE121" s="173" t="n">
        <v>14537678837.6283</v>
      </c>
      <c r="AF121" s="173" t="n">
        <v>15481083897.9617</v>
      </c>
      <c r="AG121" s="173" t="n">
        <v>15999506585.2637</v>
      </c>
      <c r="AH121" s="173" t="n">
        <v>17200119036.7452</v>
      </c>
      <c r="AI121" s="173" t="n">
        <v>17777020319.0386</v>
      </c>
      <c r="AJ121" s="173" t="n">
        <v>17516351274.4995</v>
      </c>
      <c r="AK121" s="173" t="n">
        <v>14996734279.2701</v>
      </c>
      <c r="AL121" s="173" t="n">
        <v>13710544234.3525</v>
      </c>
      <c r="AM121" s="173" t="n">
        <v>12704597622.4598</v>
      </c>
      <c r="AN121" s="173" t="n">
        <v>11764158759.686</v>
      </c>
      <c r="AO121" s="173" t="n">
        <v>11258773565.3291</v>
      </c>
      <c r="AP121" s="173" t="n">
        <v>11896278629.5697</v>
      </c>
      <c r="AQ121" s="173" t="n">
        <v>11483741839.0989</v>
      </c>
      <c r="AR121" s="173" t="n">
        <v>11883279198.2847</v>
      </c>
      <c r="AS121" s="173" t="n">
        <v>12603764421.2721</v>
      </c>
      <c r="AT121" s="173" t="n">
        <v>12460612009.8748</v>
      </c>
      <c r="AU121" s="173" t="n">
        <v>6185770594.08064</v>
      </c>
      <c r="AV121" s="173"/>
    </row>
    <row r="122">
      <c r="A122" t="str">
        <f>L122</f>
      </c>
      <c r="B122" t="str">
        <f>M122</f>
      </c>
      <c r="C122" s="173" t="str">
        <f>AM122</f>
      </c>
      <c r="D122" s="173" t="str">
        <f>AS122</f>
      </c>
      <c r="E122" s="173" t="str">
        <f>AT122</f>
      </c>
      <c r="F122" s="173" t="str">
        <f>AU122</f>
      </c>
      <c r="G122" s="11" t="str">
        <f>AT122/AS122-1</f>
      </c>
      <c r="H122" s="11" t="str">
        <f>AT122/AM122-1</f>
      </c>
      <c r="I122" s="11" t="str">
        <f>AU122/AT122</f>
      </c>
      <c r="J122" s="11" t="str">
        <f>AT122/Sum(AT$77:AT$149)</f>
      </c>
      <c r="K122" s="11" t="str">
        <f>AU122/Sum(AU77:AU$149)</f>
      </c>
      <c r="L122" t="s">
        <v>740</v>
      </c>
      <c r="M122" t="s">
        <v>735</v>
      </c>
      <c r="N122" s="173"/>
      <c r="O122" s="173"/>
      <c r="P122" s="173"/>
      <c r="Q122" s="173"/>
      <c r="R122" s="173"/>
      <c r="S122" s="173"/>
      <c r="T122" s="173"/>
      <c r="U122" s="173"/>
      <c r="V122" s="173"/>
      <c r="W122" s="173"/>
      <c r="X122" s="173" t="n">
        <v>4613521648.93266</v>
      </c>
      <c r="Y122" s="173" t="n">
        <v>5206904618.0719</v>
      </c>
      <c r="Z122" s="173" t="n">
        <v>7257559821.65333</v>
      </c>
      <c r="AA122" s="173" t="n">
        <v>13670532799.5585</v>
      </c>
      <c r="AB122" s="173" t="n">
        <v>18862192405.794</v>
      </c>
      <c r="AC122" s="173" t="n">
        <v>20517674711.816</v>
      </c>
      <c r="AD122" s="173" t="n">
        <v>21325598420.6848</v>
      </c>
      <c r="AE122" s="173" t="n">
        <v>20675641571.1874</v>
      </c>
      <c r="AF122" s="173" t="n">
        <v>22653581272.0626</v>
      </c>
      <c r="AG122" s="173" t="n">
        <v>24934459620.1476</v>
      </c>
      <c r="AH122" s="173" t="n">
        <v>26324999032.9544</v>
      </c>
      <c r="AI122" s="173" t="n">
        <v>28694515042.3055</v>
      </c>
      <c r="AJ122" s="173" t="n">
        <v>23599777510.9477</v>
      </c>
      <c r="AK122" s="173" t="n">
        <v>22284282359.1776</v>
      </c>
      <c r="AL122" s="173" t="n">
        <v>19880197167.2721</v>
      </c>
      <c r="AM122" s="173" t="n">
        <v>17132366267.1332</v>
      </c>
      <c r="AN122" s="173" t="n">
        <v>17011382556.2196</v>
      </c>
      <c r="AO122" s="173" t="n">
        <v>17928597008.14</v>
      </c>
      <c r="AP122" s="173" t="n">
        <v>19405478354.2469</v>
      </c>
      <c r="AQ122" s="173" t="n">
        <v>19450272342.2118</v>
      </c>
      <c r="AR122" s="173" t="n">
        <v>19110207870.6805</v>
      </c>
      <c r="AS122" s="173" t="n">
        <v>18147565603.358</v>
      </c>
      <c r="AT122" s="173" t="n">
        <v>18378064007.1629</v>
      </c>
      <c r="AU122" s="173" t="n">
        <v>11744456218.5755</v>
      </c>
      <c r="AV122" s="173"/>
    </row>
    <row r="123">
      <c r="A123" t="str">
        <f>L123</f>
      </c>
      <c r="B123" t="str">
        <f>M123</f>
      </c>
      <c r="C123" s="173" t="str">
        <f>AM123</f>
      </c>
      <c r="D123" s="173" t="str">
        <f>AS123</f>
      </c>
      <c r="E123" s="173" t="str">
        <f>AT123</f>
      </c>
      <c r="F123" s="173" t="str">
        <f>AU123</f>
      </c>
      <c r="G123" s="11" t="str">
        <f>AT123/AS123-1</f>
      </c>
      <c r="H123" s="11" t="str">
        <f>AT123/AM123-1</f>
      </c>
      <c r="I123" s="11" t="str">
        <f>AU123/AT123</f>
      </c>
      <c r="J123" s="11" t="str">
        <f>AT123/Sum(AT$77:AT$149)</f>
      </c>
      <c r="K123" s="11" t="str">
        <f>AU123/Sum(AU77:AU$149)</f>
      </c>
      <c r="L123" t="s">
        <v>740</v>
      </c>
      <c r="M123" t="s">
        <v>736</v>
      </c>
      <c r="N123" s="173"/>
      <c r="O123" s="173"/>
      <c r="P123" s="173"/>
      <c r="Q123" s="173"/>
      <c r="R123" s="173"/>
      <c r="S123" s="173"/>
      <c r="T123" s="173"/>
      <c r="U123" s="173"/>
      <c r="V123" s="173"/>
      <c r="W123" s="173"/>
      <c r="X123" s="173" t="n">
        <v>6652607732.55764</v>
      </c>
      <c r="Y123" s="173" t="n">
        <v>2083996967.97536</v>
      </c>
      <c r="Z123" s="173" t="n">
        <v>2218459330.94688</v>
      </c>
      <c r="AA123" s="173" t="n">
        <v>3738212229.58864</v>
      </c>
      <c r="AB123" s="173" t="n">
        <v>4609274467.9128</v>
      </c>
      <c r="AC123" s="173" t="n">
        <v>2712214470.77525</v>
      </c>
      <c r="AD123" s="173" t="n">
        <v>4013092457.66684</v>
      </c>
      <c r="AE123" s="173" t="n">
        <v>3891807297.37256</v>
      </c>
      <c r="AF123" s="173" t="n">
        <v>5311419790.38871</v>
      </c>
      <c r="AG123" s="173" t="n">
        <v>5027563862.72575</v>
      </c>
      <c r="AH123" s="173" t="n">
        <v>5122374332.67072</v>
      </c>
      <c r="AI123" s="173" t="n">
        <v>6778220828.95331</v>
      </c>
      <c r="AJ123" s="173" t="n">
        <v>13210360871.3274</v>
      </c>
      <c r="AK123" s="173" t="n">
        <v>13150635442.6972</v>
      </c>
      <c r="AL123" s="173" t="n">
        <v>10414788599.1003</v>
      </c>
      <c r="AM123" s="173" t="n">
        <v>9807418904.83075</v>
      </c>
      <c r="AN123" s="173" t="n">
        <v>10745471530.6745</v>
      </c>
      <c r="AO123" s="173" t="n">
        <v>14015703864.6836</v>
      </c>
      <c r="AP123" s="173" t="n">
        <v>14175541774.379</v>
      </c>
      <c r="AQ123" s="173" t="n">
        <v>13864201509.2912</v>
      </c>
      <c r="AR123" s="173" t="n">
        <v>14901799263.2238</v>
      </c>
      <c r="AS123" s="173" t="n">
        <v>12946715620.1183</v>
      </c>
      <c r="AT123" s="173" t="n">
        <v>10980221940.312</v>
      </c>
      <c r="AU123" s="173" t="n">
        <v>7664142839.67957</v>
      </c>
      <c r="AV123" s="173"/>
    </row>
    <row r="124">
      <c r="A124" t="str">
        <f>L124</f>
      </c>
      <c r="B124" t="str">
        <f>M124</f>
      </c>
      <c r="C124" s="173" t="str">
        <f>AM124</f>
      </c>
      <c r="D124" s="173" t="str">
        <f>AS124</f>
      </c>
      <c r="E124" s="173" t="str">
        <f>AT124</f>
      </c>
      <c r="F124" s="173" t="str">
        <f>AU124</f>
      </c>
      <c r="G124" s="11" t="str">
        <f>AT124/AS124-1</f>
      </c>
      <c r="H124" s="11" t="str">
        <f>AT124/AM124-1</f>
      </c>
      <c r="I124" s="11" t="str">
        <f>AU124/AT124</f>
      </c>
      <c r="J124" s="11" t="str">
        <f>AT124/Sum(AT$77:AT$149)</f>
      </c>
      <c r="K124" s="11" t="str">
        <f>AU124/Sum(AU77:AU$149)</f>
      </c>
      <c r="L124" t="s">
        <v>740</v>
      </c>
      <c r="M124" t="s">
        <v>737</v>
      </c>
      <c r="N124" s="173"/>
      <c r="O124" s="173"/>
      <c r="P124" s="173"/>
      <c r="Q124" s="173"/>
      <c r="R124" s="173"/>
      <c r="S124" s="173"/>
      <c r="T124" s="173"/>
      <c r="U124" s="173"/>
      <c r="V124" s="173"/>
      <c r="W124" s="173"/>
      <c r="X124" s="173" t="n">
        <v>495196146.962087</v>
      </c>
      <c r="Y124" s="173" t="n">
        <v>594019285.995735</v>
      </c>
      <c r="Z124" s="173" t="n">
        <v>936158881.897642</v>
      </c>
      <c r="AA124" s="173" t="n">
        <v>1029777253.297</v>
      </c>
      <c r="AB124" s="173" t="n">
        <v>980173103.954203</v>
      </c>
      <c r="AC124" s="173" t="n">
        <v>1403763053.16674</v>
      </c>
      <c r="AD124" s="173" t="n">
        <v>1734283383.91261</v>
      </c>
      <c r="AE124" s="173" t="n">
        <v>1454432028.04212</v>
      </c>
      <c r="AF124" s="173" t="n">
        <v>1449308798.23508</v>
      </c>
      <c r="AG124" s="173" t="n">
        <v>1494492739.17905</v>
      </c>
      <c r="AH124" s="173" t="n">
        <v>1424111419.40461</v>
      </c>
      <c r="AI124" s="173" t="n">
        <v>1093525314.36844</v>
      </c>
      <c r="AJ124" s="173" t="n">
        <v>820373830.734031</v>
      </c>
      <c r="AK124" s="173" t="n">
        <v>846426529.913373</v>
      </c>
      <c r="AL124" s="173" t="n">
        <v>421586936.160709</v>
      </c>
      <c r="AM124" s="173" t="n">
        <v>415407867.735775</v>
      </c>
      <c r="AN124" s="173" t="n">
        <v>421234247.463875</v>
      </c>
      <c r="AO124" s="173" t="n">
        <v>510104583.24672</v>
      </c>
      <c r="AP124" s="173" t="n">
        <v>1016550092.17869</v>
      </c>
      <c r="AQ124" s="173" t="n">
        <v>830857882.173681</v>
      </c>
      <c r="AR124" s="173" t="n">
        <v>925548302.709402</v>
      </c>
      <c r="AS124" s="173" t="n">
        <v>657778525.032198</v>
      </c>
      <c r="AT124" s="173" t="n">
        <v>822791273.7971</v>
      </c>
      <c r="AU124" s="173" t="n">
        <v>171623430.864486</v>
      </c>
      <c r="AV124" s="173"/>
    </row>
    <row r="125">
      <c r="A125" t="str">
        <f>L125</f>
      </c>
      <c r="B125" t="str">
        <f>M125</f>
      </c>
      <c r="C125" s="173" t="str">
        <f>AM125</f>
      </c>
      <c r="D125" s="173" t="str">
        <f>AS125</f>
      </c>
      <c r="E125" s="173" t="str">
        <f>AT125</f>
      </c>
      <c r="F125" s="173" t="str">
        <f>AU125</f>
      </c>
      <c r="G125" s="11" t="str">
        <f>AT125/AS125-1</f>
      </c>
      <c r="H125" s="11" t="str">
        <f>AT125/AM125-1</f>
      </c>
      <c r="I125" s="11" t="str">
        <f>AU125/AT125</f>
      </c>
      <c r="J125" s="11" t="str">
        <f>AT125/Sum(AT$77:AT$149)</f>
      </c>
      <c r="K125" s="11" t="str">
        <f>AU125/Sum(AU77:AU$149)</f>
      </c>
      <c r="L125" t="s">
        <v>740</v>
      </c>
      <c r="M125" t="s">
        <v>724</v>
      </c>
      <c r="N125" s="173"/>
      <c r="O125" s="173"/>
      <c r="P125" s="173"/>
      <c r="Q125" s="173"/>
      <c r="R125" s="173"/>
      <c r="S125" s="173"/>
      <c r="T125" s="173"/>
      <c r="U125" s="173"/>
      <c r="V125" s="173"/>
      <c r="W125" s="173"/>
      <c r="X125" s="173" t="n">
        <v>9914651.00594464</v>
      </c>
      <c r="Y125" s="173" t="n">
        <v>3522308.19553261</v>
      </c>
      <c r="Z125" s="173" t="n">
        <v>47207494.7563293</v>
      </c>
      <c r="AA125" s="173" t="n">
        <v>22600275.8008718</v>
      </c>
      <c r="AB125" s="173" t="n">
        <v>677803.538192705</v>
      </c>
      <c r="AC125" s="173" t="n">
        <v>1052822.68644701</v>
      </c>
      <c r="AD125" s="173" t="n">
        <v>96025278.2072556</v>
      </c>
      <c r="AE125" s="173" t="n">
        <v>22880751.9387532</v>
      </c>
      <c r="AF125" s="173" t="n">
        <v>-100522.512989442</v>
      </c>
      <c r="AG125" s="173" t="n">
        <v>0</v>
      </c>
      <c r="AH125" s="173" t="n">
        <v>-45551.0513318898</v>
      </c>
      <c r="AI125" s="173" t="n">
        <v>-89030.087794459</v>
      </c>
      <c r="AJ125" s="173" t="n">
        <v>-6800.14456663253</v>
      </c>
      <c r="AK125" s="173" t="n">
        <v>-112651.750055566</v>
      </c>
      <c r="AL125" s="173"/>
      <c r="AM125" s="173" t="n">
        <v>23988.9513415116</v>
      </c>
      <c r="AN125" s="173" t="n">
        <v>1665883.94418718</v>
      </c>
      <c r="AO125" s="173" t="n">
        <v>-286.337355131209</v>
      </c>
      <c r="AP125" s="173"/>
      <c r="AQ125" s="173"/>
      <c r="AR125" s="173"/>
      <c r="AS125" s="173"/>
      <c r="AT125" s="173" t="n">
        <v>111730.1484</v>
      </c>
      <c r="AU125" s="173"/>
      <c r="AV125" s="173"/>
    </row>
    <row r="126">
      <c r="A126" t="str">
        <f>L126</f>
      </c>
      <c r="B126" t="str">
        <f>M126</f>
      </c>
      <c r="C126" s="173" t="str">
        <f>AM126</f>
      </c>
      <c r="D126" s="173" t="str">
        <f>AS126</f>
      </c>
      <c r="E126" s="173" t="str">
        <f>AT126</f>
      </c>
      <c r="F126" s="173" t="str">
        <f>AU126</f>
      </c>
      <c r="G126" s="11" t="str">
        <f>AT126/AS126-1</f>
      </c>
      <c r="H126" s="11" t="str">
        <f>AT126/AM126-1</f>
      </c>
      <c r="I126" s="11" t="str">
        <f>AU126/AT126</f>
      </c>
      <c r="J126" s="11" t="str">
        <f>AT126/Sum(AT$77:AT$149)</f>
      </c>
      <c r="K126" s="11" t="str">
        <f>AU126/Sum(AU77:AU$149)</f>
      </c>
      <c r="L126" t="s">
        <v>741</v>
      </c>
      <c r="M126" t="s">
        <v>727</v>
      </c>
      <c r="N126" s="173"/>
      <c r="O126" s="173"/>
      <c r="P126" s="173"/>
      <c r="Q126" s="173"/>
      <c r="R126" s="173"/>
      <c r="S126" s="173"/>
      <c r="T126" s="173"/>
      <c r="U126" s="173"/>
      <c r="V126" s="173"/>
      <c r="W126" s="173"/>
      <c r="X126" s="173" t="n">
        <v>5050569914.03686</v>
      </c>
      <c r="Y126" s="173" t="n">
        <v>4546248401.61987</v>
      </c>
      <c r="Z126" s="173" t="n">
        <v>4241694791.16016</v>
      </c>
      <c r="AA126" s="173" t="n">
        <v>3583062117.2493</v>
      </c>
      <c r="AB126" s="173" t="n">
        <v>4180556259.19268</v>
      </c>
      <c r="AC126" s="173" t="n">
        <v>4546808198.27009</v>
      </c>
      <c r="AD126" s="173" t="n">
        <v>4293815369.16131</v>
      </c>
      <c r="AE126" s="173" t="n">
        <v>3992404398.65325</v>
      </c>
      <c r="AF126" s="173" t="n">
        <v>4710057013.24345</v>
      </c>
      <c r="AG126" s="173" t="n">
        <v>5042904436.27466</v>
      </c>
      <c r="AH126" s="173" t="n">
        <v>6043788879.10431</v>
      </c>
      <c r="AI126" s="173" t="n">
        <v>6779961071.66371</v>
      </c>
      <c r="AJ126" s="173" t="n">
        <v>7790863561.7572</v>
      </c>
      <c r="AK126" s="173" t="n">
        <v>6533003448.94803</v>
      </c>
      <c r="AL126" s="173" t="n">
        <v>5056700977.24798</v>
      </c>
      <c r="AM126" s="173" t="n">
        <v>5935434571.74344</v>
      </c>
      <c r="AN126" s="173" t="n">
        <v>5614598611.99076</v>
      </c>
      <c r="AO126" s="173" t="n">
        <v>7473899979.24884</v>
      </c>
      <c r="AP126" s="173" t="n">
        <v>8153572430.42875</v>
      </c>
      <c r="AQ126" s="173" t="n">
        <v>9563010860.74718</v>
      </c>
      <c r="AR126" s="173" t="n">
        <v>9066622019.10985</v>
      </c>
      <c r="AS126" s="173" t="n">
        <v>7773954769.12757</v>
      </c>
      <c r="AT126" s="173" t="n">
        <v>7661501230.7615</v>
      </c>
      <c r="AU126" s="173" t="n">
        <v>3884334414.23663</v>
      </c>
      <c r="AV126" s="173"/>
    </row>
    <row r="127">
      <c r="A127" t="str">
        <f>L127</f>
      </c>
      <c r="B127" t="str">
        <f>M127</f>
      </c>
      <c r="C127" s="173" t="str">
        <f>AM127</f>
      </c>
      <c r="D127" s="173" t="str">
        <f>AS127</f>
      </c>
      <c r="E127" s="173" t="str">
        <f>AT127</f>
      </c>
      <c r="F127" s="173" t="str">
        <f>AU127</f>
      </c>
      <c r="G127" s="11" t="str">
        <f>AT127/AS127-1</f>
      </c>
      <c r="H127" s="11" t="str">
        <f>AT127/AM127-1</f>
      </c>
      <c r="I127" s="11" t="str">
        <f>AU127/AT127</f>
      </c>
      <c r="J127" s="11" t="str">
        <f>AT127/Sum(AT$77:AT$149)</f>
      </c>
      <c r="K127" s="11" t="str">
        <f>AU127/Sum(AU77:AU$149)</f>
      </c>
      <c r="L127" t="s">
        <v>741</v>
      </c>
      <c r="M127" t="s">
        <v>728</v>
      </c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 t="n">
        <v>6172484620.08491</v>
      </c>
      <c r="Y127" s="173" t="n">
        <v>6809531556.95441</v>
      </c>
      <c r="Z127" s="173" t="n">
        <v>7234825494.93833</v>
      </c>
      <c r="AA127" s="173" t="n">
        <v>7955156823.24368</v>
      </c>
      <c r="AB127" s="173" t="n">
        <v>8896458669.24358</v>
      </c>
      <c r="AC127" s="173" t="n">
        <v>9874918826.83586</v>
      </c>
      <c r="AD127" s="173" t="n">
        <v>10676918624.0377</v>
      </c>
      <c r="AE127" s="173" t="n">
        <v>11997561382.225</v>
      </c>
      <c r="AF127" s="173" t="n">
        <v>13269012969.4002</v>
      </c>
      <c r="AG127" s="173" t="n">
        <v>14014319294.9684</v>
      </c>
      <c r="AH127" s="173" t="n">
        <v>13581554048.89</v>
      </c>
      <c r="AI127" s="173" t="n">
        <v>12172625990.0426</v>
      </c>
      <c r="AJ127" s="173" t="n">
        <v>11762810536.5228</v>
      </c>
      <c r="AK127" s="173" t="n">
        <v>9389254655.31384</v>
      </c>
      <c r="AL127" s="173" t="n">
        <v>9106078607.09167</v>
      </c>
      <c r="AM127" s="173" t="n">
        <v>9286871215.80734</v>
      </c>
      <c r="AN127" s="173" t="n">
        <v>9906881310.61913</v>
      </c>
      <c r="AO127" s="173" t="n">
        <v>9996311576.64089</v>
      </c>
      <c r="AP127" s="173" t="n">
        <v>12614343854.6453</v>
      </c>
      <c r="AQ127" s="173" t="n">
        <v>13042944585.8152</v>
      </c>
      <c r="AR127" s="173" t="n">
        <v>13456955565.3615</v>
      </c>
      <c r="AS127" s="173" t="n">
        <v>12890353987.1901</v>
      </c>
      <c r="AT127" s="173" t="n">
        <v>12928911109.6534</v>
      </c>
      <c r="AU127" s="173" t="n">
        <v>6168640374.30782</v>
      </c>
      <c r="AV127" s="173"/>
    </row>
    <row r="128">
      <c r="A128" t="str">
        <f>L128</f>
      </c>
      <c r="B128" t="str">
        <f>M128</f>
      </c>
      <c r="C128" s="173" t="str">
        <f>AM128</f>
      </c>
      <c r="D128" s="173" t="str">
        <f>AS128</f>
      </c>
      <c r="E128" s="173" t="str">
        <f>AT128</f>
      </c>
      <c r="F128" s="173" t="str">
        <f>AU128</f>
      </c>
      <c r="G128" s="11" t="str">
        <f>AT128/AS128-1</f>
      </c>
      <c r="H128" s="11" t="str">
        <f>AT128/AM128-1</f>
      </c>
      <c r="I128" s="11" t="str">
        <f>AU128/AT128</f>
      </c>
      <c r="J128" s="11" t="str">
        <f>AT128/Sum(AT$77:AT$149)</f>
      </c>
      <c r="K128" s="11" t="str">
        <f>AU128/Sum(AU77:AU$149)</f>
      </c>
      <c r="L128" t="s">
        <v>741</v>
      </c>
      <c r="M128" t="s">
        <v>729</v>
      </c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 t="n">
        <v>14215183152.5634</v>
      </c>
      <c r="Y128" s="173" t="n">
        <v>15036562213.0787</v>
      </c>
      <c r="Z128" s="173" t="n">
        <v>17343600206.5884</v>
      </c>
      <c r="AA128" s="173" t="n">
        <v>18245395038.9467</v>
      </c>
      <c r="AB128" s="173" t="n">
        <v>19141254653.0604</v>
      </c>
      <c r="AC128" s="173" t="n">
        <v>20566954522.5595</v>
      </c>
      <c r="AD128" s="173" t="n">
        <v>24415086309.5728</v>
      </c>
      <c r="AE128" s="173" t="n">
        <v>23924957481.7649</v>
      </c>
      <c r="AF128" s="173" t="n">
        <v>29310823474.4473</v>
      </c>
      <c r="AG128" s="173" t="n">
        <v>31271051529.8309</v>
      </c>
      <c r="AH128" s="173" t="n">
        <v>27637946170.5388</v>
      </c>
      <c r="AI128" s="173" t="n">
        <v>24604418003.3796</v>
      </c>
      <c r="AJ128" s="173" t="n">
        <v>18103572979.6564</v>
      </c>
      <c r="AK128" s="173" t="n">
        <v>15420295955.1476</v>
      </c>
      <c r="AL128" s="173" t="n">
        <v>16494137298.6572</v>
      </c>
      <c r="AM128" s="173" t="n">
        <v>15643282260.1406</v>
      </c>
      <c r="AN128" s="173" t="n">
        <v>14825360785.5318</v>
      </c>
      <c r="AO128" s="173" t="n">
        <v>15850739025.1432</v>
      </c>
      <c r="AP128" s="173" t="n">
        <v>18236860883.5875</v>
      </c>
      <c r="AQ128" s="173" t="n">
        <v>21486569642.7886</v>
      </c>
      <c r="AR128" s="173" t="n">
        <v>27070764895.8982</v>
      </c>
      <c r="AS128" s="173" t="n">
        <v>20526930448.3462</v>
      </c>
      <c r="AT128" s="173" t="n">
        <v>22012587283.3171</v>
      </c>
      <c r="AU128" s="173" t="n">
        <v>8197492740.81813</v>
      </c>
      <c r="AV128" s="173"/>
    </row>
    <row r="129">
      <c r="A129" t="str">
        <f>L129</f>
      </c>
      <c r="B129" t="str">
        <f>M129</f>
      </c>
      <c r="C129" s="173" t="str">
        <f>AM129</f>
      </c>
      <c r="D129" s="173" t="str">
        <f>AS129</f>
      </c>
      <c r="E129" s="173" t="str">
        <f>AT129</f>
      </c>
      <c r="F129" s="173" t="str">
        <f>AU129</f>
      </c>
      <c r="G129" s="11" t="str">
        <f>AT129/AS129-1</f>
      </c>
      <c r="H129" s="11" t="str">
        <f>AT129/AM129-1</f>
      </c>
      <c r="I129" s="11" t="str">
        <f>AU129/AT129</f>
      </c>
      <c r="J129" s="11" t="str">
        <f>AT129/Sum(AT$77:AT$149)</f>
      </c>
      <c r="K129" s="11" t="str">
        <f>AU129/Sum(AU77:AU$149)</f>
      </c>
      <c r="L129" t="s">
        <v>741</v>
      </c>
      <c r="M129" t="s">
        <v>730</v>
      </c>
      <c r="N129" s="173"/>
      <c r="O129" s="173"/>
      <c r="P129" s="173"/>
      <c r="Q129" s="173"/>
      <c r="R129" s="173"/>
      <c r="S129" s="173"/>
      <c r="T129" s="173"/>
      <c r="U129" s="173"/>
      <c r="V129" s="173"/>
      <c r="W129" s="173"/>
      <c r="X129" s="173" t="n">
        <v>1780443626.79887</v>
      </c>
      <c r="Y129" s="173" t="n">
        <v>1891737241.93736</v>
      </c>
      <c r="Z129" s="173" t="n">
        <v>2768224576.43047</v>
      </c>
      <c r="AA129" s="173" t="n">
        <v>8631936085.21653</v>
      </c>
      <c r="AB129" s="173" t="n">
        <v>3585160842.77515</v>
      </c>
      <c r="AC129" s="173" t="n">
        <v>8224393170.53545</v>
      </c>
      <c r="AD129" s="173" t="n">
        <v>5430415675.59987</v>
      </c>
      <c r="AE129" s="173" t="n">
        <v>7890691198.47524</v>
      </c>
      <c r="AF129" s="173" t="n">
        <v>10328887143.0258</v>
      </c>
      <c r="AG129" s="173" t="n">
        <v>6658087019.46338</v>
      </c>
      <c r="AH129" s="173" t="n">
        <v>4047474656.89154</v>
      </c>
      <c r="AI129" s="173" t="n">
        <v>4020007606.07723</v>
      </c>
      <c r="AJ129" s="173" t="n">
        <v>1222271132.11156</v>
      </c>
      <c r="AK129" s="173" t="n">
        <v>1298157301.0188</v>
      </c>
      <c r="AL129" s="173" t="n">
        <v>1026828249.9167</v>
      </c>
      <c r="AM129" s="173" t="n">
        <v>1837081708.79175</v>
      </c>
      <c r="AN129" s="173" t="n">
        <v>1702250234.58323</v>
      </c>
      <c r="AO129" s="173" t="n">
        <v>2192025717.16539</v>
      </c>
      <c r="AP129" s="173" t="n">
        <v>1740762078.43852</v>
      </c>
      <c r="AQ129" s="173" t="n">
        <v>2504721938.2223</v>
      </c>
      <c r="AR129" s="173" t="n">
        <v>1707357764.52915</v>
      </c>
      <c r="AS129" s="173" t="n">
        <v>1481605025.29894</v>
      </c>
      <c r="AT129" s="173" t="n">
        <v>1505149828.8917</v>
      </c>
      <c r="AU129" s="173" t="n">
        <v>847448524.176942</v>
      </c>
      <c r="AV129" s="173"/>
    </row>
    <row r="130">
      <c r="A130" t="str">
        <f>L130</f>
      </c>
      <c r="B130" t="str">
        <f>M130</f>
      </c>
      <c r="C130" s="173" t="str">
        <f>AM130</f>
      </c>
      <c r="D130" s="173" t="str">
        <f>AS130</f>
      </c>
      <c r="E130" s="173" t="str">
        <f>AT130</f>
      </c>
      <c r="F130" s="173" t="str">
        <f>AU130</f>
      </c>
      <c r="G130" s="11" t="str">
        <f>AT130/AS130-1</f>
      </c>
      <c r="H130" s="11" t="str">
        <f>AT130/AM130-1</f>
      </c>
      <c r="I130" s="11" t="str">
        <f>AU130/AT130</f>
      </c>
      <c r="J130" s="11" t="str">
        <f>AT130/Sum(AT$77:AT$149)</f>
      </c>
      <c r="K130" s="11" t="str">
        <f>AU130/Sum(AU77:AU$149)</f>
      </c>
      <c r="L130" t="s">
        <v>741</v>
      </c>
      <c r="M130" t="s">
        <v>731</v>
      </c>
      <c r="N130" s="173"/>
      <c r="O130" s="173"/>
      <c r="P130" s="173"/>
      <c r="Q130" s="173"/>
      <c r="R130" s="173"/>
      <c r="S130" s="173"/>
      <c r="T130" s="173"/>
      <c r="U130" s="173"/>
      <c r="V130" s="173"/>
      <c r="W130" s="173"/>
      <c r="X130" s="173" t="n">
        <v>262077972.320832</v>
      </c>
      <c r="Y130" s="173" t="n">
        <v>396930016.211038</v>
      </c>
      <c r="Z130" s="173" t="n">
        <v>382359848.905555</v>
      </c>
      <c r="AA130" s="173" t="n">
        <v>493333518.144447</v>
      </c>
      <c r="AB130" s="173" t="n">
        <v>503788349.820182</v>
      </c>
      <c r="AC130" s="173" t="n">
        <v>572880509.206696</v>
      </c>
      <c r="AD130" s="173" t="n">
        <v>471327337.830783</v>
      </c>
      <c r="AE130" s="173" t="n">
        <v>657641731.246639</v>
      </c>
      <c r="AF130" s="173" t="n">
        <v>898985313.587781</v>
      </c>
      <c r="AG130" s="173" t="n">
        <v>682806813.456312</v>
      </c>
      <c r="AH130" s="173" t="n">
        <v>558073023.296211</v>
      </c>
      <c r="AI130" s="173" t="n">
        <v>517127875.973533</v>
      </c>
      <c r="AJ130" s="173" t="n">
        <v>604911050.173892</v>
      </c>
      <c r="AK130" s="173" t="n">
        <v>587128528.598697</v>
      </c>
      <c r="AL130" s="173" t="n">
        <v>744584001.488231</v>
      </c>
      <c r="AM130" s="173" t="n">
        <v>505154319.002825</v>
      </c>
      <c r="AN130" s="173" t="n">
        <v>568358907.950956</v>
      </c>
      <c r="AO130" s="173" t="n">
        <v>547234047.85844</v>
      </c>
      <c r="AP130" s="173" t="n">
        <v>665467284.231703</v>
      </c>
      <c r="AQ130" s="173" t="n">
        <v>702665302.184989</v>
      </c>
      <c r="AR130" s="173" t="n">
        <v>701450635.676382</v>
      </c>
      <c r="AS130" s="173" t="n">
        <v>624968292.840631</v>
      </c>
      <c r="AT130" s="173" t="n">
        <v>861994416.1489</v>
      </c>
      <c r="AU130" s="173" t="n">
        <v>484549207.194346</v>
      </c>
      <c r="AV130" s="173"/>
    </row>
    <row r="131">
      <c r="A131" t="str">
        <f>L131</f>
      </c>
      <c r="B131" t="str">
        <f>M131</f>
      </c>
      <c r="C131" s="173" t="str">
        <f>AM131</f>
      </c>
      <c r="D131" s="173" t="str">
        <f>AS131</f>
      </c>
      <c r="E131" s="173" t="str">
        <f>AT131</f>
      </c>
      <c r="F131" s="173" t="str">
        <f>AU131</f>
      </c>
      <c r="G131" s="11" t="str">
        <f>AT131/AS131-1</f>
      </c>
      <c r="H131" s="11" t="str">
        <f>AT131/AM131-1</f>
      </c>
      <c r="I131" s="11" t="str">
        <f>AU131/AT131</f>
      </c>
      <c r="J131" s="11" t="str">
        <f>AT131/Sum(AT$77:AT$149)</f>
      </c>
      <c r="K131" s="11" t="str">
        <f>AU131/Sum(AU77:AU$149)</f>
      </c>
      <c r="L131" t="s">
        <v>741</v>
      </c>
      <c r="M131" t="s">
        <v>732</v>
      </c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173" t="n">
        <v>1286888440.96543</v>
      </c>
      <c r="Y131" s="173" t="n">
        <v>1888998793.90436</v>
      </c>
      <c r="Z131" s="173" t="n">
        <v>2465196734.36131</v>
      </c>
      <c r="AA131" s="173" t="n">
        <v>2428555089.84648</v>
      </c>
      <c r="AB131" s="173" t="n">
        <v>2223423463.76742</v>
      </c>
      <c r="AC131" s="173" t="n">
        <v>2691413430.81418</v>
      </c>
      <c r="AD131" s="173" t="n">
        <v>2244777180.67785</v>
      </c>
      <c r="AE131" s="173" t="n">
        <v>3437782905.12906</v>
      </c>
      <c r="AF131" s="173" t="n">
        <v>3160920674.84254</v>
      </c>
      <c r="AG131" s="173" t="n">
        <v>3380837540.47623</v>
      </c>
      <c r="AH131" s="173" t="n">
        <v>3025728311.08036</v>
      </c>
      <c r="AI131" s="173" t="n">
        <v>2979203096.39364</v>
      </c>
      <c r="AJ131" s="173" t="n">
        <v>2910720752.46447</v>
      </c>
      <c r="AK131" s="173" t="n">
        <v>1988100004.92355</v>
      </c>
      <c r="AL131" s="173" t="n">
        <v>1997249290.56667</v>
      </c>
      <c r="AM131" s="173" t="n">
        <v>2124698368.53865</v>
      </c>
      <c r="AN131" s="173" t="n">
        <v>2007175019.18892</v>
      </c>
      <c r="AO131" s="173" t="n">
        <v>2666243926.3587</v>
      </c>
      <c r="AP131" s="173" t="n">
        <v>3092959488.34253</v>
      </c>
      <c r="AQ131" s="173" t="n">
        <v>3049198967.60617</v>
      </c>
      <c r="AR131" s="173" t="n">
        <v>3413652028.79154</v>
      </c>
      <c r="AS131" s="173" t="n">
        <v>2871403558.67498</v>
      </c>
      <c r="AT131" s="173" t="n">
        <v>3315834538.4429</v>
      </c>
      <c r="AU131" s="173" t="n">
        <v>1680650108.54249</v>
      </c>
      <c r="AV131" s="173"/>
    </row>
    <row r="132">
      <c r="A132" t="str">
        <f>L132</f>
      </c>
      <c r="B132" t="str">
        <f>M132</f>
      </c>
      <c r="C132" s="173" t="str">
        <f>AM132</f>
      </c>
      <c r="D132" s="173" t="str">
        <f>AS132</f>
      </c>
      <c r="E132" s="173" t="str">
        <f>AT132</f>
      </c>
      <c r="F132" s="173" t="str">
        <f>AU132</f>
      </c>
      <c r="G132" s="11" t="str">
        <f>AT132/AS132-1</f>
      </c>
      <c r="H132" s="11" t="str">
        <f>AT132/AM132-1</f>
      </c>
      <c r="I132" s="11" t="str">
        <f>AU132/AT132</f>
      </c>
      <c r="J132" s="11" t="str">
        <f>AT132/Sum(AT$77:AT$149)</f>
      </c>
      <c r="K132" s="11" t="str">
        <f>AU132/Sum(AU77:AU$149)</f>
      </c>
      <c r="L132" t="s">
        <v>741</v>
      </c>
      <c r="M132" t="s">
        <v>733</v>
      </c>
      <c r="N132" s="173"/>
      <c r="O132" s="173"/>
      <c r="P132" s="173"/>
      <c r="Q132" s="173"/>
      <c r="R132" s="173"/>
      <c r="S132" s="173"/>
      <c r="T132" s="173"/>
      <c r="U132" s="173"/>
      <c r="V132" s="173"/>
      <c r="W132" s="173"/>
      <c r="X132" s="173" t="n">
        <v>3345934866.01163</v>
      </c>
      <c r="Y132" s="173" t="n">
        <v>3199376941.33013</v>
      </c>
      <c r="Z132" s="173" t="n">
        <v>4170171198.5511</v>
      </c>
      <c r="AA132" s="173" t="n">
        <v>5280406583.30649</v>
      </c>
      <c r="AB132" s="173" t="n">
        <v>5187652134.82647</v>
      </c>
      <c r="AC132" s="173" t="n">
        <v>8201387840.01152</v>
      </c>
      <c r="AD132" s="173" t="n">
        <v>6840633255.75293</v>
      </c>
      <c r="AE132" s="173" t="n">
        <v>7337724642.20122</v>
      </c>
      <c r="AF132" s="173" t="n">
        <v>6764717284.90492</v>
      </c>
      <c r="AG132" s="173" t="n">
        <v>7437289996.18348</v>
      </c>
      <c r="AH132" s="173" t="n">
        <v>5062184382.65709</v>
      </c>
      <c r="AI132" s="173" t="n">
        <v>5748619629.04277</v>
      </c>
      <c r="AJ132" s="173" t="n">
        <v>4778966772.06789</v>
      </c>
      <c r="AK132" s="173" t="n">
        <v>5034465056.69195</v>
      </c>
      <c r="AL132" s="173" t="n">
        <v>3249002141.3284</v>
      </c>
      <c r="AM132" s="173" t="n">
        <v>3455276468.01599</v>
      </c>
      <c r="AN132" s="173" t="n">
        <v>3297968619.97043</v>
      </c>
      <c r="AO132" s="173" t="n">
        <v>3545285840.01204</v>
      </c>
      <c r="AP132" s="173" t="n">
        <v>4111846542.08261</v>
      </c>
      <c r="AQ132" s="173" t="n">
        <v>4135409642.57076</v>
      </c>
      <c r="AR132" s="173" t="n">
        <v>4219456943.82408</v>
      </c>
      <c r="AS132" s="173" t="n">
        <v>4397114414.02447</v>
      </c>
      <c r="AT132" s="173" t="n">
        <v>5274131106.1046</v>
      </c>
      <c r="AU132" s="173" t="n">
        <v>3005431509.81679</v>
      </c>
      <c r="AV132" s="173"/>
    </row>
    <row r="133">
      <c r="A133" t="str">
        <f>L133</f>
      </c>
      <c r="B133" t="str">
        <f>M133</f>
      </c>
      <c r="C133" s="173" t="str">
        <f>AM133</f>
      </c>
      <c r="D133" s="173" t="str">
        <f>AS133</f>
      </c>
      <c r="E133" s="173" t="str">
        <f>AT133</f>
      </c>
      <c r="F133" s="173" t="str">
        <f>AU133</f>
      </c>
      <c r="G133" s="11" t="str">
        <f>AT133/AS133-1</f>
      </c>
      <c r="H133" s="11" t="str">
        <f>AT133/AM133-1</f>
      </c>
      <c r="I133" s="11" t="str">
        <f>AU133/AT133</f>
      </c>
      <c r="J133" s="11" t="str">
        <f>AT133/Sum(AT$77:AT$149)</f>
      </c>
      <c r="K133" s="11" t="str">
        <f>AU133/Sum(AU77:AU$149)</f>
      </c>
      <c r="L133" t="s">
        <v>741</v>
      </c>
      <c r="M133" t="s">
        <v>734</v>
      </c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173" t="n">
        <v>6525643707.76051</v>
      </c>
      <c r="Y133" s="173" t="n">
        <v>6967870062.27239</v>
      </c>
      <c r="Z133" s="173" t="n">
        <v>7935977526.89948</v>
      </c>
      <c r="AA133" s="173" t="n">
        <v>7911219381.43388</v>
      </c>
      <c r="AB133" s="173" t="n">
        <v>9077187617.36097</v>
      </c>
      <c r="AC133" s="173" t="n">
        <v>9773752388.09585</v>
      </c>
      <c r="AD133" s="173" t="n">
        <v>9371889042.87978</v>
      </c>
      <c r="AE133" s="173" t="n">
        <v>10584755862.7653</v>
      </c>
      <c r="AF133" s="173" t="n">
        <v>11904490612.5599</v>
      </c>
      <c r="AG133" s="173" t="n">
        <v>15444778390.8424</v>
      </c>
      <c r="AH133" s="173" t="n">
        <v>15417386433.6777</v>
      </c>
      <c r="AI133" s="173" t="n">
        <v>14800091985.465</v>
      </c>
      <c r="AJ133" s="173" t="n">
        <v>16018881298.3235</v>
      </c>
      <c r="AK133" s="173" t="n">
        <v>11609966061.9221</v>
      </c>
      <c r="AL133" s="173" t="n">
        <v>11365260066.85</v>
      </c>
      <c r="AM133" s="173" t="n">
        <v>9388736917.97994</v>
      </c>
      <c r="AN133" s="173" t="n">
        <v>9236609881.71473</v>
      </c>
      <c r="AO133" s="173" t="n">
        <v>9908717356.41627</v>
      </c>
      <c r="AP133" s="173" t="n">
        <v>11274266772.9581</v>
      </c>
      <c r="AQ133" s="173" t="n">
        <v>13340751430.011</v>
      </c>
      <c r="AR133" s="173" t="n">
        <v>13738025443.0941</v>
      </c>
      <c r="AS133" s="173" t="n">
        <v>14066612425.9511</v>
      </c>
      <c r="AT133" s="173" t="n">
        <v>13591031485.426</v>
      </c>
      <c r="AU133" s="173" t="n">
        <v>8046145128.50611</v>
      </c>
      <c r="AV133" s="173"/>
    </row>
    <row r="134">
      <c r="A134" t="str">
        <f>L134</f>
      </c>
      <c r="B134" t="str">
        <f>M134</f>
      </c>
      <c r="C134" s="173" t="str">
        <f>AM134</f>
      </c>
      <c r="D134" s="173" t="str">
        <f>AS134</f>
      </c>
      <c r="E134" s="173" t="str">
        <f>AT134</f>
      </c>
      <c r="F134" s="173" t="str">
        <f>AU134</f>
      </c>
      <c r="G134" s="11" t="str">
        <f>AT134/AS134-1</f>
      </c>
      <c r="H134" s="11" t="str">
        <f>AT134/AM134-1</f>
      </c>
      <c r="I134" s="11" t="str">
        <f>AU134/AT134</f>
      </c>
      <c r="J134" s="11" t="str">
        <f>AT134/Sum(AT$77:AT$149)</f>
      </c>
      <c r="K134" s="11" t="str">
        <f>AU134/Sum(AU77:AU$149)</f>
      </c>
      <c r="L134" t="s">
        <v>741</v>
      </c>
      <c r="M134" t="s">
        <v>735</v>
      </c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173" t="n">
        <v>3027959212.12123</v>
      </c>
      <c r="Y134" s="173" t="n">
        <v>3843763567.24311</v>
      </c>
      <c r="Z134" s="173" t="n">
        <v>5874141215.41881</v>
      </c>
      <c r="AA134" s="173" t="n">
        <v>7430915561.72539</v>
      </c>
      <c r="AB134" s="173" t="n">
        <v>7352503771.2471</v>
      </c>
      <c r="AC134" s="173" t="n">
        <v>6917508612.6716</v>
      </c>
      <c r="AD134" s="173" t="n">
        <v>7354382856.4664</v>
      </c>
      <c r="AE134" s="173" t="n">
        <v>7920686016.28727</v>
      </c>
      <c r="AF134" s="173" t="n">
        <v>8096725406.19767</v>
      </c>
      <c r="AG134" s="173" t="n">
        <v>9201956763.6365</v>
      </c>
      <c r="AH134" s="173" t="n">
        <v>9814052333.51135</v>
      </c>
      <c r="AI134" s="173" t="n">
        <v>9865616981.15793</v>
      </c>
      <c r="AJ134" s="173" t="n">
        <v>10398472408.4482</v>
      </c>
      <c r="AK134" s="173" t="n">
        <v>8019868287.72754</v>
      </c>
      <c r="AL134" s="173" t="n">
        <v>4524605181.1813</v>
      </c>
      <c r="AM134" s="173" t="n">
        <v>4140355678.40776</v>
      </c>
      <c r="AN134" s="173" t="n">
        <v>4612993366.20209</v>
      </c>
      <c r="AO134" s="173" t="n">
        <v>5109488276.91134</v>
      </c>
      <c r="AP134" s="173" t="n">
        <v>5303631112.54865</v>
      </c>
      <c r="AQ134" s="173" t="n">
        <v>5462259601.54366</v>
      </c>
      <c r="AR134" s="173" t="n">
        <v>5824650609.91942</v>
      </c>
      <c r="AS134" s="173" t="n">
        <v>6049326328.88838</v>
      </c>
      <c r="AT134" s="173" t="n">
        <v>5735617533.5521</v>
      </c>
      <c r="AU134" s="173" t="n">
        <v>3492706777.50835</v>
      </c>
      <c r="AV134" s="173"/>
    </row>
    <row r="135">
      <c r="A135" t="str">
        <f>L135</f>
      </c>
      <c r="B135" t="str">
        <f>M135</f>
      </c>
      <c r="C135" s="173" t="str">
        <f>AM135</f>
      </c>
      <c r="D135" s="173" t="str">
        <f>AS135</f>
      </c>
      <c r="E135" s="173" t="str">
        <f>AT135</f>
      </c>
      <c r="F135" s="173" t="str">
        <f>AU135</f>
      </c>
      <c r="G135" s="11" t="str">
        <f>AT135/AS135-1</f>
      </c>
      <c r="H135" s="11" t="str">
        <f>AT135/AM135-1</f>
      </c>
      <c r="I135" s="11" t="str">
        <f>AU135/AT135</f>
      </c>
      <c r="J135" s="11" t="str">
        <f>AT135/Sum(AT$77:AT$149)</f>
      </c>
      <c r="K135" s="11" t="str">
        <f>AU135/Sum(AU77:AU$149)</f>
      </c>
      <c r="L135" t="s">
        <v>741</v>
      </c>
      <c r="M135" t="s">
        <v>736</v>
      </c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 t="n">
        <v>2327740902.24014</v>
      </c>
      <c r="Y135" s="173" t="n">
        <v>10272427587.2054</v>
      </c>
      <c r="Z135" s="173" t="n">
        <v>1685886353.08703</v>
      </c>
      <c r="AA135" s="173" t="n">
        <v>1699832864.98528</v>
      </c>
      <c r="AB135" s="173" t="n">
        <v>1590273333.20764</v>
      </c>
      <c r="AC135" s="173" t="n">
        <v>1701442271.88083</v>
      </c>
      <c r="AD135" s="173" t="n">
        <v>1283608507.19283</v>
      </c>
      <c r="AE135" s="173" t="n">
        <v>1346403764.55433</v>
      </c>
      <c r="AF135" s="173" t="n">
        <v>1459503246.47153</v>
      </c>
      <c r="AG135" s="173" t="n">
        <v>2114880472.71726</v>
      </c>
      <c r="AH135" s="173" t="n">
        <v>2026645651.00883</v>
      </c>
      <c r="AI135" s="173" t="n">
        <v>3599821160.2164</v>
      </c>
      <c r="AJ135" s="173" t="n">
        <v>2764835317.83906</v>
      </c>
      <c r="AK135" s="173" t="n">
        <v>2619201871.16163</v>
      </c>
      <c r="AL135" s="173" t="n">
        <v>2453670223.90136</v>
      </c>
      <c r="AM135" s="173" t="n">
        <v>2465371713.40584</v>
      </c>
      <c r="AN135" s="173" t="n">
        <v>2740854857.1458</v>
      </c>
      <c r="AO135" s="173" t="n">
        <v>2400959956.91567</v>
      </c>
      <c r="AP135" s="173" t="n">
        <v>3575159491.57939</v>
      </c>
      <c r="AQ135" s="173" t="n">
        <v>3979318627.1763</v>
      </c>
      <c r="AR135" s="173" t="n">
        <v>2249214080.30879</v>
      </c>
      <c r="AS135" s="173" t="n">
        <v>2537339398.6494</v>
      </c>
      <c r="AT135" s="173" t="n">
        <v>3166547600.6916</v>
      </c>
      <c r="AU135" s="173" t="n">
        <v>1181009692.92166</v>
      </c>
      <c r="AV135" s="173"/>
    </row>
    <row r="136">
      <c r="A136" t="str">
        <f>L136</f>
      </c>
      <c r="B136" t="str">
        <f>M136</f>
      </c>
      <c r="C136" s="173" t="str">
        <f>AM136</f>
      </c>
      <c r="D136" s="173" t="str">
        <f>AS136</f>
      </c>
      <c r="E136" s="173" t="str">
        <f>AT136</f>
      </c>
      <c r="F136" s="173" t="str">
        <f>AU136</f>
      </c>
      <c r="G136" s="11" t="str">
        <f>AT136/AS136-1</f>
      </c>
      <c r="H136" s="11" t="str">
        <f>AT136/AM136-1</f>
      </c>
      <c r="I136" s="11" t="str">
        <f>AU136/AT136</f>
      </c>
      <c r="J136" s="11" t="str">
        <f>AT136/Sum(AT$77:AT$149)</f>
      </c>
      <c r="K136" s="11" t="str">
        <f>AU136/Sum(AU77:AU$149)</f>
      </c>
      <c r="L136" t="s">
        <v>741</v>
      </c>
      <c r="M136" t="s">
        <v>737</v>
      </c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 t="n">
        <v>744038333.389318</v>
      </c>
      <c r="Y136" s="173" t="n">
        <v>861986219.008269</v>
      </c>
      <c r="Z136" s="173" t="n">
        <v>968017098.688123</v>
      </c>
      <c r="AA136" s="173" t="n">
        <v>1002746581.4546</v>
      </c>
      <c r="AB136" s="173" t="n">
        <v>1093073268.39742</v>
      </c>
      <c r="AC136" s="173" t="n">
        <v>1297805465.25604</v>
      </c>
      <c r="AD136" s="173" t="n">
        <v>1261075306.56513</v>
      </c>
      <c r="AE136" s="173" t="n">
        <v>1409173911.47123</v>
      </c>
      <c r="AF136" s="173" t="n">
        <v>1787690689.00627</v>
      </c>
      <c r="AG136" s="173" t="n">
        <v>1499310037.06162</v>
      </c>
      <c r="AH136" s="173" t="n">
        <v>1609119195.79365</v>
      </c>
      <c r="AI136" s="173" t="n">
        <v>1579543336.01068</v>
      </c>
      <c r="AJ136" s="173" t="n">
        <v>1434012022.37276</v>
      </c>
      <c r="AK136" s="173" t="n">
        <v>1216061483.441</v>
      </c>
      <c r="AL136" s="173" t="n">
        <v>1100271171.45048</v>
      </c>
      <c r="AM136" s="173" t="n">
        <v>1283648536.48697</v>
      </c>
      <c r="AN136" s="173" t="n">
        <v>1292189341.45265</v>
      </c>
      <c r="AO136" s="173" t="n">
        <v>1409305833.87456</v>
      </c>
      <c r="AP136" s="173" t="n">
        <v>1562613173.07699</v>
      </c>
      <c r="AQ136" s="173" t="n">
        <v>562975772.03599</v>
      </c>
      <c r="AR136" s="173" t="n">
        <v>665274793.177327</v>
      </c>
      <c r="AS136" s="173" t="n">
        <v>319311649.308044</v>
      </c>
      <c r="AT136" s="173" t="n">
        <v>283445627.893</v>
      </c>
      <c r="AU136" s="173" t="n">
        <v>176538183.002394</v>
      </c>
      <c r="AV136" s="173"/>
    </row>
    <row r="137">
      <c r="A137" t="str">
        <f>L137</f>
      </c>
      <c r="B137" t="str">
        <f>M137</f>
      </c>
      <c r="C137" s="173" t="str">
        <f>AM137</f>
      </c>
      <c r="D137" s="173" t="str">
        <f>AS137</f>
      </c>
      <c r="E137" s="173" t="str">
        <f>AT137</f>
      </c>
      <c r="F137" s="173" t="str">
        <f>AU137</f>
      </c>
      <c r="G137" s="11" t="str">
        <f>AT137/AS137-1</f>
      </c>
      <c r="H137" s="11" t="str">
        <f>AT137/AM137-1</f>
      </c>
      <c r="I137" s="11" t="str">
        <f>AU137/AT137</f>
      </c>
      <c r="J137" s="11" t="str">
        <f>AT137/Sum(AT$77:AT$149)</f>
      </c>
      <c r="K137" s="11" t="str">
        <f>AU137/Sum(AU77:AU$149)</f>
      </c>
      <c r="L137" t="s">
        <v>741</v>
      </c>
      <c r="M137" t="s">
        <v>724</v>
      </c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 t="n">
        <v>8069075.12315862</v>
      </c>
      <c r="Y137" s="173" t="n">
        <v>2994147.77355949</v>
      </c>
      <c r="Z137" s="173" t="n">
        <v>27735439.3507384</v>
      </c>
      <c r="AA137" s="173" t="n">
        <v>74047580.1751997</v>
      </c>
      <c r="AB137" s="173" t="n">
        <v>1667977.38376929</v>
      </c>
      <c r="AC137" s="173" t="n">
        <v>1671180.03265931</v>
      </c>
      <c r="AD137" s="173" t="n">
        <v>19520490.3413878</v>
      </c>
      <c r="AE137" s="173" t="n">
        <v>1423903.77948617</v>
      </c>
      <c r="AF137" s="173" t="n">
        <v>762421.218717907</v>
      </c>
      <c r="AG137" s="173" t="n">
        <v>237367.612458502</v>
      </c>
      <c r="AH137" s="173" t="n">
        <v>-15763.4375358818</v>
      </c>
      <c r="AI137" s="173" t="n">
        <v>-70568.5816825087</v>
      </c>
      <c r="AJ137" s="173" t="n">
        <v>-783.486087850511</v>
      </c>
      <c r="AK137" s="173" t="n">
        <v>-4205.65142403624</v>
      </c>
      <c r="AL137" s="173"/>
      <c r="AM137" s="173"/>
      <c r="AN137" s="173" t="n">
        <v>2618071.26097247</v>
      </c>
      <c r="AO137" s="173" t="n">
        <v>0</v>
      </c>
      <c r="AP137" s="173" t="n">
        <v>-242993.47650284</v>
      </c>
      <c r="AQ137" s="173" t="n">
        <v>521779.598543694</v>
      </c>
      <c r="AR137" s="173" t="n">
        <v>0</v>
      </c>
      <c r="AS137" s="173" t="n">
        <v>402390.030571531</v>
      </c>
      <c r="AT137" s="173" t="n">
        <v>30860.21</v>
      </c>
      <c r="AU137" s="173" t="n">
        <v>121386.559137523</v>
      </c>
      <c r="AV137" s="173"/>
    </row>
    <row r="138">
      <c r="A138" t="str">
        <f>L138</f>
      </c>
      <c r="B138" t="str">
        <f>M138</f>
      </c>
      <c r="C138" s="173" t="str">
        <f>AM138</f>
      </c>
      <c r="D138" s="173" t="str">
        <f>AS138</f>
      </c>
      <c r="E138" s="173" t="str">
        <f>AT138</f>
      </c>
      <c r="F138" s="173" t="str">
        <f>AU138</f>
      </c>
      <c r="G138" s="11" t="str">
        <f>AT138/AS138-1</f>
      </c>
      <c r="H138" s="11" t="str">
        <f>AT138/AM138-1</f>
      </c>
      <c r="I138" s="11" t="str">
        <f>AU138/AT138</f>
      </c>
      <c r="J138" s="11" t="str">
        <f>AT138/Sum(AT$77:AT$149)</f>
      </c>
      <c r="K138" s="11" t="str">
        <f>AU138/Sum(AU77:AU$149)</f>
      </c>
      <c r="L138" t="s">
        <v>742</v>
      </c>
      <c r="M138" t="s">
        <v>727</v>
      </c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 t="n">
        <v>3583772510.57322</v>
      </c>
      <c r="Y138" s="173" t="n">
        <v>3161680066.74079</v>
      </c>
      <c r="Z138" s="173" t="n">
        <v>3811844034.42064</v>
      </c>
      <c r="AA138" s="173" t="n">
        <v>3899615890.67638</v>
      </c>
      <c r="AB138" s="173" t="n">
        <v>3813067641.28558</v>
      </c>
      <c r="AC138" s="173" t="n">
        <v>4307440430.86117</v>
      </c>
      <c r="AD138" s="173" t="n">
        <v>3969967309.17993</v>
      </c>
      <c r="AE138" s="173" t="n">
        <v>4065783883.03702</v>
      </c>
      <c r="AF138" s="173" t="n">
        <v>4569983667.84611</v>
      </c>
      <c r="AG138" s="173" t="n">
        <v>4397645965.29418</v>
      </c>
      <c r="AH138" s="173" t="n">
        <v>4581859142.9694</v>
      </c>
      <c r="AI138" s="173" t="n">
        <v>4262124367.67312</v>
      </c>
      <c r="AJ138" s="173" t="n">
        <v>4363588345.15609</v>
      </c>
      <c r="AK138" s="173" t="n">
        <v>4193838682.88899</v>
      </c>
      <c r="AL138" s="173" t="n">
        <v>4187405277.17417</v>
      </c>
      <c r="AM138" s="173" t="n">
        <v>4179486803.76974</v>
      </c>
      <c r="AN138" s="173" t="n">
        <v>4418765842.26631</v>
      </c>
      <c r="AO138" s="173" t="n">
        <v>4558014238.2595</v>
      </c>
      <c r="AP138" s="173" t="n">
        <v>5522012382.64814</v>
      </c>
      <c r="AQ138" s="173" t="n">
        <v>5587116431.38426</v>
      </c>
      <c r="AR138" s="173" t="n">
        <v>4441356551.12496</v>
      </c>
      <c r="AS138" s="173" t="n">
        <v>3871842615.70966</v>
      </c>
      <c r="AT138" s="173" t="n">
        <v>3754463515.4836</v>
      </c>
      <c r="AU138" s="173" t="n">
        <v>1203904691.27745</v>
      </c>
      <c r="AV138" s="173"/>
    </row>
    <row r="139">
      <c r="A139" t="str">
        <f>L139</f>
      </c>
      <c r="B139" t="str">
        <f>M139</f>
      </c>
      <c r="C139" s="173" t="str">
        <f>AM139</f>
      </c>
      <c r="D139" s="173" t="str">
        <f>AS139</f>
      </c>
      <c r="E139" s="173" t="str">
        <f>AT139</f>
      </c>
      <c r="F139" s="173" t="str">
        <f>AU139</f>
      </c>
      <c r="G139" s="11" t="str">
        <f>AT139/AS139-1</f>
      </c>
      <c r="H139" s="11" t="str">
        <f>AT139/AM139-1</f>
      </c>
      <c r="I139" s="11" t="str">
        <f>AU139/AT139</f>
      </c>
      <c r="J139" s="11" t="str">
        <f>AT139/Sum(AT$77:AT$149)</f>
      </c>
      <c r="K139" s="11" t="str">
        <f>AU139/Sum(AU77:AU$149)</f>
      </c>
      <c r="L139" t="s">
        <v>742</v>
      </c>
      <c r="M139" t="s">
        <v>728</v>
      </c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 t="n">
        <v>5809201261.47316</v>
      </c>
      <c r="Y139" s="173" t="n">
        <v>5561526023.67114</v>
      </c>
      <c r="Z139" s="173" t="n">
        <v>6564762140.40449</v>
      </c>
      <c r="AA139" s="173" t="n">
        <v>8044940372.42566</v>
      </c>
      <c r="AB139" s="173" t="n">
        <v>9008843395.8573</v>
      </c>
      <c r="AC139" s="173" t="n">
        <v>10022396560.0996</v>
      </c>
      <c r="AD139" s="173" t="n">
        <v>11029344647.518</v>
      </c>
      <c r="AE139" s="173" t="n">
        <v>12365365357.3939</v>
      </c>
      <c r="AF139" s="173" t="n">
        <v>13117735329.3185</v>
      </c>
      <c r="AG139" s="173" t="n">
        <v>12705480872.903</v>
      </c>
      <c r="AH139" s="173" t="n">
        <v>12964942754.4612</v>
      </c>
      <c r="AI139" s="173" t="n">
        <v>12466546528.9757</v>
      </c>
      <c r="AJ139" s="173" t="n">
        <v>12404184687.8838</v>
      </c>
      <c r="AK139" s="173" t="n">
        <v>10496009646.8514</v>
      </c>
      <c r="AL139" s="173" t="n">
        <v>11832446119.4442</v>
      </c>
      <c r="AM139" s="173" t="n">
        <v>12050581871.4434</v>
      </c>
      <c r="AN139" s="173" t="n">
        <v>13124192300.0557</v>
      </c>
      <c r="AO139" s="173" t="n">
        <v>13369923237.6508</v>
      </c>
      <c r="AP139" s="173" t="n">
        <v>13765262293.4489</v>
      </c>
      <c r="AQ139" s="173" t="n">
        <v>15069752769.9272</v>
      </c>
      <c r="AR139" s="173" t="n">
        <v>15776215601.0017</v>
      </c>
      <c r="AS139" s="173" t="n">
        <v>14554147998.3785</v>
      </c>
      <c r="AT139" s="173" t="n">
        <v>14607020570.5292</v>
      </c>
      <c r="AU139" s="173" t="n">
        <v>5329292466.33928</v>
      </c>
      <c r="AV139" s="173"/>
    </row>
    <row r="140">
      <c r="A140" t="str">
        <f>L140</f>
      </c>
      <c r="B140" t="str">
        <f>M140</f>
      </c>
      <c r="C140" s="173" t="str">
        <f>AM140</f>
      </c>
      <c r="D140" s="173" t="str">
        <f>AS140</f>
      </c>
      <c r="E140" s="173" t="str">
        <f>AT140</f>
      </c>
      <c r="F140" s="173" t="str">
        <f>AU140</f>
      </c>
      <c r="G140" s="11" t="str">
        <f>AT140/AS140-1</f>
      </c>
      <c r="H140" s="11" t="str">
        <f>AT140/AM140-1</f>
      </c>
      <c r="I140" s="11" t="str">
        <f>AU140/AT140</f>
      </c>
      <c r="J140" s="11" t="str">
        <f>AT140/Sum(AT$77:AT$149)</f>
      </c>
      <c r="K140" s="11" t="str">
        <f>AU140/Sum(AU77:AU$149)</f>
      </c>
      <c r="L140" t="s">
        <v>742</v>
      </c>
      <c r="M140" t="s">
        <v>729</v>
      </c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 t="n">
        <v>10895936100.3342</v>
      </c>
      <c r="Y140" s="173" t="n">
        <v>12134018369.9693</v>
      </c>
      <c r="Z140" s="173" t="n">
        <v>13646778837.7336</v>
      </c>
      <c r="AA140" s="173" t="n">
        <v>17397875805.6376</v>
      </c>
      <c r="AB140" s="173" t="n">
        <v>16198262912.7172</v>
      </c>
      <c r="AC140" s="173" t="n">
        <v>19175846745.7369</v>
      </c>
      <c r="AD140" s="173" t="n">
        <v>20087239121.1097</v>
      </c>
      <c r="AE140" s="173" t="n">
        <v>21205519135.4521</v>
      </c>
      <c r="AF140" s="173" t="n">
        <v>23335939403.7355</v>
      </c>
      <c r="AG140" s="173" t="n">
        <v>27384304289.1274</v>
      </c>
      <c r="AH140" s="173" t="n">
        <v>26703951467.6301</v>
      </c>
      <c r="AI140" s="173" t="n">
        <v>23533263337.7233</v>
      </c>
      <c r="AJ140" s="173" t="n">
        <v>23298486387.8426</v>
      </c>
      <c r="AK140" s="173" t="n">
        <v>17448557326.6458</v>
      </c>
      <c r="AL140" s="173" t="n">
        <v>21229449643.9243</v>
      </c>
      <c r="AM140" s="173" t="n">
        <v>18310860408.084</v>
      </c>
      <c r="AN140" s="173" t="n">
        <v>19427370890.1282</v>
      </c>
      <c r="AO140" s="173" t="n">
        <v>18424929799.9237</v>
      </c>
      <c r="AP140" s="173" t="n">
        <v>22461420659.4125</v>
      </c>
      <c r="AQ140" s="173" t="n">
        <v>21267675492.8317</v>
      </c>
      <c r="AR140" s="173" t="n">
        <v>23103424558.2099</v>
      </c>
      <c r="AS140" s="173" t="n">
        <v>21296149357.8609</v>
      </c>
      <c r="AT140" s="173" t="n">
        <v>21723658077.7109</v>
      </c>
      <c r="AU140" s="173" t="n">
        <v>7026179265.18675</v>
      </c>
      <c r="AV140" s="173"/>
    </row>
    <row r="141">
      <c r="A141" t="str">
        <f>L141</f>
      </c>
      <c r="B141" t="str">
        <f>M141</f>
      </c>
      <c r="C141" s="173" t="str">
        <f>AM141</f>
      </c>
      <c r="D141" s="173" t="str">
        <f>AS141</f>
      </c>
      <c r="E141" s="173" t="str">
        <f>AT141</f>
      </c>
      <c r="F141" s="173" t="str">
        <f>AU141</f>
      </c>
      <c r="G141" s="11" t="str">
        <f>AT141/AS141-1</f>
      </c>
      <c r="H141" s="11" t="str">
        <f>AT141/AM141-1</f>
      </c>
      <c r="I141" s="11" t="str">
        <f>AU141/AT141</f>
      </c>
      <c r="J141" s="11" t="str">
        <f>AT141/Sum(AT$77:AT$149)</f>
      </c>
      <c r="K141" s="11" t="str">
        <f>AU141/Sum(AU77:AU$149)</f>
      </c>
      <c r="L141" t="s">
        <v>742</v>
      </c>
      <c r="M141" t="s">
        <v>730</v>
      </c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 t="n">
        <v>565139576.27431</v>
      </c>
      <c r="Y141" s="173" t="n">
        <v>523271339.440162</v>
      </c>
      <c r="Z141" s="173" t="n">
        <v>853408443.183161</v>
      </c>
      <c r="AA141" s="173" t="n">
        <v>1559018077.0944</v>
      </c>
      <c r="AB141" s="173" t="n">
        <v>2085465029.83326</v>
      </c>
      <c r="AC141" s="173" t="n">
        <v>2560560193.92054</v>
      </c>
      <c r="AD141" s="173" t="n">
        <v>2315632092.14281</v>
      </c>
      <c r="AE141" s="173" t="n">
        <v>2942920352.33494</v>
      </c>
      <c r="AF141" s="173" t="n">
        <v>3272632839.43459</v>
      </c>
      <c r="AG141" s="173" t="n">
        <v>3099675739.17284</v>
      </c>
      <c r="AH141" s="173" t="n">
        <v>1872276619.96062</v>
      </c>
      <c r="AI141" s="173" t="n">
        <v>2074043002.25925</v>
      </c>
      <c r="AJ141" s="173" t="n">
        <v>1577653597.48223</v>
      </c>
      <c r="AK141" s="173" t="n">
        <v>1081514728.82795</v>
      </c>
      <c r="AL141" s="173" t="n">
        <v>1185860647.43221</v>
      </c>
      <c r="AM141" s="173" t="n">
        <v>1261896246.96802</v>
      </c>
      <c r="AN141" s="173" t="n">
        <v>1211455090.6352</v>
      </c>
      <c r="AO141" s="173" t="n">
        <v>1394558231.49282</v>
      </c>
      <c r="AP141" s="173" t="n">
        <v>1596913769.18597</v>
      </c>
      <c r="AQ141" s="173" t="n">
        <v>1676836296.94312</v>
      </c>
      <c r="AR141" s="173" t="n">
        <v>1552164293.7355</v>
      </c>
      <c r="AS141" s="173" t="n">
        <v>978605666.177527</v>
      </c>
      <c r="AT141" s="173" t="n">
        <v>934312580.0631</v>
      </c>
      <c r="AU141" s="173" t="n">
        <v>377183496.528697</v>
      </c>
      <c r="AV141" s="173"/>
    </row>
    <row r="142">
      <c r="A142" t="str">
        <f>L142</f>
      </c>
      <c r="B142" t="str">
        <f>M142</f>
      </c>
      <c r="C142" s="173" t="str">
        <f>AM142</f>
      </c>
      <c r="D142" s="173" t="str">
        <f>AS142</f>
      </c>
      <c r="E142" s="173" t="str">
        <f>AT142</f>
      </c>
      <c r="F142" s="173" t="str">
        <f>AU142</f>
      </c>
      <c r="G142" s="11" t="str">
        <f>AT142/AS142-1</f>
      </c>
      <c r="H142" s="11" t="str">
        <f>AT142/AM142-1</f>
      </c>
      <c r="I142" s="11" t="str">
        <f>AU142/AT142</f>
      </c>
      <c r="J142" s="11" t="str">
        <f>AT142/Sum(AT$77:AT$149)</f>
      </c>
      <c r="K142" s="11" t="str">
        <f>AU142/Sum(AU77:AU$149)</f>
      </c>
      <c r="L142" t="s">
        <v>742</v>
      </c>
      <c r="M142" t="s">
        <v>731</v>
      </c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 t="n">
        <v>493276250.883259</v>
      </c>
      <c r="Y142" s="173" t="n">
        <v>449723609.283849</v>
      </c>
      <c r="Z142" s="173" t="n">
        <v>476068454.285594</v>
      </c>
      <c r="AA142" s="173" t="n">
        <v>550501651.237316</v>
      </c>
      <c r="AB142" s="173" t="n">
        <v>631486166.709543</v>
      </c>
      <c r="AC142" s="173" t="n">
        <v>623411404.662271</v>
      </c>
      <c r="AD142" s="173" t="n">
        <v>642061815.177557</v>
      </c>
      <c r="AE142" s="173" t="n">
        <v>697196770.731042</v>
      </c>
      <c r="AF142" s="173" t="n">
        <v>806718358.718572</v>
      </c>
      <c r="AG142" s="173" t="n">
        <v>839740319.929606</v>
      </c>
      <c r="AH142" s="173" t="n">
        <v>782257677.270576</v>
      </c>
      <c r="AI142" s="173" t="n">
        <v>766733201.94128</v>
      </c>
      <c r="AJ142" s="173" t="n">
        <v>725064361.108577</v>
      </c>
      <c r="AK142" s="173" t="n">
        <v>594671411.471336</v>
      </c>
      <c r="AL142" s="173" t="n">
        <v>631518546.012948</v>
      </c>
      <c r="AM142" s="173" t="n">
        <v>619516360.100543</v>
      </c>
      <c r="AN142" s="173" t="n">
        <v>684180057.443613</v>
      </c>
      <c r="AO142" s="173" t="n">
        <v>836065312.901129</v>
      </c>
      <c r="AP142" s="173" t="n">
        <v>728808187.721718</v>
      </c>
      <c r="AQ142" s="173" t="n">
        <v>900145169.657328</v>
      </c>
      <c r="AR142" s="173" t="n">
        <v>942926117.628585</v>
      </c>
      <c r="AS142" s="173" t="n">
        <v>929415316.92429</v>
      </c>
      <c r="AT142" s="173" t="n">
        <v>894464088.7975</v>
      </c>
      <c r="AU142" s="173" t="n">
        <v>421766674.56647</v>
      </c>
      <c r="AV142" s="173"/>
    </row>
    <row r="143">
      <c r="A143" t="str">
        <f>L143</f>
      </c>
      <c r="B143" t="str">
        <f>M143</f>
      </c>
      <c r="C143" s="173" t="str">
        <f>AM143</f>
      </c>
      <c r="D143" s="173" t="str">
        <f>AS143</f>
      </c>
      <c r="E143" s="173" t="str">
        <f>AT143</f>
      </c>
      <c r="F143" s="173" t="str">
        <f>AU143</f>
      </c>
      <c r="G143" s="11" t="str">
        <f>AT143/AS143-1</f>
      </c>
      <c r="H143" s="11" t="str">
        <f>AT143/AM143-1</f>
      </c>
      <c r="I143" s="11" t="str">
        <f>AU143/AT143</f>
      </c>
      <c r="J143" s="11" t="str">
        <f>AT143/Sum(AT$77:AT$149)</f>
      </c>
      <c r="K143" s="11" t="str">
        <f>AU143/Sum(AU77:AU$149)</f>
      </c>
      <c r="L143" t="s">
        <v>742</v>
      </c>
      <c r="M143" t="s">
        <v>732</v>
      </c>
      <c r="N143" s="173"/>
      <c r="O143" s="173"/>
      <c r="P143" s="173"/>
      <c r="Q143" s="173"/>
      <c r="R143" s="173"/>
      <c r="S143" s="173"/>
      <c r="T143" s="173"/>
      <c r="U143" s="173"/>
      <c r="V143" s="173"/>
      <c r="W143" s="173"/>
      <c r="X143" s="173" t="n">
        <v>811443149.560682</v>
      </c>
      <c r="Y143" s="173" t="n">
        <v>958839969.941615</v>
      </c>
      <c r="Z143" s="173" t="n">
        <v>1115974212.16967</v>
      </c>
      <c r="AA143" s="173" t="n">
        <v>1255887340.43355</v>
      </c>
      <c r="AB143" s="173" t="n">
        <v>1738116615.98542</v>
      </c>
      <c r="AC143" s="173" t="n">
        <v>2419492317.48378</v>
      </c>
      <c r="AD143" s="173" t="n">
        <v>2251113040.22053</v>
      </c>
      <c r="AE143" s="173" t="n">
        <v>2757640991.14906</v>
      </c>
      <c r="AF143" s="173" t="n">
        <v>2651839407.74904</v>
      </c>
      <c r="AG143" s="173" t="n">
        <v>2553986137.30189</v>
      </c>
      <c r="AH143" s="173" t="n">
        <v>2058041676.03518</v>
      </c>
      <c r="AI143" s="173" t="n">
        <v>1631181785.63677</v>
      </c>
      <c r="AJ143" s="173" t="n">
        <v>1645621950.23444</v>
      </c>
      <c r="AK143" s="173" t="n">
        <v>1041768137.659</v>
      </c>
      <c r="AL143" s="173" t="n">
        <v>1090835117.47613</v>
      </c>
      <c r="AM143" s="173" t="n">
        <v>992629381.481089</v>
      </c>
      <c r="AN143" s="173" t="n">
        <v>1561154309.89917</v>
      </c>
      <c r="AO143" s="173" t="n">
        <v>1273474331.923</v>
      </c>
      <c r="AP143" s="173" t="n">
        <v>1551348029.57673</v>
      </c>
      <c r="AQ143" s="173" t="n">
        <v>1684397307.59857</v>
      </c>
      <c r="AR143" s="173" t="n">
        <v>1343669221.48958</v>
      </c>
      <c r="AS143" s="173" t="n">
        <v>1518553739.81764</v>
      </c>
      <c r="AT143" s="173" t="n">
        <v>1576336269.7167</v>
      </c>
      <c r="AU143" s="173" t="n">
        <v>1094949712.42268</v>
      </c>
      <c r="AV143" s="173"/>
    </row>
    <row r="144">
      <c r="A144" t="str">
        <f>L144</f>
      </c>
      <c r="B144" t="str">
        <f>M144</f>
      </c>
      <c r="C144" s="173" t="str">
        <f>AM144</f>
      </c>
      <c r="D144" s="173" t="str">
        <f>AS144</f>
      </c>
      <c r="E144" s="173" t="str">
        <f>AT144</f>
      </c>
      <c r="F144" s="173" t="str">
        <f>AU144</f>
      </c>
      <c r="G144" s="11" t="str">
        <f>AT144/AS144-1</f>
      </c>
      <c r="H144" s="11" t="str">
        <f>AT144/AM144-1</f>
      </c>
      <c r="I144" s="11" t="str">
        <f>AU144/AT144</f>
      </c>
      <c r="J144" s="11" t="str">
        <f>AT144/Sum(AT$77:AT$149)</f>
      </c>
      <c r="K144" s="11" t="str">
        <f>AU144/Sum(AU77:AU$149)</f>
      </c>
      <c r="L144" t="s">
        <v>742</v>
      </c>
      <c r="M144" t="s">
        <v>733</v>
      </c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 t="n">
        <v>3099535826.7538</v>
      </c>
      <c r="Y144" s="173" t="n">
        <v>3585082220.1908</v>
      </c>
      <c r="Z144" s="173" t="n">
        <v>4557291042.4803</v>
      </c>
      <c r="AA144" s="173" t="n">
        <v>6203473232.48071</v>
      </c>
      <c r="AB144" s="173" t="n">
        <v>6368391534.32913</v>
      </c>
      <c r="AC144" s="173" t="n">
        <v>9186356242.93601</v>
      </c>
      <c r="AD144" s="173" t="n">
        <v>8307676468.264</v>
      </c>
      <c r="AE144" s="173" t="n">
        <v>7943623851.08062</v>
      </c>
      <c r="AF144" s="173" t="n">
        <v>8420740342.88506</v>
      </c>
      <c r="AG144" s="173" t="n">
        <v>7943515221.55869</v>
      </c>
      <c r="AH144" s="173" t="n">
        <v>7079087232.08224</v>
      </c>
      <c r="AI144" s="173" t="n">
        <v>7309963825.96979</v>
      </c>
      <c r="AJ144" s="173" t="n">
        <v>7212233166.55622</v>
      </c>
      <c r="AK144" s="173" t="n">
        <v>5531233879.71437</v>
      </c>
      <c r="AL144" s="173" t="n">
        <v>5757676455.45702</v>
      </c>
      <c r="AM144" s="173" t="n">
        <v>5586338876.5562</v>
      </c>
      <c r="AN144" s="173" t="n">
        <v>5218828448.02038</v>
      </c>
      <c r="AO144" s="173" t="n">
        <v>5476786575.51757</v>
      </c>
      <c r="AP144" s="173" t="n">
        <v>7122486818.06543</v>
      </c>
      <c r="AQ144" s="173" t="n">
        <v>6603510685.15557</v>
      </c>
      <c r="AR144" s="173" t="n">
        <v>6788264776.63848</v>
      </c>
      <c r="AS144" s="173" t="n">
        <v>6841240077.91296</v>
      </c>
      <c r="AT144" s="173" t="n">
        <v>8154101309.7329</v>
      </c>
      <c r="AU144" s="173" t="n">
        <v>3028056795.186</v>
      </c>
      <c r="AV144" s="173"/>
    </row>
    <row r="145">
      <c r="A145" t="str">
        <f>L145</f>
      </c>
      <c r="B145" t="str">
        <f>M145</f>
      </c>
      <c r="C145" s="173" t="str">
        <f>AM145</f>
      </c>
      <c r="D145" s="173" t="str">
        <f>AS145</f>
      </c>
      <c r="E145" s="173" t="str">
        <f>AT145</f>
      </c>
      <c r="F145" s="173" t="str">
        <f>AU145</f>
      </c>
      <c r="G145" s="11" t="str">
        <f>AT145/AS145-1</f>
      </c>
      <c r="H145" s="11" t="str">
        <f>AT145/AM145-1</f>
      </c>
      <c r="I145" s="11" t="str">
        <f>AU145/AT145</f>
      </c>
      <c r="J145" s="11" t="str">
        <f>AT145/Sum(AT$77:AT$149)</f>
      </c>
      <c r="K145" s="11" t="str">
        <f>AU145/Sum(AU77:AU$149)</f>
      </c>
      <c r="L145" t="s">
        <v>742</v>
      </c>
      <c r="M145" t="s">
        <v>734</v>
      </c>
      <c r="N145" s="173"/>
      <c r="O145" s="173"/>
      <c r="P145" s="173"/>
      <c r="Q145" s="173"/>
      <c r="R145" s="173"/>
      <c r="S145" s="173"/>
      <c r="T145" s="173"/>
      <c r="U145" s="173"/>
      <c r="V145" s="173"/>
      <c r="W145" s="173"/>
      <c r="X145" s="173" t="n">
        <v>4597723611.27509</v>
      </c>
      <c r="Y145" s="173" t="n">
        <v>4629289187.72055</v>
      </c>
      <c r="Z145" s="173" t="n">
        <v>5615155843.48674</v>
      </c>
      <c r="AA145" s="173" t="n">
        <v>6073404990.86282</v>
      </c>
      <c r="AB145" s="173" t="n">
        <v>7105804266.84576</v>
      </c>
      <c r="AC145" s="173" t="n">
        <v>9066553500.75778</v>
      </c>
      <c r="AD145" s="173" t="n">
        <v>9647360250.23201</v>
      </c>
      <c r="AE145" s="173" t="n">
        <v>10017766096.2628</v>
      </c>
      <c r="AF145" s="173" t="n">
        <v>11066415467.172</v>
      </c>
      <c r="AG145" s="173" t="n">
        <v>12532440099.6659</v>
      </c>
      <c r="AH145" s="173" t="n">
        <v>12209433227.9701</v>
      </c>
      <c r="AI145" s="173" t="n">
        <v>11971737156.0049</v>
      </c>
      <c r="AJ145" s="173" t="n">
        <v>11544205416.8755</v>
      </c>
      <c r="AK145" s="173" t="n">
        <v>10688888823.737</v>
      </c>
      <c r="AL145" s="173" t="n">
        <v>11515419869.4568</v>
      </c>
      <c r="AM145" s="173" t="n">
        <v>12775355115.6392</v>
      </c>
      <c r="AN145" s="173" t="n">
        <v>13967985590.4819</v>
      </c>
      <c r="AO145" s="173" t="n">
        <v>14984710084.3976</v>
      </c>
      <c r="AP145" s="173" t="n">
        <v>15918344951.2074</v>
      </c>
      <c r="AQ145" s="173" t="n">
        <v>16552173028.7177</v>
      </c>
      <c r="AR145" s="173" t="n">
        <v>17321967401.6658</v>
      </c>
      <c r="AS145" s="173" t="n">
        <v>18409357374.5942</v>
      </c>
      <c r="AT145" s="173" t="n">
        <v>18305825792.9716</v>
      </c>
      <c r="AU145" s="173" t="n">
        <v>7950146136.68731</v>
      </c>
      <c r="AV145" s="173"/>
    </row>
    <row r="146">
      <c r="A146" t="str">
        <f>L146</f>
      </c>
      <c r="B146" t="str">
        <f>M146</f>
      </c>
      <c r="C146" s="173" t="str">
        <f>AM146</f>
      </c>
      <c r="D146" s="173" t="str">
        <f>AS146</f>
      </c>
      <c r="E146" s="173" t="str">
        <f>AT146</f>
      </c>
      <c r="F146" s="173" t="str">
        <f>AU146</f>
      </c>
      <c r="G146" s="11" t="str">
        <f>AT146/AS146-1</f>
      </c>
      <c r="H146" s="11" t="str">
        <f>AT146/AM146-1</f>
      </c>
      <c r="I146" s="11" t="str">
        <f>AU146/AT146</f>
      </c>
      <c r="J146" s="11" t="str">
        <f>AT146/Sum(AT$77:AT$149)</f>
      </c>
      <c r="K146" s="11" t="str">
        <f>AU146/Sum(AU77:AU$149)</f>
      </c>
      <c r="L146" t="s">
        <v>742</v>
      </c>
      <c r="M146" t="s">
        <v>735</v>
      </c>
      <c r="N146" s="173"/>
      <c r="O146" s="173"/>
      <c r="P146" s="173"/>
      <c r="Q146" s="173"/>
      <c r="R146" s="173"/>
      <c r="S146" s="173"/>
      <c r="T146" s="173"/>
      <c r="U146" s="173"/>
      <c r="V146" s="173"/>
      <c r="W146" s="173"/>
      <c r="X146" s="173" t="n">
        <v>1584224509.11706</v>
      </c>
      <c r="Y146" s="173" t="n">
        <v>1352372070.04286</v>
      </c>
      <c r="Z146" s="173" t="n">
        <v>1799449144.75943</v>
      </c>
      <c r="AA146" s="173" t="n">
        <v>1844348136.65673</v>
      </c>
      <c r="AB146" s="173" t="n">
        <v>2075147736.86178</v>
      </c>
      <c r="AC146" s="173" t="n">
        <v>2870126416.18365</v>
      </c>
      <c r="AD146" s="173" t="n">
        <v>2595824215.98023</v>
      </c>
      <c r="AE146" s="173" t="n">
        <v>2764998006.63765</v>
      </c>
      <c r="AF146" s="173" t="n">
        <v>3061291390.18923</v>
      </c>
      <c r="AG146" s="173" t="n">
        <v>3208654624.4417</v>
      </c>
      <c r="AH146" s="173" t="n">
        <v>3437175417.76803</v>
      </c>
      <c r="AI146" s="173" t="n">
        <v>4316760800.27392</v>
      </c>
      <c r="AJ146" s="173" t="n">
        <v>4222493497.03034</v>
      </c>
      <c r="AK146" s="173" t="n">
        <v>3771733601.04092</v>
      </c>
      <c r="AL146" s="173" t="n">
        <v>3918871078.10553</v>
      </c>
      <c r="AM146" s="173" t="n">
        <v>3600756298.80786</v>
      </c>
      <c r="AN146" s="173" t="n">
        <v>3670895165.04791</v>
      </c>
      <c r="AO146" s="173" t="n">
        <v>4363915600.70313</v>
      </c>
      <c r="AP146" s="173" t="n">
        <v>4746666723.43794</v>
      </c>
      <c r="AQ146" s="173" t="n">
        <v>5234017887.42491</v>
      </c>
      <c r="AR146" s="173" t="n">
        <v>5229388489.29219</v>
      </c>
      <c r="AS146" s="173" t="n">
        <v>4499816144.4605</v>
      </c>
      <c r="AT146" s="173" t="n">
        <v>4592623328.583</v>
      </c>
      <c r="AU146" s="173" t="n">
        <v>2424652149.61361</v>
      </c>
      <c r="AV146" s="173"/>
    </row>
    <row r="147">
      <c r="A147" t="str">
        <f>L147</f>
      </c>
      <c r="B147" t="str">
        <f>M147</f>
      </c>
      <c r="C147" s="173" t="str">
        <f>AM147</f>
      </c>
      <c r="D147" s="173" t="str">
        <f>AS147</f>
      </c>
      <c r="E147" s="173" t="str">
        <f>AT147</f>
      </c>
      <c r="F147" s="173" t="str">
        <f>AU147</f>
      </c>
      <c r="G147" s="11" t="str">
        <f>AT147/AS147-1</f>
      </c>
      <c r="H147" s="11" t="str">
        <f>AT147/AM147-1</f>
      </c>
      <c r="I147" s="11" t="str">
        <f>AU147/AT147</f>
      </c>
      <c r="J147" s="11" t="str">
        <f>AT147/Sum(AT$77:AT$149)</f>
      </c>
      <c r="K147" s="11" t="str">
        <f>AU147/Sum(AU77:AU$149)</f>
      </c>
      <c r="L147" t="s">
        <v>742</v>
      </c>
      <c r="M147" t="s">
        <v>736</v>
      </c>
      <c r="N147" s="173"/>
      <c r="O147" s="173"/>
      <c r="P147" s="173"/>
      <c r="Q147" s="173"/>
      <c r="R147" s="173"/>
      <c r="S147" s="173"/>
      <c r="T147" s="173"/>
      <c r="U147" s="173"/>
      <c r="V147" s="173"/>
      <c r="W147" s="173"/>
      <c r="X147" s="173" t="n">
        <v>1652096452.55642</v>
      </c>
      <c r="Y147" s="173" t="n">
        <v>1619703748.27877</v>
      </c>
      <c r="Z147" s="173" t="n">
        <v>1735988441.45819</v>
      </c>
      <c r="AA147" s="173" t="n">
        <v>2334892946.82161</v>
      </c>
      <c r="AB147" s="173" t="n">
        <v>1998967415.72452</v>
      </c>
      <c r="AC147" s="173" t="n">
        <v>1835021854.92398</v>
      </c>
      <c r="AD147" s="173" t="n">
        <v>2301731134.00916</v>
      </c>
      <c r="AE147" s="173" t="n">
        <v>2396912692.61411</v>
      </c>
      <c r="AF147" s="173" t="n">
        <v>2286636819.29435</v>
      </c>
      <c r="AG147" s="173" t="n">
        <v>2960813108.2849</v>
      </c>
      <c r="AH147" s="173" t="n">
        <v>3495295998.34139</v>
      </c>
      <c r="AI147" s="173" t="n">
        <v>3440997737.1805</v>
      </c>
      <c r="AJ147" s="173" t="n">
        <v>3364062466.76663</v>
      </c>
      <c r="AK147" s="173" t="n">
        <v>2966643688.78457</v>
      </c>
      <c r="AL147" s="173" t="n">
        <v>3057782180.06837</v>
      </c>
      <c r="AM147" s="173" t="n">
        <v>3170348527.35726</v>
      </c>
      <c r="AN147" s="173" t="n">
        <v>3467610128.2236</v>
      </c>
      <c r="AO147" s="173" t="n">
        <v>3987572191.60982</v>
      </c>
      <c r="AP147" s="173" t="n">
        <v>6170770866.34264</v>
      </c>
      <c r="AQ147" s="173" t="n">
        <v>6715359446.36786</v>
      </c>
      <c r="AR147" s="173" t="n">
        <v>6728487162.02536</v>
      </c>
      <c r="AS147" s="173" t="n">
        <v>6178406660.55671</v>
      </c>
      <c r="AT147" s="173" t="n">
        <v>6610854989.3129</v>
      </c>
      <c r="AU147" s="173" t="n">
        <v>2275043542.37012</v>
      </c>
      <c r="AV147" s="173"/>
    </row>
    <row r="148">
      <c r="A148" t="str">
        <f>L148</f>
      </c>
      <c r="B148" t="str">
        <f>M148</f>
      </c>
      <c r="C148" s="173" t="str">
        <f>AM148</f>
      </c>
      <c r="D148" s="173" t="str">
        <f>AS148</f>
      </c>
      <c r="E148" s="173" t="str">
        <f>AT148</f>
      </c>
      <c r="F148" s="173" t="str">
        <f>AU148</f>
      </c>
      <c r="G148" s="11" t="str">
        <f>AT148/AS148-1</f>
      </c>
      <c r="H148" s="11" t="str">
        <f>AT148/AM148-1</f>
      </c>
      <c r="I148" s="11" t="str">
        <f>AU148/AT148</f>
      </c>
      <c r="J148" s="11" t="str">
        <f>AT148/Sum(AT$77:AT$149)</f>
      </c>
      <c r="K148" s="11" t="str">
        <f>AU148/Sum(AU77:AU$149)</f>
      </c>
      <c r="L148" t="s">
        <v>742</v>
      </c>
      <c r="M148" t="s">
        <v>737</v>
      </c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 t="n">
        <v>171711656.104397</v>
      </c>
      <c r="Y148" s="173" t="n">
        <v>240925569.063205</v>
      </c>
      <c r="Z148" s="173" t="n">
        <v>282956917.216331</v>
      </c>
      <c r="AA148" s="173" t="n">
        <v>352179514.672028</v>
      </c>
      <c r="AB148" s="173" t="n">
        <v>435848583.82567</v>
      </c>
      <c r="AC148" s="173" t="n">
        <v>418894713.856037</v>
      </c>
      <c r="AD148" s="173" t="n">
        <v>413178872.998644</v>
      </c>
      <c r="AE148" s="173" t="n">
        <v>447350666.40689</v>
      </c>
      <c r="AF148" s="173" t="n">
        <v>432401563.685753</v>
      </c>
      <c r="AG148" s="173" t="n">
        <v>493620337.837662</v>
      </c>
      <c r="AH148" s="173" t="n">
        <v>662489861.729187</v>
      </c>
      <c r="AI148" s="173" t="n">
        <v>444538009.78325</v>
      </c>
      <c r="AJ148" s="173" t="n">
        <v>552763737.252994</v>
      </c>
      <c r="AK148" s="173" t="n">
        <v>480436865.34735</v>
      </c>
      <c r="AL148" s="173" t="n">
        <v>456951214.556028</v>
      </c>
      <c r="AM148" s="173" t="n">
        <v>417345354.127083</v>
      </c>
      <c r="AN148" s="173" t="n">
        <v>468278783.592071</v>
      </c>
      <c r="AO148" s="173" t="n">
        <v>473358391.702658</v>
      </c>
      <c r="AP148" s="173" t="n">
        <v>557667787.164812</v>
      </c>
      <c r="AQ148" s="173" t="n">
        <v>703406736.33371</v>
      </c>
      <c r="AR148" s="173" t="n">
        <v>460582470.506302</v>
      </c>
      <c r="AS148" s="173" t="n">
        <v>138228818.988554</v>
      </c>
      <c r="AT148" s="173" t="n">
        <v>123816370.5602</v>
      </c>
      <c r="AU148" s="173" t="n">
        <v>61127544.8801744</v>
      </c>
      <c r="AV148" s="173"/>
    </row>
    <row r="149">
      <c r="A149" t="str">
        <f>L149</f>
      </c>
      <c r="B149" t="str">
        <f>M149</f>
      </c>
      <c r="C149" s="173" t="str">
        <f>AM149</f>
      </c>
      <c r="D149" s="173" t="str">
        <f>AS149</f>
      </c>
      <c r="E149" s="173" t="str">
        <f>AT149</f>
      </c>
      <c r="F149" s="173" t="str">
        <f>AU149</f>
      </c>
      <c r="G149" s="11" t="str">
        <f>AT149/AS149-1</f>
      </c>
      <c r="H149" s="11" t="str">
        <f>AT149/AM149-1</f>
      </c>
      <c r="I149" s="11" t="str">
        <f>AU149/AT149</f>
      </c>
      <c r="J149" s="11" t="str">
        <f>AT149/Sum(AT$77:AT$149)</f>
      </c>
      <c r="K149" s="11" t="str">
        <f>AU149/Sum(AU77:AU$149)</f>
      </c>
      <c r="L149" t="s">
        <v>742</v>
      </c>
      <c r="M149" t="s">
        <v>724</v>
      </c>
      <c r="N149" s="173"/>
      <c r="O149" s="173"/>
      <c r="P149" s="173"/>
      <c r="Q149" s="173"/>
      <c r="R149" s="173"/>
      <c r="S149" s="173"/>
      <c r="T149" s="173"/>
      <c r="U149" s="173"/>
      <c r="V149" s="173"/>
      <c r="W149" s="173"/>
      <c r="X149" s="173" t="n">
        <v>13476788.6563859</v>
      </c>
      <c r="Y149" s="173" t="n">
        <v>4822991.69397711</v>
      </c>
      <c r="Z149" s="173" t="n">
        <v>26846101.7770608</v>
      </c>
      <c r="AA149" s="173" t="n">
        <v>7975698.07994175</v>
      </c>
      <c r="AB149" s="173" t="n">
        <v>8055326.83736236</v>
      </c>
      <c r="AC149" s="173" t="n">
        <v>2791927.91053056</v>
      </c>
      <c r="AD149" s="173" t="n">
        <v>13149227.8955153</v>
      </c>
      <c r="AE149" s="173" t="n">
        <v>137010.138968042</v>
      </c>
      <c r="AF149" s="173" t="n">
        <v>-286136.051047498</v>
      </c>
      <c r="AG149" s="173" t="n">
        <v>-48169.787970974</v>
      </c>
      <c r="AH149" s="173" t="n">
        <v>-266235.01156801</v>
      </c>
      <c r="AI149" s="173" t="n">
        <v>-13911.6486738793</v>
      </c>
      <c r="AJ149" s="173" t="n">
        <v>-573.863009890507</v>
      </c>
      <c r="AK149" s="173" t="n">
        <v>-6467.08611320077</v>
      </c>
      <c r="AL149" s="173"/>
      <c r="AM149" s="173"/>
      <c r="AN149" s="173" t="n">
        <v>-2754.62667724342</v>
      </c>
      <c r="AO149" s="173"/>
      <c r="AP149" s="173"/>
      <c r="AQ149" s="173"/>
      <c r="AR149" s="173"/>
      <c r="AS149" s="173"/>
      <c r="AT149" s="173" t="n">
        <v>190000.2695</v>
      </c>
      <c r="AU149" s="173" t="n">
        <v>187633.081973728</v>
      </c>
      <c r="AV149" s="173"/>
    </row>
    <row r="150">
      <c r="A150" t="str">
        <f>L150</f>
      </c>
      <c r="B150" t="str">
        <f>M150</f>
      </c>
      <c r="C150" s="173" t="str">
        <f>AM150</f>
      </c>
      <c r="D150" s="173" t="str">
        <f>AS150</f>
      </c>
      <c r="E150" s="173" t="str">
        <f>AT150</f>
      </c>
      <c r="F150" s="173" t="str">
        <f>AU150</f>
      </c>
      <c r="G150" s="11" t="str">
        <f>AT150/AS150-1</f>
      </c>
      <c r="H150" s="11" t="str">
        <f>AT150/AM150-1</f>
      </c>
      <c r="I150" s="11" t="str">
        <f>AU150/AT150</f>
      </c>
      <c r="J150" s="11" t="str">
        <f>Sum(J$77:J$149)</f>
      </c>
      <c r="K150" s="11" t="str">
        <f>Sum(K$77:K$149)</f>
      </c>
      <c r="L150" t="s">
        <v>718</v>
      </c>
      <c r="M150" t="s">
        <v>743</v>
      </c>
      <c r="N150" s="173" t="str">
        <f>Sum(N78:N149)</f>
      </c>
      <c r="O150" s="173" t="str">
        <f>Sum(O78:O149)</f>
      </c>
      <c r="P150" s="173" t="str">
        <f>Sum(P78:P149)</f>
      </c>
      <c r="Q150" s="173" t="str">
        <f>Sum(Q78:Q149)</f>
      </c>
      <c r="R150" s="173" t="str">
        <f>Sum(R78:R149)</f>
      </c>
      <c r="S150" s="173" t="str">
        <f>Sum(S78:S149)</f>
      </c>
      <c r="T150" s="173" t="str">
        <f>Sum(T78:T149)</f>
      </c>
      <c r="U150" s="173" t="str">
        <f>Sum(U78:U149)</f>
      </c>
      <c r="V150" s="173" t="str">
        <f>Sum(V78:V149)</f>
      </c>
      <c r="W150" s="173" t="str">
        <f>Sum(W78:W149)</f>
      </c>
      <c r="X150" s="173" t="str">
        <f>Sum(X78:X149)</f>
      </c>
      <c r="Y150" s="173" t="str">
        <f>Sum(Y78:Y149)</f>
      </c>
      <c r="Z150" s="173" t="str">
        <f>Sum(Z78:Z149)</f>
      </c>
      <c r="AA150" s="173" t="str">
        <f>Sum(AA78:AA149)</f>
      </c>
      <c r="AB150" s="173" t="str">
        <f>Sum(AB78:AB149)</f>
      </c>
      <c r="AC150" s="173" t="str">
        <f>Sum(AC78:AC149)</f>
      </c>
      <c r="AD150" s="173" t="str">
        <f>Sum(AD78:AD149)</f>
      </c>
      <c r="AE150" s="173" t="str">
        <f>Sum(AE78:AE149)</f>
      </c>
      <c r="AF150" s="173" t="str">
        <f>Sum(AF78:AF149)</f>
      </c>
      <c r="AG150" s="173" t="str">
        <f>Sum(AG78:AG149)</f>
      </c>
      <c r="AH150" s="173" t="str">
        <f>Sum(AH78:AH149)</f>
      </c>
      <c r="AI150" s="173" t="str">
        <f>Sum(AI78:AI149)</f>
      </c>
      <c r="AJ150" s="173" t="str">
        <f>Sum(AJ78:AJ149)</f>
      </c>
      <c r="AK150" s="173" t="str">
        <f>Sum(AK78:AK149)</f>
      </c>
      <c r="AL150" s="173" t="str">
        <f>Sum(AL78:AL149)</f>
      </c>
      <c r="AM150" s="173" t="str">
        <f>Sum(AM78:AM149)</f>
      </c>
      <c r="AN150" s="173" t="str">
        <f>Sum(AN78:AN149)</f>
      </c>
      <c r="AO150" s="173" t="str">
        <f>Sum(AO78:AO149)</f>
      </c>
      <c r="AP150" s="173" t="str">
        <f>Sum(AP78:AP149)</f>
      </c>
      <c r="AQ150" s="173" t="str">
        <f>Sum(AQ78:AQ149)</f>
      </c>
      <c r="AR150" s="173" t="str">
        <f>Sum(AR78:AR149)</f>
      </c>
      <c r="AS150" s="173" t="str">
        <f>Sum(AS78:AS149)</f>
      </c>
      <c r="AT150" s="173" t="str">
        <f>Sum(AT78:AT149)</f>
      </c>
      <c r="AU150" s="173"/>
      <c r="AV150" s="173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K1" t="s">
        <v>775</v>
      </c>
      <c r="L1" t="s">
        <v>775</v>
      </c>
      <c r="M1" t="s">
        <v>780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  <c r="T1" t="s">
        <v>684</v>
      </c>
      <c r="U1" t="s">
        <v>685</v>
      </c>
      <c r="V1" t="s">
        <v>686</v>
      </c>
      <c r="W1" t="s">
        <v>687</v>
      </c>
      <c r="X1" t="s">
        <v>688</v>
      </c>
      <c r="Y1" t="s">
        <v>689</v>
      </c>
      <c r="Z1" t="s">
        <v>690</v>
      </c>
      <c r="AA1" t="s">
        <v>691</v>
      </c>
      <c r="AB1" t="s">
        <v>692</v>
      </c>
      <c r="AC1" t="s">
        <v>693</v>
      </c>
      <c r="AD1" t="s">
        <v>694</v>
      </c>
      <c r="AE1" t="s">
        <v>695</v>
      </c>
      <c r="AF1" t="s">
        <v>696</v>
      </c>
      <c r="AG1" t="s">
        <v>697</v>
      </c>
      <c r="AH1" t="s">
        <v>698</v>
      </c>
      <c r="AI1" t="s">
        <v>699</v>
      </c>
      <c r="AJ1" t="s">
        <v>700</v>
      </c>
      <c r="AK1" t="s">
        <v>701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711</v>
      </c>
    </row>
    <row r="2">
      <c r="A2" t="str">
        <f>L2</f>
      </c>
      <c r="B2" t="str">
        <f>M2</f>
      </c>
      <c r="K2" t="s">
        <v>776</v>
      </c>
      <c r="L2" s="174" t="s">
        <v>776</v>
      </c>
      <c r="M2" s="174" t="s">
        <v>781</v>
      </c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 t="n">
        <v>4461221335.3726</v>
      </c>
      <c r="Y2" s="175" t="n">
        <v>5222483584.5337</v>
      </c>
      <c r="Z2" s="175" t="n">
        <v>7154213293.1918</v>
      </c>
      <c r="AA2" s="175" t="n">
        <v>8477893783.4747</v>
      </c>
      <c r="AB2" s="175" t="n">
        <v>8523811524.4242</v>
      </c>
      <c r="AC2" s="175" t="n">
        <v>8893448045.1344</v>
      </c>
      <c r="AD2" s="175" t="n">
        <v>10051708490.4481</v>
      </c>
      <c r="AE2" s="175" t="n">
        <v>10152577411.481</v>
      </c>
      <c r="AF2" s="175" t="n">
        <v>12955507402.8589</v>
      </c>
      <c r="AG2" s="175" t="n">
        <v>12143111983.7636</v>
      </c>
      <c r="AH2" s="175" t="n">
        <v>13418186057.3783</v>
      </c>
      <c r="AI2" s="175" t="n">
        <v>11634294881.822</v>
      </c>
      <c r="AJ2" s="175" t="n">
        <v>12529842989.8208</v>
      </c>
      <c r="AK2" s="175" t="n">
        <v>10623504953.4575</v>
      </c>
      <c r="AL2" s="175" t="n">
        <v>9189232928.9783</v>
      </c>
      <c r="AM2" s="175" t="n">
        <v>10481204205.5441</v>
      </c>
      <c r="AN2" s="175" t="n">
        <v>10230121862.4004</v>
      </c>
      <c r="AO2" s="175" t="n">
        <v>11105940539.5469</v>
      </c>
      <c r="AP2" s="175" t="n">
        <v>13714004820.8618</v>
      </c>
      <c r="AQ2" s="175" t="n">
        <v>12075991934.1506</v>
      </c>
      <c r="AR2" s="175" t="n">
        <v>11201664805.3865</v>
      </c>
      <c r="AS2" s="175" t="n">
        <v>12320973788.3129</v>
      </c>
      <c r="AT2" s="175" t="n">
        <v>11302088868.3988</v>
      </c>
      <c r="AU2" s="175" t="n">
        <v>9674720052.3428</v>
      </c>
      <c r="AV2" s="175"/>
    </row>
    <row r="3">
      <c r="A3" t="str">
        <f>L3</f>
      </c>
      <c r="B3" t="str">
        <f>M3</f>
      </c>
      <c r="K3" t="s">
        <v>777</v>
      </c>
      <c r="L3" s="174" t="s">
        <v>776</v>
      </c>
      <c r="M3" s="174" t="s">
        <v>750</v>
      </c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 t="n">
        <v>13682992780</v>
      </c>
      <c r="Y3" s="175" t="n">
        <v>15266229259</v>
      </c>
      <c r="Z3" s="175" t="n">
        <v>21067127684.1017</v>
      </c>
      <c r="AA3" s="175" t="n">
        <v>22398150091.6987</v>
      </c>
      <c r="AB3" s="175" t="n">
        <v>19952162934.5926</v>
      </c>
      <c r="AC3" s="175" t="n">
        <v>16278581173.0039</v>
      </c>
      <c r="AD3" s="175" t="n">
        <v>24579371854.8202</v>
      </c>
      <c r="AE3" s="175" t="n">
        <v>28856800724.604</v>
      </c>
      <c r="AF3" s="175" t="n">
        <v>25108934216.101</v>
      </c>
      <c r="AG3" s="175" t="n">
        <v>28360300053.732</v>
      </c>
      <c r="AH3" s="175" t="n">
        <v>29215734509.5491</v>
      </c>
      <c r="AI3" s="175" t="n">
        <v>31322955469.594</v>
      </c>
      <c r="AJ3" s="175" t="n">
        <v>26222470316.4735</v>
      </c>
      <c r="AK3" s="175" t="n">
        <v>23801144566.4304</v>
      </c>
      <c r="AL3" s="175" t="n">
        <v>20749446453.7035</v>
      </c>
      <c r="AM3" s="175" t="n">
        <v>22561227691.0652</v>
      </c>
      <c r="AN3" s="175" t="n">
        <v>30892809946.3537</v>
      </c>
      <c r="AO3" s="175" t="n">
        <v>28318142873.2659</v>
      </c>
      <c r="AP3" s="175" t="n">
        <v>25785064224.877</v>
      </c>
      <c r="AQ3" s="175" t="n">
        <v>32169792567.8295</v>
      </c>
      <c r="AR3" s="175" t="n">
        <v>42582014120.4267</v>
      </c>
      <c r="AS3" s="175" t="n">
        <v>29979883178.942</v>
      </c>
      <c r="AT3" s="175" t="n">
        <v>27223594062.4813</v>
      </c>
      <c r="AU3" s="175" t="n">
        <v>22517960779.1142</v>
      </c>
      <c r="AV3" s="175"/>
    </row>
    <row r="4">
      <c r="A4" t="str">
        <f>L4</f>
      </c>
      <c r="B4" t="str">
        <f>M4</f>
      </c>
      <c r="K4" t="s">
        <v>778</v>
      </c>
      <c r="L4" s="174" t="s">
        <v>776</v>
      </c>
      <c r="M4" s="174" t="s">
        <v>754</v>
      </c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 t="n">
        <v>2561997364</v>
      </c>
      <c r="Y4" s="175" t="n">
        <v>3451266457</v>
      </c>
      <c r="Z4" s="175" t="n">
        <v>7248417974</v>
      </c>
      <c r="AA4" s="175" t="n">
        <v>7275405026</v>
      </c>
      <c r="AB4" s="175" t="n">
        <v>9153829306</v>
      </c>
      <c r="AC4" s="175" t="n">
        <v>7793952753.625</v>
      </c>
      <c r="AD4" s="175" t="n">
        <v>9495203300.4063</v>
      </c>
      <c r="AE4" s="175" t="n">
        <v>8343015166.1227</v>
      </c>
      <c r="AF4" s="175" t="n">
        <v>11909917640.8258</v>
      </c>
      <c r="AG4" s="175" t="n">
        <v>12232955270.1101</v>
      </c>
      <c r="AH4" s="175" t="n">
        <v>16272300186.3999</v>
      </c>
      <c r="AI4" s="175" t="n">
        <v>34099643490.2292</v>
      </c>
      <c r="AJ4" s="175" t="n">
        <v>24724649013.9045</v>
      </c>
      <c r="AK4" s="175" t="n">
        <v>30535358763.8245</v>
      </c>
      <c r="AL4" s="175" t="n">
        <v>25065172611.5817</v>
      </c>
      <c r="AM4" s="175" t="n">
        <v>24398490457.8779</v>
      </c>
      <c r="AN4" s="175" t="n">
        <v>24493332601.6245</v>
      </c>
      <c r="AO4" s="175" t="n">
        <v>22413120997.4815</v>
      </c>
      <c r="AP4" s="175" t="n">
        <v>33453816699.7245</v>
      </c>
      <c r="AQ4" s="175" t="n">
        <v>40971451603.9831</v>
      </c>
      <c r="AR4" s="175" t="n">
        <v>42186543607.6152</v>
      </c>
      <c r="AS4" s="175" t="n">
        <v>40363186676.2348</v>
      </c>
      <c r="AT4" s="175" t="n">
        <v>43211017818.1106</v>
      </c>
      <c r="AU4" s="175" t="n">
        <v>48076536650.9687</v>
      </c>
      <c r="AV4" s="175"/>
    </row>
    <row r="5">
      <c r="A5" t="str">
        <f>L5</f>
      </c>
      <c r="B5" t="str">
        <f>M5</f>
      </c>
      <c r="K5" t="s">
        <v>779</v>
      </c>
      <c r="L5" s="174" t="s">
        <v>776</v>
      </c>
      <c r="M5" s="174" t="s">
        <v>751</v>
      </c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 t="n">
        <v>1661463642.3331</v>
      </c>
      <c r="Y5" s="175" t="n">
        <v>2209331266.167</v>
      </c>
      <c r="Z5" s="175" t="n">
        <v>2139786517.6108</v>
      </c>
      <c r="AA5" s="175" t="n">
        <v>2374742317.9508</v>
      </c>
      <c r="AB5" s="175" t="n">
        <v>3186209535.393</v>
      </c>
      <c r="AC5" s="175" t="n">
        <v>8355909638.9761</v>
      </c>
      <c r="AD5" s="175" t="n">
        <v>5160824177.0134</v>
      </c>
      <c r="AE5" s="175" t="n">
        <v>4932381109.9858</v>
      </c>
      <c r="AF5" s="175" t="n">
        <v>8984423724.232</v>
      </c>
      <c r="AG5" s="175" t="n">
        <v>4566092513.4452</v>
      </c>
      <c r="AH5" s="175" t="n">
        <v>2859758938.4575</v>
      </c>
      <c r="AI5" s="175" t="n">
        <v>2182440320.9962</v>
      </c>
      <c r="AJ5" s="175" t="n">
        <v>1870144510.6024</v>
      </c>
      <c r="AK5" s="175" t="n">
        <v>1218679406.2168</v>
      </c>
      <c r="AL5" s="175" t="n">
        <v>351227163.1453</v>
      </c>
      <c r="AM5" s="175" t="n">
        <v>475190814.7737</v>
      </c>
      <c r="AN5" s="175" t="n">
        <v>440347425.1821</v>
      </c>
      <c r="AO5" s="175" t="n">
        <v>209696316.3063</v>
      </c>
      <c r="AP5" s="175" t="n">
        <v>205007482.8938</v>
      </c>
      <c r="AQ5" s="175" t="n">
        <v>583283974.3142</v>
      </c>
      <c r="AR5" s="175" t="n">
        <v>1000346672.1038</v>
      </c>
      <c r="AS5" s="175" t="n">
        <v>1294160101.1112</v>
      </c>
      <c r="AT5" s="175" t="n">
        <v>927568040.9369</v>
      </c>
      <c r="AU5" s="175" t="n">
        <v>383879173.7218</v>
      </c>
      <c r="AV5" s="175"/>
    </row>
    <row r="6">
      <c r="A6" t="str">
        <f>L6</f>
      </c>
      <c r="B6" t="str">
        <f>M6</f>
      </c>
      <c r="K6" t="s">
        <v>724</v>
      </c>
      <c r="L6" s="174" t="s">
        <v>776</v>
      </c>
      <c r="M6" s="174" t="s">
        <v>755</v>
      </c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 t="n">
        <v>10836767566.3067</v>
      </c>
      <c r="Y6" s="175" t="n">
        <v>11037771628.539</v>
      </c>
      <c r="Z6" s="175" t="n">
        <v>14598655277.9609</v>
      </c>
      <c r="AA6" s="175" t="n">
        <v>21337424368</v>
      </c>
      <c r="AB6" s="175" t="n">
        <v>21597943786.9375</v>
      </c>
      <c r="AC6" s="175" t="n">
        <v>24306490024.8815</v>
      </c>
      <c r="AD6" s="175" t="n">
        <v>28691654855.107</v>
      </c>
      <c r="AE6" s="175" t="n">
        <v>28649378906.2858</v>
      </c>
      <c r="AF6" s="175" t="n">
        <v>24229867811.1883</v>
      </c>
      <c r="AG6" s="175" t="n">
        <v>25640561078.8738</v>
      </c>
      <c r="AH6" s="175" t="n">
        <v>24608840185.2678</v>
      </c>
      <c r="AI6" s="175" t="n">
        <v>24188850707.0814</v>
      </c>
      <c r="AJ6" s="175" t="n">
        <v>20242883262.6989</v>
      </c>
      <c r="AK6" s="175" t="n">
        <v>17503986631.4346</v>
      </c>
      <c r="AL6" s="175" t="n">
        <v>21569273112.875</v>
      </c>
      <c r="AM6" s="175" t="n">
        <v>20524073344.3211</v>
      </c>
      <c r="AN6" s="175" t="n">
        <v>19133228775.2113</v>
      </c>
      <c r="AO6" s="175" t="n">
        <v>19817956002.0564</v>
      </c>
      <c r="AP6" s="175" t="n">
        <v>18102887273.244</v>
      </c>
      <c r="AQ6" s="175" t="n">
        <v>18056670672.3849</v>
      </c>
      <c r="AR6" s="175" t="n">
        <v>15557811626.7037</v>
      </c>
      <c r="AS6" s="175" t="n">
        <v>16320602008.2294</v>
      </c>
      <c r="AT6" s="175" t="n">
        <v>17821273493.2069</v>
      </c>
      <c r="AU6" s="175" t="n">
        <v>10558357495.4924</v>
      </c>
      <c r="AV6" s="175"/>
    </row>
    <row r="7">
      <c r="A7" t="str">
        <f>L7</f>
      </c>
      <c r="B7" t="str">
        <f>M7</f>
      </c>
      <c r="K7" t="s">
        <v>718</v>
      </c>
      <c r="L7" s="174" t="s">
        <v>776</v>
      </c>
      <c r="M7" s="174" t="s">
        <v>756</v>
      </c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 t="n">
        <v>7000144006</v>
      </c>
      <c r="Y7" s="175" t="n">
        <v>8640797811.875</v>
      </c>
      <c r="Z7" s="175" t="n">
        <v>7725041888</v>
      </c>
      <c r="AA7" s="175" t="n">
        <v>7921781159</v>
      </c>
      <c r="AB7" s="175" t="n">
        <v>10143386871</v>
      </c>
      <c r="AC7" s="175" t="n">
        <v>7895836031</v>
      </c>
      <c r="AD7" s="175" t="n">
        <v>9939333378.5469</v>
      </c>
      <c r="AE7" s="175" t="n">
        <v>11977217680.3768</v>
      </c>
      <c r="AF7" s="175" t="n">
        <v>8139806190.4987</v>
      </c>
      <c r="AG7" s="175" t="n">
        <v>9107908857.7365</v>
      </c>
      <c r="AH7" s="175" t="n">
        <v>9528368164.8322</v>
      </c>
      <c r="AI7" s="175" t="n">
        <v>5382216865.5365</v>
      </c>
      <c r="AJ7" s="175" t="n">
        <v>16933566755.9146</v>
      </c>
      <c r="AK7" s="175" t="n">
        <v>12756732378.4004</v>
      </c>
      <c r="AL7" s="175" t="n">
        <v>4875300248.3094</v>
      </c>
      <c r="AM7" s="175" t="n">
        <v>3381783623.7388</v>
      </c>
      <c r="AN7" s="175" t="n">
        <v>17265830757.9011</v>
      </c>
      <c r="AO7" s="175" t="n">
        <v>30820221319.9807</v>
      </c>
      <c r="AP7" s="175" t="n">
        <v>22006792942.2087</v>
      </c>
      <c r="AQ7" s="175" t="n">
        <v>19775210934.653</v>
      </c>
      <c r="AR7" s="175" t="n">
        <v>40362540948.186</v>
      </c>
      <c r="AS7" s="175" t="n">
        <v>13782832678.6966</v>
      </c>
      <c r="AT7" s="175" t="n">
        <v>21397333490.0979</v>
      </c>
      <c r="AU7" s="175" t="n">
        <v>13363985667.8493</v>
      </c>
      <c r="AV7" s="175"/>
    </row>
    <row r="8">
      <c r="A8" t="str">
        <f>L8</f>
      </c>
      <c r="B8" t="str">
        <f>M8</f>
      </c>
      <c r="L8" t="s">
        <v>776</v>
      </c>
      <c r="M8" t="s">
        <v>757</v>
      </c>
      <c r="N8" s="175" t="n">
        <v>29993312707</v>
      </c>
      <c r="O8" s="175" t="n">
        <v>31945138023</v>
      </c>
      <c r="P8" s="175" t="n">
        <v>29753069568</v>
      </c>
      <c r="Q8" s="175" t="n">
        <v>30346592157</v>
      </c>
      <c r="R8" s="175" t="n">
        <v>31747329388</v>
      </c>
      <c r="S8" s="175" t="n">
        <v>28791249139</v>
      </c>
      <c r="T8" s="175" t="n">
        <v>32842967690</v>
      </c>
      <c r="U8" s="175" t="n">
        <v>34627617203</v>
      </c>
      <c r="V8" s="175" t="n">
        <v>37288669184</v>
      </c>
      <c r="W8" s="175" t="n">
        <v>39481622310</v>
      </c>
      <c r="X8" s="175" t="n">
        <v>2696158332.213</v>
      </c>
      <c r="Y8" s="175" t="n">
        <v>148305329</v>
      </c>
      <c r="Z8" s="175" t="n">
        <v>223333831.6016</v>
      </c>
      <c r="AA8" s="175" t="n">
        <v>309478335</v>
      </c>
      <c r="AB8" s="175" t="n">
        <v>322351430.75</v>
      </c>
      <c r="AC8" s="175" t="n">
        <v>430846863.5118</v>
      </c>
      <c r="AD8" s="175" t="n">
        <v>611276087.4825</v>
      </c>
      <c r="AE8" s="175" t="n">
        <v>6188233895.1021</v>
      </c>
      <c r="AF8" s="175" t="n">
        <v>13936095647.6148</v>
      </c>
      <c r="AG8" s="175" t="n">
        <v>15193213633.4465</v>
      </c>
      <c r="AH8" s="175" t="n">
        <v>1035267519.4376</v>
      </c>
      <c r="AI8" s="175" t="n">
        <v>656486854.931</v>
      </c>
      <c r="AJ8" s="175" t="n">
        <v>2804794878.7018</v>
      </c>
      <c r="AK8" s="175" t="n">
        <v>30632435.0687</v>
      </c>
      <c r="AL8" s="175" t="n">
        <v>224239868.1713</v>
      </c>
      <c r="AM8" s="175" t="n">
        <v>74270902.4073</v>
      </c>
      <c r="AN8" s="175" t="n">
        <v>426022876.67</v>
      </c>
      <c r="AO8" s="175" t="n">
        <v>-293611049.3209</v>
      </c>
      <c r="AP8" s="175" t="n">
        <v>0</v>
      </c>
      <c r="AQ8" s="175" t="n">
        <v>50903.5586</v>
      </c>
      <c r="AR8" s="175" t="n">
        <v>0</v>
      </c>
      <c r="AS8" s="175" t="n">
        <v>0</v>
      </c>
      <c r="AT8" s="175" t="n">
        <v>0</v>
      </c>
      <c r="AU8" s="175" t="n">
        <v>0</v>
      </c>
      <c r="AV8" s="175"/>
    </row>
    <row r="9">
      <c r="A9" t="str">
        <f>L9</f>
      </c>
      <c r="B9" t="str">
        <f>M9</f>
      </c>
      <c r="L9" t="s">
        <v>777</v>
      </c>
      <c r="M9" t="s">
        <v>781</v>
      </c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 t="n">
        <v>11719628314.4353</v>
      </c>
      <c r="Y9" s="175" t="n">
        <v>11335994134.637</v>
      </c>
      <c r="Z9" s="175" t="n">
        <v>13930883865.5245</v>
      </c>
      <c r="AA9" s="175" t="n">
        <v>20660170728.0054</v>
      </c>
      <c r="AB9" s="175" t="n">
        <v>23876971941.8401</v>
      </c>
      <c r="AC9" s="175" t="n">
        <v>28943072930.6936</v>
      </c>
      <c r="AD9" s="175" t="n">
        <v>30306750678.7775</v>
      </c>
      <c r="AE9" s="175" t="n">
        <v>33718963439.5733</v>
      </c>
      <c r="AF9" s="175" t="n">
        <v>43732283628.7244</v>
      </c>
      <c r="AG9" s="175" t="n">
        <v>41025971534.3038</v>
      </c>
      <c r="AH9" s="175" t="n">
        <v>36904242643.0872</v>
      </c>
      <c r="AI9" s="175" t="n">
        <v>39659791503.0739</v>
      </c>
      <c r="AJ9" s="175" t="n">
        <v>35395031318.4016</v>
      </c>
      <c r="AK9" s="175" t="n">
        <v>25791719097.5809</v>
      </c>
      <c r="AL9" s="175" t="n">
        <v>30644142209.7254</v>
      </c>
      <c r="AM9" s="175" t="n">
        <v>28007088091.538</v>
      </c>
      <c r="AN9" s="175" t="n">
        <v>26904092020.0676</v>
      </c>
      <c r="AO9" s="175" t="n">
        <v>28252358243.453</v>
      </c>
      <c r="AP9" s="175" t="n">
        <v>33494965138.2748</v>
      </c>
      <c r="AQ9" s="175" t="n">
        <v>29288043446.4987</v>
      </c>
      <c r="AR9" s="175" t="n">
        <v>31965921458.5518</v>
      </c>
      <c r="AS9" s="175" t="n">
        <v>43268076764.8608</v>
      </c>
      <c r="AT9" s="175" t="n">
        <v>54674308032.4432</v>
      </c>
      <c r="AU9" s="175" t="n">
        <v>18828543188.3318</v>
      </c>
      <c r="AV9" s="175"/>
    </row>
    <row r="10">
      <c r="A10" t="str">
        <f>L10</f>
      </c>
      <c r="B10" t="str">
        <f>M10</f>
      </c>
      <c r="C10" t="str">
        <f>AQ10</f>
      </c>
      <c r="D10" t="str">
        <f>AR10</f>
      </c>
      <c r="E10" t="str">
        <f>AS10</f>
      </c>
      <c r="F10" t="str">
        <f>AQ10&amp;"-"&amp;AR10</f>
      </c>
      <c r="G10" t="str">
        <f>AK10&amp;"-"&amp;AR10</f>
      </c>
      <c r="H10" t="str">
        <f>AS10&amp;"/"&amp;AR10</f>
      </c>
      <c r="I10" t="str">
        <f>"Share "&amp;AR10</f>
      </c>
      <c r="J10" t="str">
        <f>"Share "&amp;AS10</f>
      </c>
      <c r="K10" t="s">
        <v>775</v>
      </c>
      <c r="L10" t="s">
        <v>777</v>
      </c>
      <c r="M10" t="s">
        <v>750</v>
      </c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 t="n">
        <v>7873627425.3799</v>
      </c>
      <c r="Y10" s="175" t="n">
        <v>10924945465.6684</v>
      </c>
      <c r="Z10" s="175" t="n">
        <v>11752966872.5183</v>
      </c>
      <c r="AA10" s="175" t="n">
        <v>17416787449.3568</v>
      </c>
      <c r="AB10" s="175" t="n">
        <v>18698647111.0456</v>
      </c>
      <c r="AC10" s="175" t="n">
        <v>19054498906.851</v>
      </c>
      <c r="AD10" s="175" t="n">
        <v>20534583591.634</v>
      </c>
      <c r="AE10" s="175" t="n">
        <v>25998839983.4403</v>
      </c>
      <c r="AF10" s="175" t="n">
        <v>33841865675.874</v>
      </c>
      <c r="AG10" s="175" t="n">
        <v>32592578808.1739</v>
      </c>
      <c r="AH10" s="175" t="n">
        <v>32985786240.4839</v>
      </c>
      <c r="AI10" s="175" t="n">
        <v>32257009650.7076</v>
      </c>
      <c r="AJ10" s="175" t="n">
        <v>29593266231.2228</v>
      </c>
      <c r="AK10" s="175" t="n">
        <v>25773742934.5784</v>
      </c>
      <c r="AL10" s="175" t="n">
        <v>22684965019.1441</v>
      </c>
      <c r="AM10" s="175" t="n">
        <v>22885608964.1837</v>
      </c>
      <c r="AN10" s="175" t="n">
        <v>19882893585.12</v>
      </c>
      <c r="AO10" s="175" t="n">
        <v>21616135818.3339</v>
      </c>
      <c r="AP10" s="175" t="n">
        <v>27316204118.5548</v>
      </c>
      <c r="AQ10" s="175" t="n">
        <v>28919344792.9046</v>
      </c>
      <c r="AR10" s="175" t="n">
        <v>29894498245.438</v>
      </c>
      <c r="AS10" s="175" t="n">
        <v>39584091095.0042</v>
      </c>
      <c r="AT10" s="175" t="n">
        <v>31612404331.495</v>
      </c>
      <c r="AU10" s="175" t="n">
        <v>15085665059.6749</v>
      </c>
      <c r="AV10" s="175"/>
    </row>
    <row r="11">
      <c r="A11" t="str">
        <f>L11</f>
      </c>
      <c r="B11" s="174" t="str">
        <f>M11</f>
      </c>
      <c r="C11" s="174" t="str">
        <f>AQ11</f>
      </c>
      <c r="D11" s="174" t="str">
        <f>AR11</f>
      </c>
      <c r="E11" s="174" t="str">
        <f>AS11</f>
      </c>
      <c r="F11" s="11" t="str">
        <f>AR11/AQ11-1</f>
      </c>
      <c r="G11" s="11" t="str">
        <f>AR11/AK11-1</f>
      </c>
      <c r="H11" s="11" t="str">
        <f>AS11/AR11</f>
      </c>
      <c r="I11" s="11" t="str">
        <f>AR11/Sum(AR$10:AR$15)</f>
      </c>
      <c r="J11" s="11" t="str">
        <f>AS11/Sum(AS10:AS$15)</f>
      </c>
      <c r="K11" t="s">
        <v>776</v>
      </c>
      <c r="L11" s="174" t="s">
        <v>777</v>
      </c>
      <c r="M11" s="174" t="s">
        <v>754</v>
      </c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 t="n">
        <v>1826653868</v>
      </c>
      <c r="Y11" s="175" t="n">
        <v>948121193</v>
      </c>
      <c r="Z11" s="175" t="n">
        <v>1123077901</v>
      </c>
      <c r="AA11" s="175" t="n">
        <v>1878413368</v>
      </c>
      <c r="AB11" s="175" t="n">
        <v>2033106636.5957</v>
      </c>
      <c r="AC11" s="175" t="n">
        <v>5446316250.4062</v>
      </c>
      <c r="AD11" s="175" t="n">
        <v>6532386781.7546</v>
      </c>
      <c r="AE11" s="175" t="n">
        <v>7552732326.0932</v>
      </c>
      <c r="AF11" s="175" t="n">
        <v>7272741053.3044</v>
      </c>
      <c r="AG11" s="175" t="n">
        <v>8504601233.7454</v>
      </c>
      <c r="AH11" s="175" t="n">
        <v>9813822507.7782</v>
      </c>
      <c r="AI11" s="175" t="n">
        <v>9255805069.6864</v>
      </c>
      <c r="AJ11" s="175" t="n">
        <v>10544781248.4717</v>
      </c>
      <c r="AK11" s="175" t="n">
        <v>9499299830.3324</v>
      </c>
      <c r="AL11" s="175" t="n">
        <v>8987385898.1337</v>
      </c>
      <c r="AM11" s="175" t="n">
        <v>9058315539.4868</v>
      </c>
      <c r="AN11" s="175" t="n">
        <v>8778185527.9845</v>
      </c>
      <c r="AO11" s="175" t="n">
        <v>9133048099.414</v>
      </c>
      <c r="AP11" s="175" t="n">
        <v>8022095558.2235</v>
      </c>
      <c r="AQ11" s="175" t="n">
        <v>13668152098.6376</v>
      </c>
      <c r="AR11" s="175" t="n">
        <v>11021240576.4894</v>
      </c>
      <c r="AS11" s="175" t="n">
        <v>6603338173.8421</v>
      </c>
      <c r="AT11" s="175" t="n">
        <v>6633068637.9805</v>
      </c>
      <c r="AU11" s="175" t="n">
        <v>4038436140.6582</v>
      </c>
      <c r="AV11" s="175"/>
    </row>
    <row r="12">
      <c r="A12" t="str">
        <f>L12</f>
      </c>
      <c r="B12" s="174" t="str">
        <f>M12</f>
      </c>
      <c r="C12" s="174" t="str">
        <f>AQ12</f>
      </c>
      <c r="D12" s="174" t="str">
        <f>AR12</f>
      </c>
      <c r="E12" s="174" t="str">
        <f>AS12</f>
      </c>
      <c r="F12" s="11" t="str">
        <f>AR12/AQ12-1</f>
      </c>
      <c r="G12" s="11" t="str">
        <f>AR12/AK12-1</f>
      </c>
      <c r="H12" s="11" t="str">
        <f>AS12/AR12</f>
      </c>
      <c r="I12" s="11" t="str">
        <f>AR12/Sum(AR$10:AR$15)</f>
      </c>
      <c r="J12" s="11" t="str">
        <f>AS12/Sum(AS10:AS$15)</f>
      </c>
      <c r="K12" t="s">
        <v>777</v>
      </c>
      <c r="L12" s="174" t="s">
        <v>777</v>
      </c>
      <c r="M12" s="174" t="s">
        <v>751</v>
      </c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 t="n">
        <v>3697567732.8283</v>
      </c>
      <c r="Y12" s="175" t="n">
        <v>4276913995.3068</v>
      </c>
      <c r="Z12" s="175" t="n">
        <v>5045782133.0625</v>
      </c>
      <c r="AA12" s="175" t="n">
        <v>5987307572.7925</v>
      </c>
      <c r="AB12" s="175" t="n">
        <v>7886703050.9063</v>
      </c>
      <c r="AC12" s="175" t="n">
        <v>10517224273.3708</v>
      </c>
      <c r="AD12" s="175" t="n">
        <v>12526575285.9073</v>
      </c>
      <c r="AE12" s="175" t="n">
        <v>14115943990.3134</v>
      </c>
      <c r="AF12" s="175" t="n">
        <v>16191780447.335</v>
      </c>
      <c r="AG12" s="175" t="n">
        <v>18359449085.0903</v>
      </c>
      <c r="AH12" s="175" t="n">
        <v>15999886561.8267</v>
      </c>
      <c r="AI12" s="175" t="n">
        <v>7556608512.2729</v>
      </c>
      <c r="AJ12" s="175" t="n">
        <v>12670681432.0599</v>
      </c>
      <c r="AK12" s="175" t="n">
        <v>8816553677.8154</v>
      </c>
      <c r="AL12" s="175" t="n">
        <v>2081430294.0613</v>
      </c>
      <c r="AM12" s="175" t="n">
        <v>1331745785.969</v>
      </c>
      <c r="AN12" s="175" t="n">
        <v>1458159263.0675</v>
      </c>
      <c r="AO12" s="175" t="n">
        <v>1413957865.5494</v>
      </c>
      <c r="AP12" s="175" t="n">
        <v>1576802901.4987</v>
      </c>
      <c r="AQ12" s="175" t="n">
        <v>1893654421.2154</v>
      </c>
      <c r="AR12" s="175" t="n">
        <v>2042440854.4598</v>
      </c>
      <c r="AS12" s="175" t="n">
        <v>1701256112.6094</v>
      </c>
      <c r="AT12" s="175" t="n">
        <v>987918603.4839</v>
      </c>
      <c r="AU12" s="175" t="n">
        <v>1311847113.033</v>
      </c>
      <c r="AV12" s="175"/>
    </row>
    <row r="13">
      <c r="A13" t="str">
        <f>L13</f>
      </c>
      <c r="B13" s="174" t="str">
        <f>M13</f>
      </c>
      <c r="C13" s="174" t="str">
        <f>AQ13</f>
      </c>
      <c r="D13" s="174" t="str">
        <f>AR13</f>
      </c>
      <c r="E13" s="174" t="str">
        <f>AS13</f>
      </c>
      <c r="F13" s="11" t="str">
        <f>AR13/AQ13-1</f>
      </c>
      <c r="G13" s="11" t="str">
        <f>AR13/AK13-1</f>
      </c>
      <c r="H13" s="11" t="str">
        <f>AS13/AR13</f>
      </c>
      <c r="I13" s="11" t="str">
        <f>AR13/Sum(AR$10:AR$15)</f>
      </c>
      <c r="J13" s="11" t="str">
        <f>AS13/Sum(AS10:AS$15)</f>
      </c>
      <c r="K13" t="s">
        <v>778</v>
      </c>
      <c r="L13" s="174" t="s">
        <v>777</v>
      </c>
      <c r="M13" s="174" t="s">
        <v>755</v>
      </c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 t="n">
        <v>7995374594.9219</v>
      </c>
      <c r="Y13" s="175" t="n">
        <v>6836863354</v>
      </c>
      <c r="Z13" s="175" t="n">
        <v>8277928347.5662</v>
      </c>
      <c r="AA13" s="175" t="n">
        <v>11736508989.2385</v>
      </c>
      <c r="AB13" s="175" t="n">
        <v>16945609492.8399</v>
      </c>
      <c r="AC13" s="175" t="n">
        <v>15589453174.649</v>
      </c>
      <c r="AD13" s="175" t="n">
        <v>18243065810.5355</v>
      </c>
      <c r="AE13" s="175" t="n">
        <v>18862426216.7299</v>
      </c>
      <c r="AF13" s="175" t="n">
        <v>20565689901.5322</v>
      </c>
      <c r="AG13" s="175" t="n">
        <v>18322421768.5648</v>
      </c>
      <c r="AH13" s="175" t="n">
        <v>23895194330.7042</v>
      </c>
      <c r="AI13" s="175" t="n">
        <v>27720283324.927</v>
      </c>
      <c r="AJ13" s="175" t="n">
        <v>27700938588.1612</v>
      </c>
      <c r="AK13" s="175" t="n">
        <v>28165607432.1547</v>
      </c>
      <c r="AL13" s="175" t="n">
        <v>25593122799.9293</v>
      </c>
      <c r="AM13" s="175" t="n">
        <v>24231668113.0783</v>
      </c>
      <c r="AN13" s="175" t="n">
        <v>23136289957.0822</v>
      </c>
      <c r="AO13" s="175" t="n">
        <v>25883452977.8375</v>
      </c>
      <c r="AP13" s="175" t="n">
        <v>23885178539.6908</v>
      </c>
      <c r="AQ13" s="175" t="n">
        <v>27656758965.9223</v>
      </c>
      <c r="AR13" s="175" t="n">
        <v>27988116668.6759</v>
      </c>
      <c r="AS13" s="175" t="n">
        <v>28330658646.3166</v>
      </c>
      <c r="AT13" s="175" t="n">
        <v>30662302414.5404</v>
      </c>
      <c r="AU13" s="175" t="n">
        <v>23658267585.5668</v>
      </c>
      <c r="AV13" s="175"/>
    </row>
    <row r="14">
      <c r="A14" t="str">
        <f>L14</f>
      </c>
      <c r="B14" s="174" t="str">
        <f>M14</f>
      </c>
      <c r="C14" s="174" t="str">
        <f>AQ14</f>
      </c>
      <c r="D14" s="174" t="str">
        <f>AR14</f>
      </c>
      <c r="E14" s="174" t="str">
        <f>AS14</f>
      </c>
      <c r="F14" s="11" t="str">
        <f>AR14/AQ14-1</f>
      </c>
      <c r="G14" s="11" t="str">
        <f>AR14/AK14-1</f>
      </c>
      <c r="H14" s="11" t="str">
        <f>AS14/AR14</f>
      </c>
      <c r="I14" s="11" t="str">
        <f>AR14/Sum(AR$10:AR$15)</f>
      </c>
      <c r="J14" s="11" t="str">
        <f>AS14/Sum(AS10:AS$15)</f>
      </c>
      <c r="K14" t="s">
        <v>779</v>
      </c>
      <c r="L14" s="174" t="s">
        <v>777</v>
      </c>
      <c r="M14" s="174" t="s">
        <v>756</v>
      </c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 t="n">
        <v>1190645657</v>
      </c>
      <c r="Y14" s="175" t="n">
        <v>782763778</v>
      </c>
      <c r="Z14" s="175" t="n">
        <v>945143097</v>
      </c>
      <c r="AA14" s="175" t="n">
        <v>1360204180</v>
      </c>
      <c r="AB14" s="175" t="n">
        <v>682614387</v>
      </c>
      <c r="AC14" s="175" t="n">
        <v>2034198590</v>
      </c>
      <c r="AD14" s="175" t="n">
        <v>1597518148.2705</v>
      </c>
      <c r="AE14" s="175" t="n">
        <v>2509941418.5158</v>
      </c>
      <c r="AF14" s="175" t="n">
        <v>2288833379.2484</v>
      </c>
      <c r="AG14" s="175" t="n">
        <v>1458520142.5839</v>
      </c>
      <c r="AH14" s="175" t="n">
        <v>4354190340.7277</v>
      </c>
      <c r="AI14" s="175" t="n">
        <v>2499701129.0306</v>
      </c>
      <c r="AJ14" s="175" t="n">
        <v>3095685422.5687</v>
      </c>
      <c r="AK14" s="175" t="n">
        <v>1251427571.1098</v>
      </c>
      <c r="AL14" s="175" t="n">
        <v>1490836579.5168</v>
      </c>
      <c r="AM14" s="175" t="n">
        <v>226058334.6419</v>
      </c>
      <c r="AN14" s="175" t="n">
        <v>4230504607.5766</v>
      </c>
      <c r="AO14" s="175" t="n">
        <v>2278231675.1377</v>
      </c>
      <c r="AP14" s="175" t="n">
        <v>11220349335.2395</v>
      </c>
      <c r="AQ14" s="175" t="n">
        <v>7584430768.8101</v>
      </c>
      <c r="AR14" s="175" t="n">
        <v>8575739769.6517</v>
      </c>
      <c r="AS14" s="175" t="n">
        <v>2283370523.1746</v>
      </c>
      <c r="AT14" s="175" t="n">
        <v>889130843.3493</v>
      </c>
      <c r="AU14" s="175" t="n">
        <v>683544553.8973</v>
      </c>
      <c r="AV14" s="175"/>
    </row>
    <row r="15">
      <c r="A15" t="str">
        <f>L15</f>
      </c>
      <c r="B15" s="174" t="str">
        <f>M15</f>
      </c>
      <c r="C15" s="174" t="str">
        <f>AQ15</f>
      </c>
      <c r="D15" s="174" t="str">
        <f>AR15</f>
      </c>
      <c r="E15" s="174" t="str">
        <f>AS15</f>
      </c>
      <c r="F15" s="11" t="str">
        <f>AR15/AQ15-1</f>
      </c>
      <c r="G15" s="11" t="str">
        <f>AR15/AK15-1</f>
      </c>
      <c r="H15" s="11" t="str">
        <f>AS15/AR15</f>
      </c>
      <c r="I15" s="11" t="str">
        <f>AR15/Sum(AR$10:AR$15)</f>
      </c>
      <c r="J15" s="11" t="str">
        <f>AS15/Sum(AS10:AS$15)</f>
      </c>
      <c r="K15" t="s">
        <v>724</v>
      </c>
      <c r="L15" s="174" t="s">
        <v>777</v>
      </c>
      <c r="M15" s="174" t="s">
        <v>757</v>
      </c>
      <c r="N15" s="175" t="n">
        <v>35960786888</v>
      </c>
      <c r="O15" s="175" t="n">
        <v>37864157273</v>
      </c>
      <c r="P15" s="175" t="n">
        <v>35093190779</v>
      </c>
      <c r="Q15" s="175" t="n">
        <v>33829226700</v>
      </c>
      <c r="R15" s="175" t="n">
        <v>31124696371</v>
      </c>
      <c r="S15" s="175" t="n">
        <v>28535738215</v>
      </c>
      <c r="T15" s="175" t="n">
        <v>30194250369</v>
      </c>
      <c r="U15" s="175" t="n">
        <v>29073824093</v>
      </c>
      <c r="V15" s="175" t="n">
        <v>28131511337</v>
      </c>
      <c r="W15" s="175" t="n">
        <v>29678232189</v>
      </c>
      <c r="X15" s="175" t="n">
        <v>2350333298.5118</v>
      </c>
      <c r="Y15" s="175" t="n">
        <v>892796384.92</v>
      </c>
      <c r="Z15" s="175" t="n">
        <v>1305681003.6201</v>
      </c>
      <c r="AA15" s="175" t="n">
        <v>1406381144.3941</v>
      </c>
      <c r="AB15" s="175" t="n">
        <v>1642974774.5</v>
      </c>
      <c r="AC15" s="175" t="n">
        <v>1215365269.221</v>
      </c>
      <c r="AD15" s="175" t="n">
        <v>2260011458.1794</v>
      </c>
      <c r="AE15" s="175" t="n">
        <v>3169916342.3542</v>
      </c>
      <c r="AF15" s="175" t="n">
        <v>7155043441.6125</v>
      </c>
      <c r="AG15" s="175" t="n">
        <v>6672595824.6169</v>
      </c>
      <c r="AH15" s="175" t="n">
        <v>201244919.7505</v>
      </c>
      <c r="AI15" s="175" t="n">
        <v>65473507.1802</v>
      </c>
      <c r="AJ15" s="175" t="n">
        <v>92670021.6956</v>
      </c>
      <c r="AK15" s="175" t="n">
        <v>242139874.3644</v>
      </c>
      <c r="AL15" s="175" t="n">
        <v>310997725.0809</v>
      </c>
      <c r="AM15" s="175" t="n">
        <v>373533317.1178</v>
      </c>
      <c r="AN15" s="175" t="n">
        <v>91821302.2329</v>
      </c>
      <c r="AO15" s="175" t="n">
        <v>710784750.6233</v>
      </c>
      <c r="AP15" s="175" t="n">
        <v>0</v>
      </c>
      <c r="AQ15" s="175" t="n">
        <v>0</v>
      </c>
      <c r="AR15" s="175" t="n">
        <v>0</v>
      </c>
      <c r="AS15" s="175" t="n">
        <v>0</v>
      </c>
      <c r="AT15" s="175" t="n">
        <v>0</v>
      </c>
      <c r="AU15" s="175" t="n">
        <v>0</v>
      </c>
      <c r="AV15" s="175"/>
    </row>
    <row r="16">
      <c r="A16" t="str">
        <f>L16</f>
      </c>
      <c r="B16" s="174" t="str">
        <f>M16</f>
      </c>
      <c r="C16" s="174" t="str">
        <f>AQ16</f>
      </c>
      <c r="D16" s="174" t="str">
        <f>AR16</f>
      </c>
      <c r="E16" s="174" t="str">
        <f>AS16</f>
      </c>
      <c r="F16" s="11" t="str">
        <f>AR16/AQ16-1</f>
      </c>
      <c r="G16" s="11" t="str">
        <f>AR16/AK16-1</f>
      </c>
      <c r="H16" s="11" t="str">
        <f>AS16/AR16</f>
      </c>
      <c r="I16" s="11" t="str">
        <f>Sum(I$10:I$15)</f>
      </c>
      <c r="J16" s="11" t="str">
        <f>Sum(J$10:J$15)</f>
      </c>
      <c r="K16" t="s">
        <v>718</v>
      </c>
      <c r="L16" s="174" t="s">
        <v>778</v>
      </c>
      <c r="M16" s="174" t="s">
        <v>781</v>
      </c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 t="n">
        <v>12814414920.9995</v>
      </c>
      <c r="Y16" s="175" t="n">
        <v>13240746031.5067</v>
      </c>
      <c r="Z16" s="175" t="n">
        <v>15411371881.4341</v>
      </c>
      <c r="AA16" s="175" t="n">
        <v>18197063367.9291</v>
      </c>
      <c r="AB16" s="175" t="n">
        <v>21042501210.1901</v>
      </c>
      <c r="AC16" s="175" t="n">
        <v>23528218600.1038</v>
      </c>
      <c r="AD16" s="175" t="n">
        <v>25999739643.4864</v>
      </c>
      <c r="AE16" s="175" t="n">
        <v>25446072074.4127</v>
      </c>
      <c r="AF16" s="175" t="n">
        <v>27241844960.7517</v>
      </c>
      <c r="AG16" s="175" t="n">
        <v>30170494911.8727</v>
      </c>
      <c r="AH16" s="175" t="n">
        <v>31543293848.4822</v>
      </c>
      <c r="AI16" s="175" t="n">
        <v>30114452007.2877</v>
      </c>
      <c r="AJ16" s="175" t="n">
        <v>26280186915.4257</v>
      </c>
      <c r="AK16" s="175" t="n">
        <v>21711098766.5179</v>
      </c>
      <c r="AL16" s="175" t="n">
        <v>22503715338.5666</v>
      </c>
      <c r="AM16" s="175" t="n">
        <v>20002425557.2563</v>
      </c>
      <c r="AN16" s="175" t="n">
        <v>20174220411.0336</v>
      </c>
      <c r="AO16" s="175" t="n">
        <v>21824358885.9557</v>
      </c>
      <c r="AP16" s="175" t="n">
        <v>26008461511.9205</v>
      </c>
      <c r="AQ16" s="175" t="n">
        <v>26514595070.0081</v>
      </c>
      <c r="AR16" s="175" t="n">
        <v>25375148490.493</v>
      </c>
      <c r="AS16" s="175" t="n">
        <v>25816290804.7736</v>
      </c>
      <c r="AT16" s="175" t="n">
        <v>28499361660.9267</v>
      </c>
      <c r="AU16" s="175" t="n">
        <v>16626709450.4638</v>
      </c>
      <c r="AV16" s="175"/>
    </row>
    <row r="17">
      <c r="A17" t="str">
        <f>L17</f>
      </c>
      <c r="B17" t="str">
        <f>M17</f>
      </c>
      <c r="L17" t="s">
        <v>778</v>
      </c>
      <c r="M17" t="s">
        <v>750</v>
      </c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 t="n">
        <v>9340379180.2992</v>
      </c>
      <c r="Y17" s="175" t="n">
        <v>11454060824.1494</v>
      </c>
      <c r="Z17" s="175" t="n">
        <v>13362600784.4785</v>
      </c>
      <c r="AA17" s="175" t="n">
        <v>18540081932.8412</v>
      </c>
      <c r="AB17" s="175" t="n">
        <v>16414643175.522</v>
      </c>
      <c r="AC17" s="175" t="n">
        <v>19352408346.2562</v>
      </c>
      <c r="AD17" s="175" t="n">
        <v>19314697600.0918</v>
      </c>
      <c r="AE17" s="175" t="n">
        <v>22524519173.8287</v>
      </c>
      <c r="AF17" s="175" t="n">
        <v>28692086926.5512</v>
      </c>
      <c r="AG17" s="175" t="n">
        <v>25944376015.3895</v>
      </c>
      <c r="AH17" s="175" t="n">
        <v>26227134194.7509</v>
      </c>
      <c r="AI17" s="175" t="n">
        <v>26369875719.9275</v>
      </c>
      <c r="AJ17" s="175" t="n">
        <v>25706694422.4177</v>
      </c>
      <c r="AK17" s="175" t="n">
        <v>20737805321.0519</v>
      </c>
      <c r="AL17" s="175" t="n">
        <v>19934568912.4411</v>
      </c>
      <c r="AM17" s="175" t="n">
        <v>20152894822.0389</v>
      </c>
      <c r="AN17" s="175" t="n">
        <v>19457678376.0926</v>
      </c>
      <c r="AO17" s="175" t="n">
        <v>23033063522.5859</v>
      </c>
      <c r="AP17" s="175" t="n">
        <v>26287697509.0201</v>
      </c>
      <c r="AQ17" s="175" t="n">
        <v>32559577525.4437</v>
      </c>
      <c r="AR17" s="175" t="n">
        <v>36550129965.1131</v>
      </c>
      <c r="AS17" s="175" t="n">
        <v>31674981727.2208</v>
      </c>
      <c r="AT17" s="175" t="n">
        <v>35532107727.67</v>
      </c>
      <c r="AU17" s="175" t="n">
        <v>22275603906.8805</v>
      </c>
      <c r="AV17" s="175"/>
    </row>
    <row r="18">
      <c r="A18" t="str">
        <f>L18</f>
      </c>
      <c r="B18" t="str">
        <f>M18</f>
      </c>
      <c r="L18" t="s">
        <v>778</v>
      </c>
      <c r="M18" t="s">
        <v>754</v>
      </c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 t="n">
        <v>665741111</v>
      </c>
      <c r="Y18" s="175" t="n">
        <v>2253928412</v>
      </c>
      <c r="Z18" s="175" t="n">
        <v>1022979061</v>
      </c>
      <c r="AA18" s="175" t="n">
        <v>472183994</v>
      </c>
      <c r="AB18" s="175" t="n">
        <v>750328836</v>
      </c>
      <c r="AC18" s="175" t="n">
        <v>2582960361.2344</v>
      </c>
      <c r="AD18" s="175" t="n">
        <v>2657279875.2173</v>
      </c>
      <c r="AE18" s="175" t="n">
        <v>1000850157.3892</v>
      </c>
      <c r="AF18" s="175" t="n">
        <v>2363924105.0435</v>
      </c>
      <c r="AG18" s="175" t="n">
        <v>1035680977.5352</v>
      </c>
      <c r="AH18" s="175" t="n">
        <v>4019896086.4396</v>
      </c>
      <c r="AI18" s="175" t="n">
        <v>5300622358.4502</v>
      </c>
      <c r="AJ18" s="175" t="n">
        <v>5529700880.5088</v>
      </c>
      <c r="AK18" s="175" t="n">
        <v>3768818313.6095</v>
      </c>
      <c r="AL18" s="175" t="n">
        <v>2100356794.3135</v>
      </c>
      <c r="AM18" s="175" t="n">
        <v>2250906223.5882</v>
      </c>
      <c r="AN18" s="175" t="n">
        <v>2186776936.9975</v>
      </c>
      <c r="AO18" s="175" t="n">
        <v>1833450336.0858</v>
      </c>
      <c r="AP18" s="175" t="n">
        <v>3153440547.4924</v>
      </c>
      <c r="AQ18" s="175" t="n">
        <v>2693791925.4604</v>
      </c>
      <c r="AR18" s="175" t="n">
        <v>2127611433.3244</v>
      </c>
      <c r="AS18" s="175" t="n">
        <v>2196402090.9834</v>
      </c>
      <c r="AT18" s="175" t="n">
        <v>2093541755.6518</v>
      </c>
      <c r="AU18" s="175" t="n">
        <v>1214095716.0577</v>
      </c>
      <c r="AV18" s="175"/>
    </row>
    <row r="19">
      <c r="A19" t="str">
        <f>L19</f>
      </c>
      <c r="B19" t="str">
        <f>M19</f>
      </c>
      <c r="L19" t="s">
        <v>778</v>
      </c>
      <c r="M19" t="s">
        <v>751</v>
      </c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 t="n">
        <v>1756506991.6094</v>
      </c>
      <c r="Y19" s="175" t="n">
        <v>1951370456.8923</v>
      </c>
      <c r="Z19" s="175" t="n">
        <v>2392467041.6144</v>
      </c>
      <c r="AA19" s="175" t="n">
        <v>2786969162.2104</v>
      </c>
      <c r="AB19" s="175" t="n">
        <v>2854365787.9806</v>
      </c>
      <c r="AC19" s="175" t="n">
        <v>4668207872.206</v>
      </c>
      <c r="AD19" s="175" t="n">
        <v>5289863208.6552</v>
      </c>
      <c r="AE19" s="175" t="n">
        <v>4673196119.0886</v>
      </c>
      <c r="AF19" s="175" t="n">
        <v>5897591388.0364</v>
      </c>
      <c r="AG19" s="175" t="n">
        <v>6876211528.9546</v>
      </c>
      <c r="AH19" s="175" t="n">
        <v>4636796635.9246</v>
      </c>
      <c r="AI19" s="175" t="n">
        <v>5131393104.8228</v>
      </c>
      <c r="AJ19" s="175" t="n">
        <v>5034340436.9543</v>
      </c>
      <c r="AK19" s="175" t="n">
        <v>5589858291.0555</v>
      </c>
      <c r="AL19" s="175" t="n">
        <v>1127399242.895</v>
      </c>
      <c r="AM19" s="175" t="n">
        <v>1290307124.5484</v>
      </c>
      <c r="AN19" s="175" t="n">
        <v>677709522.3631</v>
      </c>
      <c r="AO19" s="175" t="n">
        <v>886752716.8009</v>
      </c>
      <c r="AP19" s="175" t="n">
        <v>1040997897.509</v>
      </c>
      <c r="AQ19" s="175" t="n">
        <v>1088437878.4386</v>
      </c>
      <c r="AR19" s="175" t="n">
        <v>1349076280.5509</v>
      </c>
      <c r="AS19" s="175" t="n">
        <v>585587376.6139</v>
      </c>
      <c r="AT19" s="175" t="n">
        <v>2682394273.4609</v>
      </c>
      <c r="AU19" s="175" t="n">
        <v>1311755472.2306</v>
      </c>
      <c r="AV19" s="175"/>
    </row>
    <row r="20">
      <c r="A20" t="str">
        <f>L20</f>
      </c>
      <c r="B20" t="str">
        <f>M20</f>
      </c>
      <c r="L20" t="s">
        <v>778</v>
      </c>
      <c r="M20" t="s">
        <v>755</v>
      </c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 t="n">
        <v>5044302029</v>
      </c>
      <c r="Y20" s="175" t="n">
        <v>9048633004.1738</v>
      </c>
      <c r="Z20" s="175" t="n">
        <v>6320265666.6797</v>
      </c>
      <c r="AA20" s="175" t="n">
        <v>6811251090.5781</v>
      </c>
      <c r="AB20" s="175" t="n">
        <v>6411249489.4761</v>
      </c>
      <c r="AC20" s="175" t="n">
        <v>6968479521.5475</v>
      </c>
      <c r="AD20" s="175" t="n">
        <v>7013339034.5178</v>
      </c>
      <c r="AE20" s="175" t="n">
        <v>7754343471.5734</v>
      </c>
      <c r="AF20" s="175" t="n">
        <v>8240059534.6543</v>
      </c>
      <c r="AG20" s="175" t="n">
        <v>9141950386.5817</v>
      </c>
      <c r="AH20" s="175" t="n">
        <v>10485892842.0158</v>
      </c>
      <c r="AI20" s="175" t="n">
        <v>10759831096.1767</v>
      </c>
      <c r="AJ20" s="175" t="n">
        <v>10018188693.2385</v>
      </c>
      <c r="AK20" s="175" t="n">
        <v>9190464760.7339</v>
      </c>
      <c r="AL20" s="175" t="n">
        <v>9135676936.963</v>
      </c>
      <c r="AM20" s="175" t="n">
        <v>9292073744.4089</v>
      </c>
      <c r="AN20" s="175" t="n">
        <v>10175466421.7698</v>
      </c>
      <c r="AO20" s="175" t="n">
        <v>10721694573.3539</v>
      </c>
      <c r="AP20" s="175" t="n">
        <v>11903315425.9483</v>
      </c>
      <c r="AQ20" s="175" t="n">
        <v>12885784307.9566</v>
      </c>
      <c r="AR20" s="175" t="n">
        <v>15449180139.9079</v>
      </c>
      <c r="AS20" s="175" t="n">
        <v>15137473798.3652</v>
      </c>
      <c r="AT20" s="175" t="n">
        <v>15428584416.0875</v>
      </c>
      <c r="AU20" s="175" t="n">
        <v>10669533078.9367</v>
      </c>
      <c r="AV20" s="175"/>
    </row>
    <row r="21">
      <c r="A21" t="str">
        <f>L21</f>
      </c>
      <c r="B21" t="str">
        <f>M21</f>
      </c>
      <c r="L21" t="s">
        <v>778</v>
      </c>
      <c r="M21" t="s">
        <v>756</v>
      </c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 t="n">
        <v>282784961</v>
      </c>
      <c r="Y21" s="175" t="n">
        <v>330011425</v>
      </c>
      <c r="Z21" s="175" t="n">
        <v>388145453</v>
      </c>
      <c r="AA21" s="175" t="n">
        <v>228634399</v>
      </c>
      <c r="AB21" s="175" t="n">
        <v>242986848.832</v>
      </c>
      <c r="AC21" s="175" t="n">
        <v>554554669.4752</v>
      </c>
      <c r="AD21" s="175" t="n">
        <v>400496646.4541</v>
      </c>
      <c r="AE21" s="175" t="n">
        <v>650693481.9035</v>
      </c>
      <c r="AF21" s="175" t="n">
        <v>788248472.4617</v>
      </c>
      <c r="AG21" s="175" t="n">
        <v>1258681735.647</v>
      </c>
      <c r="AH21" s="175" t="n">
        <v>1521566835.0824</v>
      </c>
      <c r="AI21" s="175" t="n">
        <v>1621975624.0236</v>
      </c>
      <c r="AJ21" s="175" t="n">
        <v>971971123.5064</v>
      </c>
      <c r="AK21" s="175" t="n">
        <v>792143028.0301</v>
      </c>
      <c r="AL21" s="175" t="n">
        <v>429835088.7268</v>
      </c>
      <c r="AM21" s="175" t="n">
        <v>33622824.1487</v>
      </c>
      <c r="AN21" s="175" t="n">
        <v>966796434.4401</v>
      </c>
      <c r="AO21" s="175" t="n">
        <v>736461099.2093</v>
      </c>
      <c r="AP21" s="175" t="n">
        <v>1298664233.3614</v>
      </c>
      <c r="AQ21" s="175" t="n">
        <v>1835079013.4273</v>
      </c>
      <c r="AR21" s="175" t="n">
        <v>800892172.0237</v>
      </c>
      <c r="AS21" s="175" t="n">
        <v>924300900.7665</v>
      </c>
      <c r="AT21" s="175" t="n">
        <v>1121480638.841</v>
      </c>
      <c r="AU21" s="175" t="n">
        <v>733669178.0674</v>
      </c>
      <c r="AV21" s="175"/>
    </row>
    <row r="22">
      <c r="A22" t="str">
        <f>L22</f>
      </c>
      <c r="B22" t="str">
        <f>M22</f>
      </c>
      <c r="L22" t="s">
        <v>778</v>
      </c>
      <c r="M22" t="s">
        <v>757</v>
      </c>
      <c r="N22" s="175" t="n">
        <v>28304563806</v>
      </c>
      <c r="O22" s="175" t="n">
        <v>41243339793</v>
      </c>
      <c r="P22" s="175" t="n">
        <v>34954992394</v>
      </c>
      <c r="Q22" s="175" t="n">
        <v>33954732784</v>
      </c>
      <c r="R22" s="175" t="n">
        <v>32186662449</v>
      </c>
      <c r="S22" s="175" t="n">
        <v>35189234715</v>
      </c>
      <c r="T22" s="175" t="n">
        <v>30275743132</v>
      </c>
      <c r="U22" s="175" t="n">
        <v>30248655247</v>
      </c>
      <c r="V22" s="175" t="n">
        <v>30401001630</v>
      </c>
      <c r="W22" s="175" t="n">
        <v>32561367732</v>
      </c>
      <c r="X22" s="175" t="n">
        <v>1196400951.9</v>
      </c>
      <c r="Y22" s="175" t="n">
        <v>688212704.4239</v>
      </c>
      <c r="Z22" s="175" t="n">
        <v>715127998.9646</v>
      </c>
      <c r="AA22" s="175" t="n">
        <v>732786003.5606</v>
      </c>
      <c r="AB22" s="175" t="n">
        <v>853084264.2089</v>
      </c>
      <c r="AC22" s="175" t="n">
        <v>614609245.3885</v>
      </c>
      <c r="AD22" s="175" t="n">
        <v>1094840953.3394</v>
      </c>
      <c r="AE22" s="175" t="n">
        <v>4175283481.3558</v>
      </c>
      <c r="AF22" s="175" t="n">
        <v>3735673867.858</v>
      </c>
      <c r="AG22" s="175" t="n">
        <v>7497838177.9087</v>
      </c>
      <c r="AH22" s="175" t="n">
        <v>65022177.3319</v>
      </c>
      <c r="AI22" s="175" t="n">
        <v>210391982.9135</v>
      </c>
      <c r="AJ22" s="175" t="n">
        <v>310231419.2535</v>
      </c>
      <c r="AK22" s="175" t="n">
        <v>74802947.2116</v>
      </c>
      <c r="AL22" s="175" t="n">
        <v>95915449.6299</v>
      </c>
      <c r="AM22" s="175" t="n">
        <v>98477759.9433</v>
      </c>
      <c r="AN22" s="175" t="n">
        <v>76622730.3335</v>
      </c>
      <c r="AO22" s="175" t="n">
        <v>124503869.5761</v>
      </c>
      <c r="AP22" s="175" t="n">
        <v>20204.7109</v>
      </c>
      <c r="AQ22" s="175" t="n">
        <v>0</v>
      </c>
      <c r="AR22" s="175" t="n">
        <v>0</v>
      </c>
      <c r="AS22" s="175" t="n">
        <v>0</v>
      </c>
      <c r="AT22" s="175" t="n">
        <v>0</v>
      </c>
      <c r="AU22" s="175" t="n">
        <v>0</v>
      </c>
      <c r="AV22" s="175"/>
    </row>
    <row r="23">
      <c r="A23" t="str">
        <f>L23</f>
      </c>
      <c r="B23" t="str">
        <f>M23</f>
      </c>
      <c r="L23" t="s">
        <v>779</v>
      </c>
      <c r="M23" t="s">
        <v>781</v>
      </c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 t="n">
        <v>11157899647.9733</v>
      </c>
      <c r="Y23" s="175" t="n">
        <v>11567299051.9985</v>
      </c>
      <c r="Z23" s="175" t="n">
        <v>14103822882.3365</v>
      </c>
      <c r="AA23" s="175" t="n">
        <v>18017151083.941</v>
      </c>
      <c r="AB23" s="175" t="n">
        <v>19583313224.8675</v>
      </c>
      <c r="AC23" s="175" t="n">
        <v>24303113671.1232</v>
      </c>
      <c r="AD23" s="175" t="n">
        <v>94991934863.8217</v>
      </c>
      <c r="AE23" s="175" t="n">
        <v>26661436344.1439</v>
      </c>
      <c r="AF23" s="175" t="n">
        <v>30672298911.3618</v>
      </c>
      <c r="AG23" s="175" t="n">
        <v>31011242168.5446</v>
      </c>
      <c r="AH23" s="175" t="n">
        <v>30631765436.7129</v>
      </c>
      <c r="AI23" s="175" t="n">
        <v>29717171887.5703</v>
      </c>
      <c r="AJ23" s="175" t="n">
        <v>28703366534.8457</v>
      </c>
      <c r="AK23" s="175" t="n">
        <v>23081533120.5844</v>
      </c>
      <c r="AL23" s="175" t="n">
        <v>26756251968.6414</v>
      </c>
      <c r="AM23" s="175" t="n">
        <v>27117163993.5622</v>
      </c>
      <c r="AN23" s="175" t="n">
        <v>28775529923.8604</v>
      </c>
      <c r="AO23" s="175" t="n">
        <v>28874387311.4111</v>
      </c>
      <c r="AP23" s="175" t="n">
        <v>34508707284.9798</v>
      </c>
      <c r="AQ23" s="175" t="n">
        <v>33160995810.83</v>
      </c>
      <c r="AR23" s="175" t="n">
        <v>34332820280.2884</v>
      </c>
      <c r="AS23" s="175" t="n">
        <v>33258427713.0636</v>
      </c>
      <c r="AT23" s="175" t="n">
        <v>36109368704.8604</v>
      </c>
      <c r="AU23" s="175" t="n">
        <v>17431171508.5092</v>
      </c>
      <c r="AV23" s="175"/>
    </row>
    <row r="24">
      <c r="A24" t="str">
        <f>L24</f>
      </c>
      <c r="B24" t="str">
        <f>M24</f>
      </c>
      <c r="L24" t="s">
        <v>779</v>
      </c>
      <c r="M24" t="s">
        <v>750</v>
      </c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 t="n">
        <v>5599391402.2509</v>
      </c>
      <c r="Y24" s="175" t="n">
        <v>5700309907.6415</v>
      </c>
      <c r="Z24" s="175" t="n">
        <v>6858740972.0181</v>
      </c>
      <c r="AA24" s="175" t="n">
        <v>8573880502.1986</v>
      </c>
      <c r="AB24" s="175" t="n">
        <v>8443116842.764</v>
      </c>
      <c r="AC24" s="175" t="n">
        <v>10987213016.526</v>
      </c>
      <c r="AD24" s="175" t="n">
        <v>-58694195438.9524</v>
      </c>
      <c r="AE24" s="175" t="n">
        <v>13109264164.7242</v>
      </c>
      <c r="AF24" s="175" t="n">
        <v>13343632434.7895</v>
      </c>
      <c r="AG24" s="175" t="n">
        <v>15917913933.7545</v>
      </c>
      <c r="AH24" s="175" t="n">
        <v>16461116383.9522</v>
      </c>
      <c r="AI24" s="175" t="n">
        <v>16891769842.2504</v>
      </c>
      <c r="AJ24" s="175" t="n">
        <v>17923612372.6799</v>
      </c>
      <c r="AK24" s="175" t="n">
        <v>15190030084.7246</v>
      </c>
      <c r="AL24" s="175" t="n">
        <v>17648792808.0138</v>
      </c>
      <c r="AM24" s="175" t="n">
        <v>16474573206.1516</v>
      </c>
      <c r="AN24" s="175" t="n">
        <v>18168662520.5515</v>
      </c>
      <c r="AO24" s="175" t="n">
        <v>19987038638.3042</v>
      </c>
      <c r="AP24" s="175" t="n">
        <v>24036315560.1622</v>
      </c>
      <c r="AQ24" s="175" t="n">
        <v>26397934245.9634</v>
      </c>
      <c r="AR24" s="175" t="n">
        <v>28031109857.9165</v>
      </c>
      <c r="AS24" s="175" t="n">
        <v>28252687823.1156</v>
      </c>
      <c r="AT24" s="175" t="n">
        <v>32379669988.7757</v>
      </c>
      <c r="AU24" s="175" t="n">
        <v>16312429485.9042</v>
      </c>
      <c r="AV24" s="175"/>
    </row>
    <row r="25">
      <c r="A25" t="str">
        <f>L25</f>
      </c>
      <c r="B25" t="str">
        <f>M25</f>
      </c>
      <c r="L25" t="s">
        <v>779</v>
      </c>
      <c r="M25" t="s">
        <v>754</v>
      </c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 t="n">
        <v>53737488</v>
      </c>
      <c r="Y25" s="175" t="n">
        <v>56842317</v>
      </c>
      <c r="Z25" s="175" t="n">
        <v>144682776</v>
      </c>
      <c r="AA25" s="175" t="n">
        <v>258261852</v>
      </c>
      <c r="AB25" s="175" t="n">
        <v>288611392</v>
      </c>
      <c r="AC25" s="175" t="n">
        <v>252468671</v>
      </c>
      <c r="AD25" s="175" t="n">
        <v>329474994.625</v>
      </c>
      <c r="AE25" s="175" t="n">
        <v>76261081.6684</v>
      </c>
      <c r="AF25" s="175" t="n">
        <v>57626279.3931</v>
      </c>
      <c r="AG25" s="175" t="n">
        <v>96264815.2962</v>
      </c>
      <c r="AH25" s="175" t="n">
        <v>442981747.2992</v>
      </c>
      <c r="AI25" s="175" t="n">
        <v>272300841.8732</v>
      </c>
      <c r="AJ25" s="175" t="n">
        <v>201751112.1714</v>
      </c>
      <c r="AK25" s="175" t="n">
        <v>180479600.1937</v>
      </c>
      <c r="AL25" s="175" t="n">
        <v>334079410.896</v>
      </c>
      <c r="AM25" s="175" t="n">
        <v>580372022.4408</v>
      </c>
      <c r="AN25" s="175" t="n">
        <v>645140710.8854</v>
      </c>
      <c r="AO25" s="175" t="n">
        <v>680831634.9439</v>
      </c>
      <c r="AP25" s="175" t="n">
        <v>632619670.1036</v>
      </c>
      <c r="AQ25" s="175" t="n">
        <v>572267121.2996</v>
      </c>
      <c r="AR25" s="175" t="n">
        <v>665360326.8712</v>
      </c>
      <c r="AS25" s="175" t="n">
        <v>504869661.3179</v>
      </c>
      <c r="AT25" s="175" t="n">
        <v>362316713.6594</v>
      </c>
      <c r="AU25" s="175" t="n">
        <v>153789020.8173</v>
      </c>
      <c r="AV25" s="175"/>
    </row>
    <row r="26">
      <c r="A26" t="str">
        <f>L26</f>
      </c>
      <c r="B26" t="str">
        <f>M26</f>
      </c>
      <c r="L26" t="s">
        <v>779</v>
      </c>
      <c r="M26" t="s">
        <v>751</v>
      </c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 t="n">
        <v>926619284.625</v>
      </c>
      <c r="Y26" s="175" t="n">
        <v>1115360910.1172</v>
      </c>
      <c r="Z26" s="175" t="n">
        <v>1292065113.46</v>
      </c>
      <c r="AA26" s="175" t="n">
        <v>1866757044.7492</v>
      </c>
      <c r="AB26" s="175" t="n">
        <v>1930627173.5685</v>
      </c>
      <c r="AC26" s="175" t="n">
        <v>2979960124.0692</v>
      </c>
      <c r="AD26" s="175" t="n">
        <v>3498327899.4055</v>
      </c>
      <c r="AE26" s="175" t="n">
        <v>3197918425.0094</v>
      </c>
      <c r="AF26" s="175" t="n">
        <v>3262425471.9492</v>
      </c>
      <c r="AG26" s="175" t="n">
        <v>4011076901.0414</v>
      </c>
      <c r="AH26" s="175" t="n">
        <v>3706490443.5674</v>
      </c>
      <c r="AI26" s="175" t="n">
        <v>3189543201.3026</v>
      </c>
      <c r="AJ26" s="175" t="n">
        <v>3038078962.0861</v>
      </c>
      <c r="AK26" s="175" t="n">
        <v>2390485955.0612</v>
      </c>
      <c r="AL26" s="175" t="n">
        <v>2015808628.2808</v>
      </c>
      <c r="AM26" s="175" t="n">
        <v>1120618625.6502</v>
      </c>
      <c r="AN26" s="175" t="n">
        <v>712846252.0928</v>
      </c>
      <c r="AO26" s="175" t="n">
        <v>803585318.5102</v>
      </c>
      <c r="AP26" s="175" t="n">
        <v>1115628716.6776</v>
      </c>
      <c r="AQ26" s="175" t="n">
        <v>1625303995.1275</v>
      </c>
      <c r="AR26" s="175" t="n">
        <v>1364570348.8452</v>
      </c>
      <c r="AS26" s="175" t="n">
        <v>1271611468.0207</v>
      </c>
      <c r="AT26" s="175" t="n">
        <v>1226463189.6027</v>
      </c>
      <c r="AU26" s="175" t="n">
        <v>710392209.1416</v>
      </c>
      <c r="AV26" s="175"/>
    </row>
    <row r="27">
      <c r="A27" t="str">
        <f>L27</f>
      </c>
      <c r="B27" t="str">
        <f>M27</f>
      </c>
      <c r="L27" t="s">
        <v>779</v>
      </c>
      <c r="M27" t="s">
        <v>755</v>
      </c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 t="n">
        <v>2454825351.9775</v>
      </c>
      <c r="Y27" s="175" t="n">
        <v>2773383400.465</v>
      </c>
      <c r="Z27" s="175" t="n">
        <v>2943775192.0381</v>
      </c>
      <c r="AA27" s="175" t="n">
        <v>3093783304.4103</v>
      </c>
      <c r="AB27" s="175" t="n">
        <v>3462053643.2473</v>
      </c>
      <c r="AC27" s="175" t="n">
        <v>3901752073.2869</v>
      </c>
      <c r="AD27" s="175" t="n">
        <v>4514423304.4152</v>
      </c>
      <c r="AE27" s="175" t="n">
        <v>4724043759.4672</v>
      </c>
      <c r="AF27" s="175" t="n">
        <v>4494884145.4214</v>
      </c>
      <c r="AG27" s="175" t="n">
        <v>4426303964.8034</v>
      </c>
      <c r="AH27" s="175" t="n">
        <v>5584052756.5347</v>
      </c>
      <c r="AI27" s="175" t="n">
        <v>5764976182.6447</v>
      </c>
      <c r="AJ27" s="175" t="n">
        <v>6030374640.1087</v>
      </c>
      <c r="AK27" s="175" t="n">
        <v>6027228091.9343</v>
      </c>
      <c r="AL27" s="175" t="n">
        <v>6374935878.7245</v>
      </c>
      <c r="AM27" s="175" t="n">
        <v>7087419957.7528</v>
      </c>
      <c r="AN27" s="175" t="n">
        <v>7647850593.6019</v>
      </c>
      <c r="AO27" s="175" t="n">
        <v>8285288649.933</v>
      </c>
      <c r="AP27" s="175" t="n">
        <v>9510542227.0435</v>
      </c>
      <c r="AQ27" s="175" t="n">
        <v>11096639422.5473</v>
      </c>
      <c r="AR27" s="175" t="n">
        <v>11015781483.5144</v>
      </c>
      <c r="AS27" s="175" t="n">
        <v>10529140022.8981</v>
      </c>
      <c r="AT27" s="175" t="n">
        <v>10934797644.4653</v>
      </c>
      <c r="AU27" s="175" t="n">
        <v>6235825787.637</v>
      </c>
      <c r="AV27" s="175"/>
    </row>
    <row r="28">
      <c r="A28" t="str">
        <f>L28</f>
      </c>
      <c r="B28" t="str">
        <f>M28</f>
      </c>
      <c r="L28" t="s">
        <v>779</v>
      </c>
      <c r="M28" t="s">
        <v>756</v>
      </c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 t="n">
        <v>96494496</v>
      </c>
      <c r="Y28" s="175" t="n">
        <v>100080132</v>
      </c>
      <c r="Z28" s="175" t="n">
        <v>106658984</v>
      </c>
      <c r="AA28" s="175" t="n">
        <v>113060742</v>
      </c>
      <c r="AB28" s="175" t="n">
        <v>166771062.25</v>
      </c>
      <c r="AC28" s="175" t="n">
        <v>285448308.7656</v>
      </c>
      <c r="AD28" s="175" t="n">
        <v>211297225.9247</v>
      </c>
      <c r="AE28" s="175" t="n">
        <v>429342315.8527</v>
      </c>
      <c r="AF28" s="175" t="n">
        <v>607041751.2625</v>
      </c>
      <c r="AG28" s="175" t="n">
        <v>908057516.6181</v>
      </c>
      <c r="AH28" s="175" t="n">
        <v>903498291.6975</v>
      </c>
      <c r="AI28" s="175" t="n">
        <v>438875817.9005</v>
      </c>
      <c r="AJ28" s="175" t="n">
        <v>323664309.1775</v>
      </c>
      <c r="AK28" s="175" t="n">
        <v>226903945.6008</v>
      </c>
      <c r="AL28" s="175" t="n">
        <v>282911364.3041</v>
      </c>
      <c r="AM28" s="175" t="n">
        <v>67858001.1163</v>
      </c>
      <c r="AN28" s="175" t="n">
        <v>461767189.1641</v>
      </c>
      <c r="AO28" s="175" t="n">
        <v>443768967.7032</v>
      </c>
      <c r="AP28" s="175" t="n">
        <v>443535159.0542</v>
      </c>
      <c r="AQ28" s="175" t="n">
        <v>411203107.3537</v>
      </c>
      <c r="AR28" s="175" t="n">
        <v>381605670.537</v>
      </c>
      <c r="AS28" s="175" t="n">
        <v>323436863.9342</v>
      </c>
      <c r="AT28" s="175" t="n">
        <v>346144150.9235</v>
      </c>
      <c r="AU28" s="175" t="n">
        <v>329826132.6389</v>
      </c>
      <c r="AV28" s="175"/>
    </row>
    <row r="29">
      <c r="A29" t="str">
        <f>L29</f>
      </c>
      <c r="B29" t="str">
        <f>M29</f>
      </c>
      <c r="L29" t="s">
        <v>779</v>
      </c>
      <c r="M29" t="s">
        <v>757</v>
      </c>
      <c r="N29" s="175" t="n">
        <v>13434309635</v>
      </c>
      <c r="O29" s="175" t="n">
        <v>19368531588</v>
      </c>
      <c r="P29" s="175" t="n">
        <v>17618999024</v>
      </c>
      <c r="Q29" s="175" t="n">
        <v>17645725767</v>
      </c>
      <c r="R29" s="175" t="n">
        <v>18075942350</v>
      </c>
      <c r="S29" s="175" t="n">
        <v>19041220687</v>
      </c>
      <c r="T29" s="175" t="n">
        <v>19347310930</v>
      </c>
      <c r="U29" s="175" t="n">
        <v>17934266701</v>
      </c>
      <c r="V29" s="175" t="n">
        <v>17287313973</v>
      </c>
      <c r="W29" s="175" t="n">
        <v>19012119521</v>
      </c>
      <c r="X29" s="175" t="n">
        <v>333951909</v>
      </c>
      <c r="Y29" s="175" t="n">
        <v>405547947.461</v>
      </c>
      <c r="Z29" s="175" t="n">
        <v>631311014.7836</v>
      </c>
      <c r="AA29" s="175" t="n">
        <v>581802653.9566</v>
      </c>
      <c r="AB29" s="175" t="n">
        <v>762267008.978</v>
      </c>
      <c r="AC29" s="175" t="n">
        <v>625822775.6613</v>
      </c>
      <c r="AD29" s="175" t="n">
        <v>687428086.8069</v>
      </c>
      <c r="AE29" s="175" t="n">
        <v>1603250398.9695</v>
      </c>
      <c r="AF29" s="175" t="n">
        <v>2528243997.2614</v>
      </c>
      <c r="AG29" s="175" t="n">
        <v>2893437874.3254</v>
      </c>
      <c r="AH29" s="175" t="n">
        <v>270195968.4557</v>
      </c>
      <c r="AI29" s="175" t="n">
        <v>61980719.2034</v>
      </c>
      <c r="AJ29" s="175" t="n">
        <v>108479604.0603</v>
      </c>
      <c r="AK29" s="175" t="n">
        <v>65434772.3345</v>
      </c>
      <c r="AL29" s="175" t="n">
        <v>67817466.3617</v>
      </c>
      <c r="AM29" s="175" t="n">
        <v>65232513.2457</v>
      </c>
      <c r="AN29" s="175" t="n">
        <v>133495809.3836</v>
      </c>
      <c r="AO29" s="175" t="n">
        <v>182842809.1217</v>
      </c>
      <c r="AP29" s="175" t="n">
        <v>0</v>
      </c>
      <c r="AQ29" s="175" t="n">
        <v>0</v>
      </c>
      <c r="AR29" s="175" t="n">
        <v>0</v>
      </c>
      <c r="AS29" s="175" t="n">
        <v>0</v>
      </c>
      <c r="AT29" s="175" t="n">
        <v>467462</v>
      </c>
      <c r="AU29" s="175" t="n">
        <v>0</v>
      </c>
      <c r="AV29" s="175"/>
    </row>
    <row r="30">
      <c r="A30" t="str">
        <f>L30</f>
      </c>
      <c r="B30" t="str">
        <f>M30</f>
      </c>
      <c r="L30" t="s">
        <v>724</v>
      </c>
      <c r="M30" t="s">
        <v>781</v>
      </c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 t="n">
        <v>740297670.05</v>
      </c>
      <c r="Y30" s="175" t="n">
        <v>1067686219.3601</v>
      </c>
      <c r="Z30" s="175" t="n">
        <v>1339305709.189</v>
      </c>
      <c r="AA30" s="175" t="n">
        <v>409367687.2145</v>
      </c>
      <c r="AB30" s="175" t="n">
        <v>1368065634.1404</v>
      </c>
      <c r="AC30" s="175" t="n">
        <v>6681991834.0776</v>
      </c>
      <c r="AD30" s="175" t="n">
        <v>6674553172.5585</v>
      </c>
      <c r="AE30" s="175" t="n">
        <v>6696928902.6379</v>
      </c>
      <c r="AF30" s="175" t="n">
        <v>8234869691.5117</v>
      </c>
      <c r="AG30" s="175" t="n">
        <v>4470694575.6969</v>
      </c>
      <c r="AH30" s="175" t="n">
        <v>3459392867.0395</v>
      </c>
      <c r="AI30" s="175" t="n">
        <v>3182332825.7904</v>
      </c>
      <c r="AJ30" s="175" t="n">
        <v>2206358241.5194</v>
      </c>
      <c r="AK30" s="175" t="n">
        <v>1193719875.8321</v>
      </c>
      <c r="AL30" s="175" t="n">
        <v>506198757.9966</v>
      </c>
      <c r="AM30" s="175" t="n">
        <v>312847896.3011</v>
      </c>
      <c r="AN30" s="175" t="n">
        <v>445294213.3173</v>
      </c>
      <c r="AO30" s="175" t="n">
        <v>343207823.1658</v>
      </c>
      <c r="AP30" s="175" t="n">
        <v>99849702.2721</v>
      </c>
      <c r="AQ30" s="175" t="n">
        <v>115894325.8973</v>
      </c>
      <c r="AR30" s="175" t="n">
        <v>567515753.8411</v>
      </c>
      <c r="AS30" s="175" t="n">
        <v>445801334.4316</v>
      </c>
      <c r="AT30" s="175" t="n">
        <v>36983886.2331</v>
      </c>
      <c r="AU30" s="175" t="n">
        <v>25937177.8292</v>
      </c>
      <c r="AV30" s="175"/>
    </row>
    <row r="31">
      <c r="A31" t="str">
        <f>L31</f>
      </c>
      <c r="B31" t="str">
        <f>M31</f>
      </c>
      <c r="L31" t="s">
        <v>724</v>
      </c>
      <c r="M31" t="s">
        <v>750</v>
      </c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 t="n">
        <v>49973551</v>
      </c>
      <c r="Y31" s="175" t="n">
        <v>194988935</v>
      </c>
      <c r="Z31" s="175" t="n">
        <v>85726053.9111</v>
      </c>
      <c r="AA31" s="175" t="n">
        <v>108544697.8359</v>
      </c>
      <c r="AB31" s="175" t="n">
        <v>315065390.9387</v>
      </c>
      <c r="AC31" s="175" t="n">
        <v>461520223.8445</v>
      </c>
      <c r="AD31" s="175" t="n">
        <v>598326117.4621</v>
      </c>
      <c r="AE31" s="175" t="n">
        <v>394890248.4453</v>
      </c>
      <c r="AF31" s="175" t="n">
        <v>1437766103.0596</v>
      </c>
      <c r="AG31" s="175" t="n">
        <v>1566463379.2557</v>
      </c>
      <c r="AH31" s="175" t="n">
        <v>1311273860.2465</v>
      </c>
      <c r="AI31" s="175" t="n">
        <v>1036128579.4005</v>
      </c>
      <c r="AJ31" s="175" t="n">
        <v>824932314.5641</v>
      </c>
      <c r="AK31" s="175" t="n">
        <v>348153942.3665</v>
      </c>
      <c r="AL31" s="175" t="n">
        <v>153751546.9082</v>
      </c>
      <c r="AM31" s="175" t="n">
        <v>234786172.251</v>
      </c>
      <c r="AN31" s="175" t="n">
        <v>272563466.7034</v>
      </c>
      <c r="AO31" s="175" t="n">
        <v>162009709.5138</v>
      </c>
      <c r="AP31" s="175" t="n">
        <v>132831450.5551</v>
      </c>
      <c r="AQ31" s="175" t="n">
        <v>254527344.3607</v>
      </c>
      <c r="AR31" s="175" t="n">
        <v>106324446.0189</v>
      </c>
      <c r="AS31" s="175" t="n">
        <v>239348374.8081</v>
      </c>
      <c r="AT31" s="175" t="n">
        <v>225744576.7866</v>
      </c>
      <c r="AU31" s="175" t="n">
        <v>208586658.7237</v>
      </c>
      <c r="AV31" s="175"/>
    </row>
    <row r="32">
      <c r="A32" t="str">
        <f>L32</f>
      </c>
      <c r="B32" t="str">
        <f>M32</f>
      </c>
      <c r="L32" t="s">
        <v>724</v>
      </c>
      <c r="M32" t="s">
        <v>754</v>
      </c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 t="n">
        <v>1155000</v>
      </c>
      <c r="Y32" s="175" t="n">
        <v>3555273</v>
      </c>
      <c r="Z32" s="175" t="n">
        <v>1285030</v>
      </c>
      <c r="AA32" s="175" t="n">
        <v>5415031</v>
      </c>
      <c r="AB32" s="175"/>
      <c r="AC32" s="175" t="n">
        <v>2508881</v>
      </c>
      <c r="AD32" s="175" t="n">
        <v>6600</v>
      </c>
      <c r="AE32" s="175"/>
      <c r="AF32" s="175" t="n">
        <v>0</v>
      </c>
      <c r="AG32" s="175"/>
      <c r="AH32" s="175" t="n">
        <v>64600</v>
      </c>
      <c r="AI32" s="175" t="n">
        <v>1250</v>
      </c>
      <c r="AJ32" s="175"/>
      <c r="AK32" s="175"/>
      <c r="AL32" s="175"/>
      <c r="AM32" s="175"/>
      <c r="AN32" s="175" t="n">
        <v>18909980</v>
      </c>
      <c r="AO32" s="175" t="n">
        <v>11743510</v>
      </c>
      <c r="AP32" s="175"/>
      <c r="AQ32" s="175"/>
      <c r="AR32" s="175" t="n">
        <v>113571756</v>
      </c>
      <c r="AS32" s="175" t="n">
        <v>67138274.5</v>
      </c>
      <c r="AT32" s="175"/>
      <c r="AU32" s="175" t="n">
        <v>0</v>
      </c>
      <c r="AV32" s="175"/>
    </row>
    <row r="33">
      <c r="A33" t="str">
        <f>L33</f>
      </c>
      <c r="B33" t="str">
        <f>M33</f>
      </c>
      <c r="L33" t="s">
        <v>724</v>
      </c>
      <c r="M33" t="s">
        <v>751</v>
      </c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 t="n">
        <v>3836036</v>
      </c>
      <c r="Y33" s="175" t="n">
        <v>7112608</v>
      </c>
      <c r="Z33" s="175" t="n">
        <v>15862336</v>
      </c>
      <c r="AA33" s="175" t="n">
        <v>13108019</v>
      </c>
      <c r="AB33" s="175" t="n">
        <v>14377568</v>
      </c>
      <c r="AC33" s="175" t="n">
        <v>26866888</v>
      </c>
      <c r="AD33" s="175" t="n">
        <v>3092139</v>
      </c>
      <c r="AE33" s="175" t="n">
        <v>4624550</v>
      </c>
      <c r="AF33" s="175" t="n">
        <v>56806632</v>
      </c>
      <c r="AG33" s="175" t="n">
        <v>131774596</v>
      </c>
      <c r="AH33" s="175" t="n">
        <v>631656</v>
      </c>
      <c r="AI33" s="175" t="n">
        <v>284631.9688</v>
      </c>
      <c r="AJ33" s="175" t="n">
        <v>0</v>
      </c>
      <c r="AK33" s="175" t="n">
        <v>261475.12</v>
      </c>
      <c r="AL33" s="175" t="n">
        <v>-58965.07</v>
      </c>
      <c r="AM33" s="175" t="n">
        <v>28180.3496</v>
      </c>
      <c r="AN33" s="175" t="n">
        <v>536103.4063</v>
      </c>
      <c r="AO33" s="175"/>
      <c r="AP33" s="175" t="n">
        <v>-11639</v>
      </c>
      <c r="AQ33" s="175" t="n">
        <v>837214</v>
      </c>
      <c r="AR33" s="175" t="n">
        <v>66225</v>
      </c>
      <c r="AS33" s="175" t="n">
        <v>0</v>
      </c>
      <c r="AT33" s="175"/>
      <c r="AU33" s="175"/>
      <c r="AV33" s="175"/>
    </row>
    <row r="34">
      <c r="A34" t="str">
        <f>L34</f>
      </c>
      <c r="B34" t="str">
        <f>M34</f>
      </c>
      <c r="L34" t="s">
        <v>724</v>
      </c>
      <c r="M34" t="s">
        <v>755</v>
      </c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 t="n">
        <v>105172136</v>
      </c>
      <c r="Y34" s="175" t="n">
        <v>59868862</v>
      </c>
      <c r="Z34" s="175" t="n">
        <v>133158251</v>
      </c>
      <c r="AA34" s="175" t="n">
        <v>175813139</v>
      </c>
      <c r="AB34" s="175" t="n">
        <v>200921730</v>
      </c>
      <c r="AC34" s="175" t="n">
        <v>75829925</v>
      </c>
      <c r="AD34" s="175" t="n">
        <v>50054727</v>
      </c>
      <c r="AE34" s="175" t="n">
        <v>0</v>
      </c>
      <c r="AF34" s="175" t="n">
        <v>21110763.2463</v>
      </c>
      <c r="AG34" s="175" t="n">
        <v>42094019.8209</v>
      </c>
      <c r="AH34" s="175" t="n">
        <v>38296338.8486</v>
      </c>
      <c r="AI34" s="175" t="n">
        <v>20124933.606</v>
      </c>
      <c r="AJ34" s="175" t="n">
        <v>3025115.3005</v>
      </c>
      <c r="AK34" s="175" t="n">
        <v>-339023.48</v>
      </c>
      <c r="AL34" s="175" t="n">
        <v>-359044.96</v>
      </c>
      <c r="AM34" s="175" t="n">
        <v>-7436043.8732</v>
      </c>
      <c r="AN34" s="175" t="n">
        <v>39150.6908</v>
      </c>
      <c r="AO34" s="175" t="n">
        <v>69967.4981</v>
      </c>
      <c r="AP34" s="175"/>
      <c r="AQ34" s="175"/>
      <c r="AR34" s="175" t="n">
        <v>-8630169.4791</v>
      </c>
      <c r="AS34" s="175" t="n">
        <v>3959577.3994</v>
      </c>
      <c r="AT34" s="175" t="n">
        <v>-743377.2657</v>
      </c>
      <c r="AU34" s="175" t="n">
        <v>-75486.1016</v>
      </c>
      <c r="AV34" s="175"/>
    </row>
    <row r="35">
      <c r="A35" t="str">
        <f>L35</f>
      </c>
      <c r="B35" t="str">
        <f>M35</f>
      </c>
      <c r="L35" t="s">
        <v>724</v>
      </c>
      <c r="M35" t="s">
        <v>756</v>
      </c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 t="n">
        <v>6500000</v>
      </c>
      <c r="AB35" s="175" t="n">
        <v>8501172</v>
      </c>
      <c r="AC35" s="175" t="n">
        <v>54232092</v>
      </c>
      <c r="AD35" s="175"/>
      <c r="AE35" s="175"/>
      <c r="AF35" s="175" t="n">
        <v>-103826</v>
      </c>
      <c r="AG35" s="175" t="n">
        <v>3788037.5625</v>
      </c>
      <c r="AH35" s="175" t="n">
        <v>106157.5703</v>
      </c>
      <c r="AI35" s="175" t="n">
        <v>551133</v>
      </c>
      <c r="AJ35" s="175" t="n">
        <v>45000</v>
      </c>
      <c r="AK35" s="175" t="n">
        <v>1613000</v>
      </c>
      <c r="AL35" s="175" t="n">
        <v>-9871.49</v>
      </c>
      <c r="AM35" s="175"/>
      <c r="AN35" s="175" t="n">
        <v>236040</v>
      </c>
      <c r="AO35" s="175" t="n">
        <v>4500</v>
      </c>
      <c r="AP35" s="175" t="n">
        <v>36256.3492</v>
      </c>
      <c r="AQ35" s="175" t="n">
        <v>-299243.0313</v>
      </c>
      <c r="AR35" s="175" t="n">
        <v>170733.5078</v>
      </c>
      <c r="AS35" s="175" t="n">
        <v>-8961.89</v>
      </c>
      <c r="AT35" s="175" t="n">
        <v>0</v>
      </c>
      <c r="AU35" s="175"/>
      <c r="AV35" s="175"/>
    </row>
    <row r="36">
      <c r="A36" t="str">
        <f>L36</f>
      </c>
      <c r="B36" t="str">
        <f>M36</f>
      </c>
      <c r="L36" t="s">
        <v>724</v>
      </c>
      <c r="M36" t="s">
        <v>757</v>
      </c>
      <c r="N36" s="175" t="n">
        <v>12657156369</v>
      </c>
      <c r="O36" s="175" t="n">
        <v>5733027167</v>
      </c>
      <c r="P36" s="175" t="n">
        <v>5986408785</v>
      </c>
      <c r="Q36" s="175" t="n">
        <v>5597104734</v>
      </c>
      <c r="R36" s="175" t="n">
        <v>4027272167</v>
      </c>
      <c r="S36" s="175" t="n">
        <v>5034572112</v>
      </c>
      <c r="T36" s="175" t="n">
        <v>5788506977</v>
      </c>
      <c r="U36" s="175" t="n">
        <v>4097788635</v>
      </c>
      <c r="V36" s="175" t="n">
        <v>3857386043</v>
      </c>
      <c r="W36" s="175" t="n">
        <v>1451694736</v>
      </c>
      <c r="X36" s="175" t="n">
        <v>26470.4</v>
      </c>
      <c r="Y36" s="175" t="n">
        <v>56480</v>
      </c>
      <c r="Z36" s="175" t="n">
        <v>3129337.4623</v>
      </c>
      <c r="AA36" s="175" t="n">
        <v>23292</v>
      </c>
      <c r="AB36" s="175" t="n">
        <v>2782810</v>
      </c>
      <c r="AC36" s="175" t="n">
        <v>0</v>
      </c>
      <c r="AD36" s="175" t="n">
        <v>-66441.8593</v>
      </c>
      <c r="AE36" s="175" t="n">
        <v>2193819.4601</v>
      </c>
      <c r="AF36" s="175" t="n">
        <v>-722024.1593</v>
      </c>
      <c r="AG36" s="175" t="n">
        <v>-29246517.8105</v>
      </c>
      <c r="AH36" s="175" t="n">
        <v>1576607.375</v>
      </c>
      <c r="AI36" s="175" t="n">
        <v>-229066.0196</v>
      </c>
      <c r="AJ36" s="175" t="n">
        <v>22567.0703</v>
      </c>
      <c r="AK36" s="175" t="n">
        <v>26521.43</v>
      </c>
      <c r="AL36" s="175" t="n">
        <v>0</v>
      </c>
      <c r="AM36" s="175" t="n">
        <v>10000</v>
      </c>
      <c r="AN36" s="175" t="n">
        <v>2333.23</v>
      </c>
      <c r="AO36" s="175" t="n">
        <v>1346532</v>
      </c>
      <c r="AP36" s="175" t="n">
        <v>0</v>
      </c>
      <c r="AQ36" s="175" t="n">
        <v>0</v>
      </c>
      <c r="AR36" s="175" t="n">
        <v>314555.625</v>
      </c>
      <c r="AS36" s="175" t="n">
        <v>10000</v>
      </c>
      <c r="AT36" s="175" t="n">
        <v>0</v>
      </c>
      <c r="AU36" s="175" t="n">
        <v>10000</v>
      </c>
      <c r="AV36" s="175"/>
    </row>
    <row r="37">
      <c r="A37" t="str">
        <f>L37</f>
      </c>
      <c r="B37" t="str">
        <f>M37</f>
      </c>
      <c r="L37" t="s">
        <v>718</v>
      </c>
      <c r="M37" t="s">
        <v>743</v>
      </c>
      <c r="N37" s="175" t="str">
        <f>Sum(N2:N36)</f>
      </c>
      <c r="O37" s="175" t="str">
        <f>Sum(O2:O36)</f>
      </c>
      <c r="P37" s="175" t="str">
        <f>Sum(P2:P36)</f>
      </c>
      <c r="Q37" s="175" t="str">
        <f>Sum(Q2:Q36)</f>
      </c>
      <c r="R37" s="175" t="str">
        <f>Sum(R2:R36)</f>
      </c>
      <c r="S37" s="175" t="str">
        <f>Sum(S2:S36)</f>
      </c>
      <c r="T37" s="175" t="str">
        <f>Sum(T2:T36)</f>
      </c>
      <c r="U37" s="175" t="str">
        <f>Sum(U2:U36)</f>
      </c>
      <c r="V37" s="175" t="str">
        <f>Sum(V2:V36)</f>
      </c>
      <c r="W37" s="175" t="str">
        <f>Sum(W2:W36)</f>
      </c>
      <c r="X37" s="175" t="str">
        <f>Sum(X2:X36)</f>
      </c>
      <c r="Y37" s="175" t="str">
        <f>Sum(Y2:Y36)</f>
      </c>
      <c r="Z37" s="175" t="str">
        <f>Sum(Z2:Z36)</f>
      </c>
      <c r="AA37" s="175" t="str">
        <f>Sum(AA2:AA36)</f>
      </c>
      <c r="AB37" s="175" t="str">
        <f>Sum(AB2:AB36)</f>
      </c>
      <c r="AC37" s="175" t="str">
        <f>Sum(AC2:AC36)</f>
      </c>
      <c r="AD37" s="175" t="str">
        <f>Sum(AD2:AD36)</f>
      </c>
      <c r="AE37" s="175" t="str">
        <f>Sum(AE2:AE36)</f>
      </c>
      <c r="AF37" s="175" t="str">
        <f>Sum(AF2:AF36)</f>
      </c>
      <c r="AG37" s="175" t="str">
        <f>Sum(AG2:AG36)</f>
      </c>
      <c r="AH37" s="175" t="str">
        <f>Sum(AH2:AH36)</f>
      </c>
      <c r="AI37" s="175" t="str">
        <f>Sum(AI2:AI36)</f>
      </c>
      <c r="AJ37" s="175" t="str">
        <f>Sum(AJ2:AJ36)</f>
      </c>
      <c r="AK37" s="175" t="str">
        <f>Sum(AK2:AK36)</f>
      </c>
      <c r="AL37" s="175" t="str">
        <f>Sum(AL2:AL36)</f>
      </c>
      <c r="AM37" s="175" t="str">
        <f>Sum(AM2:AM36)</f>
      </c>
      <c r="AN37" s="175" t="str">
        <f>Sum(AN2:AN36)</f>
      </c>
      <c r="AO37" s="175" t="str">
        <f>Sum(AO2:AO36)</f>
      </c>
      <c r="AP37" s="175" t="str">
        <f>Sum(AP2:AP36)</f>
      </c>
      <c r="AQ37" s="175" t="str">
        <f>Sum(AQ2:AQ36)</f>
      </c>
      <c r="AR37" s="175" t="str">
        <f>Sum(AR2:AR36)</f>
      </c>
      <c r="AS37" s="175" t="str">
        <f>Sum(AS2:AS36)</f>
      </c>
      <c r="AT37" s="175" t="str">
        <f>Sum(AT2:AT36)</f>
      </c>
      <c r="AU37" s="175"/>
      <c r="AV37" s="175"/>
    </row>
    <row r="40">
      <c r="A40" t="str">
        <f>L40</f>
      </c>
      <c r="B40" t="str">
        <f>M40</f>
      </c>
      <c r="C40" t="str">
        <f>AM40</f>
      </c>
      <c r="D40" t="str">
        <f>AS40</f>
      </c>
      <c r="E40" t="str">
        <f>AT40</f>
      </c>
      <c r="F40" t="str">
        <f>AU40</f>
      </c>
      <c r="G40" t="str">
        <f>AS40&amp;"-"&amp;AT40</f>
      </c>
      <c r="H40" t="str">
        <f>AM40&amp;"-"&amp;AT40</f>
      </c>
      <c r="I40" t="str">
        <f>AU40&amp;"/"&amp;AT40</f>
      </c>
      <c r="J40" t="str">
        <f>"Share "&amp;AT40</f>
      </c>
      <c r="K40" t="str">
        <f>"Share "&amp;AU40</f>
      </c>
      <c r="L40" t="s">
        <v>775</v>
      </c>
      <c r="M40" t="s">
        <v>780</v>
      </c>
      <c r="N40" t="s">
        <v>678</v>
      </c>
      <c r="O40" t="s">
        <v>679</v>
      </c>
      <c r="P40" t="s">
        <v>680</v>
      </c>
      <c r="Q40" t="s">
        <v>681</v>
      </c>
      <c r="R40" t="s">
        <v>682</v>
      </c>
      <c r="S40" t="s">
        <v>683</v>
      </c>
      <c r="T40" t="s">
        <v>684</v>
      </c>
      <c r="U40" t="s">
        <v>685</v>
      </c>
      <c r="V40" t="s">
        <v>686</v>
      </c>
      <c r="W40" t="s">
        <v>687</v>
      </c>
      <c r="X40" t="s">
        <v>688</v>
      </c>
      <c r="Y40" t="s">
        <v>689</v>
      </c>
      <c r="Z40" t="s">
        <v>690</v>
      </c>
      <c r="AA40" t="s">
        <v>691</v>
      </c>
      <c r="AB40" t="s">
        <v>692</v>
      </c>
      <c r="AC40" t="s">
        <v>693</v>
      </c>
      <c r="AD40" t="s">
        <v>694</v>
      </c>
      <c r="AE40" t="s">
        <v>695</v>
      </c>
      <c r="AF40" t="s">
        <v>696</v>
      </c>
      <c r="AG40" t="s">
        <v>697</v>
      </c>
      <c r="AH40" t="s">
        <v>698</v>
      </c>
      <c r="AI40" t="s">
        <v>699</v>
      </c>
      <c r="AJ40" t="s">
        <v>700</v>
      </c>
      <c r="AK40" t="s">
        <v>701</v>
      </c>
      <c r="AL40" t="s">
        <v>702</v>
      </c>
      <c r="AM40" t="s">
        <v>703</v>
      </c>
      <c r="AN40" t="s">
        <v>704</v>
      </c>
      <c r="AO40" t="s">
        <v>705</v>
      </c>
      <c r="AP40" t="s">
        <v>706</v>
      </c>
      <c r="AQ40" t="s">
        <v>707</v>
      </c>
      <c r="AR40" t="s">
        <v>708</v>
      </c>
      <c r="AS40" t="s">
        <v>709</v>
      </c>
      <c r="AT40" t="s">
        <v>710</v>
      </c>
      <c r="AU40" t="s">
        <v>711</v>
      </c>
    </row>
    <row r="41">
      <c r="A41" t="str">
        <f>L41</f>
      </c>
      <c r="B41" t="str">
        <f>M41</f>
      </c>
      <c r="C41" s="175" t="str">
        <f>AM41</f>
      </c>
      <c r="D41" s="175" t="str">
        <f>AS41</f>
      </c>
      <c r="E41" s="175" t="str">
        <f>AT41</f>
      </c>
      <c r="F41" s="175" t="str">
        <f>AU41</f>
      </c>
      <c r="G41" s="11" t="str">
        <f>AT41/AS41-1</f>
      </c>
      <c r="H41" s="11" t="str">
        <f>AT41/AM41-1</f>
      </c>
      <c r="I41" s="11" t="str">
        <f>AU41/AT41</f>
      </c>
      <c r="J41" s="11" t="str">
        <f>AT41/Sum(AT$40:AT$75)</f>
      </c>
      <c r="K41" s="11" t="str">
        <f>AU41/Sum(AU40:AU$75)</f>
      </c>
      <c r="L41" t="s">
        <v>776</v>
      </c>
      <c r="M41" t="s">
        <v>781</v>
      </c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 t="n">
        <v>7208129370.23286</v>
      </c>
      <c r="Y41" s="175" t="n">
        <v>8238348467.58649</v>
      </c>
      <c r="Z41" s="175" t="n">
        <v>11110248859.3933</v>
      </c>
      <c r="AA41" s="175" t="n">
        <v>12918939553.0311</v>
      </c>
      <c r="AB41" s="175" t="n">
        <v>12678993444.194</v>
      </c>
      <c r="AC41" s="175" t="n">
        <v>12839068124.084</v>
      </c>
      <c r="AD41" s="175" t="n">
        <v>14053643272.4786</v>
      </c>
      <c r="AE41" s="175" t="n">
        <v>13815799365.9739</v>
      </c>
      <c r="AF41" s="175" t="n">
        <v>17269895697.7662</v>
      </c>
      <c r="AG41" s="175" t="n">
        <v>16024123368.5018</v>
      </c>
      <c r="AH41" s="175" t="n">
        <v>17554042899.8746</v>
      </c>
      <c r="AI41" s="175" t="n">
        <v>14919620710.7689</v>
      </c>
      <c r="AJ41" s="175" t="n">
        <v>15778831274.0707</v>
      </c>
      <c r="AK41" s="175" t="n">
        <v>13137758795.9752</v>
      </c>
      <c r="AL41" s="175" t="n">
        <v>11148363227.2247</v>
      </c>
      <c r="AM41" s="175" t="n">
        <v>12571654884.3622</v>
      </c>
      <c r="AN41" s="175" t="n">
        <v>12169650924.2291</v>
      </c>
      <c r="AO41" s="175" t="n">
        <v>12979778123.8299</v>
      </c>
      <c r="AP41" s="175" t="n">
        <v>15660179787.0246</v>
      </c>
      <c r="AQ41" s="175" t="n">
        <v>13524810250.2076</v>
      </c>
      <c r="AR41" s="175" t="n">
        <v>12380425221.2756</v>
      </c>
      <c r="AS41" s="175" t="n">
        <v>13174664429.2304</v>
      </c>
      <c r="AT41" s="175" t="n">
        <v>11302088868.3988</v>
      </c>
      <c r="AU41" s="175" t="n">
        <v>9227732307.41495</v>
      </c>
      <c r="AV41" s="175"/>
    </row>
    <row r="42">
      <c r="A42" t="str">
        <f>L42</f>
      </c>
      <c r="B42" t="str">
        <f>M42</f>
      </c>
      <c r="C42" s="175" t="str">
        <f>AM42</f>
      </c>
      <c r="D42" s="175" t="str">
        <f>AS42</f>
      </c>
      <c r="E42" s="175" t="str">
        <f>AT42</f>
      </c>
      <c r="F42" s="175" t="str">
        <f>AU42</f>
      </c>
      <c r="G42" s="11" t="str">
        <f>AT42/AS42-1</f>
      </c>
      <c r="H42" s="11" t="str">
        <f>AT42/AM42-1</f>
      </c>
      <c r="I42" s="11" t="str">
        <f>AU42/AT42</f>
      </c>
      <c r="J42" s="11" t="str">
        <f>AT42/Sum(AT$40:AT$75)</f>
      </c>
      <c r="K42" s="11" t="str">
        <f>AU42/Sum(AU40:AU$75)</f>
      </c>
      <c r="L42" t="s">
        <v>776</v>
      </c>
      <c r="M42" t="s">
        <v>750</v>
      </c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 t="n">
        <v>22108022605.4206</v>
      </c>
      <c r="Y42" s="175" t="n">
        <v>24082127667.0296</v>
      </c>
      <c r="Z42" s="175" t="n">
        <v>32716529649.1403</v>
      </c>
      <c r="AA42" s="175" t="n">
        <v>34131159757.9108</v>
      </c>
      <c r="AB42" s="175" t="n">
        <v>29678429927.7756</v>
      </c>
      <c r="AC42" s="175" t="n">
        <v>23500650319.532</v>
      </c>
      <c r="AD42" s="175" t="n">
        <v>34365274742.8457</v>
      </c>
      <c r="AE42" s="175" t="n">
        <v>39268823373.2819</v>
      </c>
      <c r="AF42" s="175" t="n">
        <v>33470605319.4373</v>
      </c>
      <c r="AG42" s="175" t="n">
        <v>37424421963.3622</v>
      </c>
      <c r="AH42" s="175" t="n">
        <v>38220833631.232</v>
      </c>
      <c r="AI42" s="175" t="n">
        <v>40168022204.4931</v>
      </c>
      <c r="AJ42" s="175" t="n">
        <v>33021956863.2345</v>
      </c>
      <c r="AK42" s="175" t="n">
        <v>29434136638.6929</v>
      </c>
      <c r="AL42" s="175" t="n">
        <v>25173196459.1147</v>
      </c>
      <c r="AM42" s="175" t="n">
        <v>27061009664.2863</v>
      </c>
      <c r="AN42" s="175" t="n">
        <v>36749778562.9959</v>
      </c>
      <c r="AO42" s="175" t="n">
        <v>33096090336.9741</v>
      </c>
      <c r="AP42" s="175" t="n">
        <v>29444261312.1507</v>
      </c>
      <c r="AQ42" s="175" t="n">
        <v>36029366584.6207</v>
      </c>
      <c r="AR42" s="175" t="n">
        <v>47062954547.2328</v>
      </c>
      <c r="AS42" s="175" t="n">
        <v>32057117180.5222</v>
      </c>
      <c r="AT42" s="175" t="n">
        <v>27223594062.4813</v>
      </c>
      <c r="AU42" s="175" t="n">
        <v>21477594499.3072</v>
      </c>
      <c r="AV42" s="175"/>
    </row>
    <row r="43">
      <c r="A43" t="str">
        <f>L43</f>
      </c>
      <c r="B43" t="str">
        <f>M43</f>
      </c>
      <c r="C43" s="175" t="str">
        <f>AM43</f>
      </c>
      <c r="D43" s="175" t="str">
        <f>AS43</f>
      </c>
      <c r="E43" s="175" t="str">
        <f>AT43</f>
      </c>
      <c r="F43" s="175" t="str">
        <f>AU43</f>
      </c>
      <c r="G43" s="11" t="str">
        <f>AT43/AS43-1</f>
      </c>
      <c r="H43" s="11" t="str">
        <f>AT43/AM43-1</f>
      </c>
      <c r="I43" s="11" t="str">
        <f>AU43/AT43</f>
      </c>
      <c r="J43" s="11" t="str">
        <f>AT43/Sum(AT$40:AT$75)</f>
      </c>
      <c r="K43" s="11" t="str">
        <f>AU43/Sum(AU40:AU$75)</f>
      </c>
      <c r="L43" t="s">
        <v>776</v>
      </c>
      <c r="M43" t="s">
        <v>754</v>
      </c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 t="n">
        <v>4139496128.44421</v>
      </c>
      <c r="Y43" s="175" t="n">
        <v>5444293939.27856</v>
      </c>
      <c r="Z43" s="175" t="n">
        <v>11256545510.6959</v>
      </c>
      <c r="AA43" s="175" t="n">
        <v>11086541086.1742</v>
      </c>
      <c r="AB43" s="175" t="n">
        <v>13616131870.9924</v>
      </c>
      <c r="AC43" s="175" t="n">
        <v>11251776572.1283</v>
      </c>
      <c r="AD43" s="175" t="n">
        <v>13275574009.1725</v>
      </c>
      <c r="AE43" s="175" t="n">
        <v>11353316401.4175</v>
      </c>
      <c r="AF43" s="175" t="n">
        <v>15876108054.2982</v>
      </c>
      <c r="AG43" s="175" t="n">
        <v>16142681107.7512</v>
      </c>
      <c r="AH43" s="175" t="n">
        <v>21287874108.3362</v>
      </c>
      <c r="AI43" s="175" t="n">
        <v>43728799417.1062</v>
      </c>
      <c r="AJ43" s="175" t="n">
        <v>31135750497.2692</v>
      </c>
      <c r="AK43" s="175" t="n">
        <v>37762130289.8844</v>
      </c>
      <c r="AL43" s="175" t="n">
        <v>30409028782.5653</v>
      </c>
      <c r="AM43" s="175" t="n">
        <v>29264710020.0184</v>
      </c>
      <c r="AN43" s="175" t="n">
        <v>29137024147.1269</v>
      </c>
      <c r="AO43" s="175" t="n">
        <v>26194750149.6107</v>
      </c>
      <c r="AP43" s="175" t="n">
        <v>38201297937.6311</v>
      </c>
      <c r="AQ43" s="175" t="n">
        <v>45887005526.4254</v>
      </c>
      <c r="AR43" s="175" t="n">
        <v>46625868346.5524</v>
      </c>
      <c r="AS43" s="175" t="n">
        <v>43159854804.5115</v>
      </c>
      <c r="AT43" s="175" t="n">
        <v>43211017818.1106</v>
      </c>
      <c r="AU43" s="175" t="n">
        <v>45855322746.5567</v>
      </c>
      <c r="AV43" s="175"/>
    </row>
    <row r="44">
      <c r="A44" t="str">
        <f>L44</f>
      </c>
      <c r="B44" t="str">
        <f>M44</f>
      </c>
      <c r="C44" s="175" t="str">
        <f>AM44</f>
      </c>
      <c r="D44" s="175" t="str">
        <f>AS44</f>
      </c>
      <c r="E44" s="175" t="str">
        <f>AT44</f>
      </c>
      <c r="F44" s="175" t="str">
        <f>AU44</f>
      </c>
      <c r="G44" s="11" t="str">
        <f>AT44/AS44-1</f>
      </c>
      <c r="H44" s="11" t="str">
        <f>AT44/AM44-1</f>
      </c>
      <c r="I44" s="11" t="str">
        <f>AU44/AT44</f>
      </c>
      <c r="J44" s="11" t="str">
        <f>AT44/Sum(AT$40:AT$75)</f>
      </c>
      <c r="K44" s="11" t="str">
        <f>AU44/Sum(AU40:AU$75)</f>
      </c>
      <c r="L44" t="s">
        <v>776</v>
      </c>
      <c r="M44" t="s">
        <v>751</v>
      </c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 t="n">
        <v>2684476733.51653</v>
      </c>
      <c r="Y44" s="175" t="n">
        <v>3485169566.62545</v>
      </c>
      <c r="Z44" s="175" t="n">
        <v>3323015367.63717</v>
      </c>
      <c r="AA44" s="175" t="n">
        <v>3618723381.44079</v>
      </c>
      <c r="AB44" s="175" t="n">
        <v>4739420820.75837</v>
      </c>
      <c r="AC44" s="175" t="n">
        <v>12063048274.3078</v>
      </c>
      <c r="AD44" s="175" t="n">
        <v>7215527792.57888</v>
      </c>
      <c r="AE44" s="175" t="n">
        <v>6712067788.32557</v>
      </c>
      <c r="AF44" s="175" t="n">
        <v>11976378523.6064</v>
      </c>
      <c r="AG44" s="175" t="n">
        <v>6025443053.25273</v>
      </c>
      <c r="AH44" s="175" t="n">
        <v>3741215904.61768</v>
      </c>
      <c r="AI44" s="175" t="n">
        <v>2798724129.30046</v>
      </c>
      <c r="AJ44" s="175" t="n">
        <v>2355072981.75225</v>
      </c>
      <c r="AK44" s="175" t="n">
        <v>1507102990.83428</v>
      </c>
      <c r="AL44" s="175" t="n">
        <v>426108253.02552</v>
      </c>
      <c r="AM44" s="175" t="n">
        <v>569966466.676976</v>
      </c>
      <c r="AN44" s="175" t="n">
        <v>523832904.625034</v>
      </c>
      <c r="AO44" s="175" t="n">
        <v>245077096.293483</v>
      </c>
      <c r="AP44" s="175" t="n">
        <v>234100401.869374</v>
      </c>
      <c r="AQ44" s="175" t="n">
        <v>653263526.309355</v>
      </c>
      <c r="AR44" s="175" t="n">
        <v>1105613976.53834</v>
      </c>
      <c r="AS44" s="175" t="n">
        <v>1383829341.96418</v>
      </c>
      <c r="AT44" s="175" t="n">
        <v>927568040.9369</v>
      </c>
      <c r="AU44" s="175" t="n">
        <v>366143333.794822</v>
      </c>
      <c r="AV44" s="175"/>
    </row>
    <row r="45">
      <c r="A45" t="str">
        <f>L45</f>
      </c>
      <c r="B45" t="str">
        <f>M45</f>
      </c>
      <c r="C45" s="175" t="str">
        <f>AM45</f>
      </c>
      <c r="D45" s="175" t="str">
        <f>AS45</f>
      </c>
      <c r="E45" s="175" t="str">
        <f>AT45</f>
      </c>
      <c r="F45" s="175" t="str">
        <f>AU45</f>
      </c>
      <c r="G45" s="11" t="str">
        <f>AT45/AS45-1</f>
      </c>
      <c r="H45" s="11" t="str">
        <f>AT45/AM45-1</f>
      </c>
      <c r="I45" s="11" t="str">
        <f>AU45/AT45</f>
      </c>
      <c r="J45" s="11" t="str">
        <f>AT45/Sum(AT$40:AT$75)</f>
      </c>
      <c r="K45" s="11" t="str">
        <f>AU45/Sum(AU40:AU$75)</f>
      </c>
      <c r="L45" t="s">
        <v>776</v>
      </c>
      <c r="M45" t="s">
        <v>755</v>
      </c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 t="n">
        <v>17509290999.2457</v>
      </c>
      <c r="Y45" s="175" t="n">
        <v>17411832418.3614</v>
      </c>
      <c r="Z45" s="175" t="n">
        <v>22671212962.7154</v>
      </c>
      <c r="AA45" s="175" t="n">
        <v>32514785236.5032</v>
      </c>
      <c r="AB45" s="175" t="n">
        <v>32126494925.1854</v>
      </c>
      <c r="AC45" s="175" t="n">
        <v>35090178713.9305</v>
      </c>
      <c r="AD45" s="175" t="n">
        <v>40114800644.48</v>
      </c>
      <c r="AE45" s="175" t="n">
        <v>38986560248.3764</v>
      </c>
      <c r="AF45" s="175" t="n">
        <v>32298795937.3592</v>
      </c>
      <c r="AG45" s="175" t="n">
        <v>33835438108.0274</v>
      </c>
      <c r="AH45" s="175" t="n">
        <v>32193966791.1232</v>
      </c>
      <c r="AI45" s="175" t="n">
        <v>31019368311.0902</v>
      </c>
      <c r="AJ45" s="175" t="n">
        <v>25491862887.8529</v>
      </c>
      <c r="AK45" s="175" t="n">
        <v>21646636899.898</v>
      </c>
      <c r="AL45" s="175" t="n">
        <v>26167808898.5256</v>
      </c>
      <c r="AM45" s="175" t="n">
        <v>24617549839.3267</v>
      </c>
      <c r="AN45" s="175" t="n">
        <v>22760698101.1175</v>
      </c>
      <c r="AO45" s="175" t="n">
        <v>23161718798.9204</v>
      </c>
      <c r="AP45" s="175" t="n">
        <v>20671895122.2758</v>
      </c>
      <c r="AQ45" s="175" t="n">
        <v>20223021506.3217</v>
      </c>
      <c r="AR45" s="175" t="n">
        <v>17194972961.383</v>
      </c>
      <c r="AS45" s="175" t="n">
        <v>17451417269.0962</v>
      </c>
      <c r="AT45" s="175" t="n">
        <v>17821273493.2069</v>
      </c>
      <c r="AU45" s="175" t="n">
        <v>10070544268.6994</v>
      </c>
      <c r="AV45" s="175"/>
    </row>
    <row r="46">
      <c r="A46" t="str">
        <f>L46</f>
      </c>
      <c r="B46" t="str">
        <f>M46</f>
      </c>
      <c r="C46" s="175" t="str">
        <f>AM46</f>
      </c>
      <c r="D46" s="175" t="str">
        <f>AS46</f>
      </c>
      <c r="E46" s="175" t="str">
        <f>AT46</f>
      </c>
      <c r="F46" s="175" t="str">
        <f>AU46</f>
      </c>
      <c r="G46" s="11" t="str">
        <f>AT46/AS46-1</f>
      </c>
      <c r="H46" s="11" t="str">
        <f>AT46/AM46-1</f>
      </c>
      <c r="I46" s="11" t="str">
        <f>AU46/AT46</f>
      </c>
      <c r="J46" s="11" t="str">
        <f>AT46/Sum(AT$40:AT$75)</f>
      </c>
      <c r="K46" s="11" t="str">
        <f>AU46/Sum(AU40:AU$75)</f>
      </c>
      <c r="L46" t="s">
        <v>776</v>
      </c>
      <c r="M46" t="s">
        <v>756</v>
      </c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 t="n">
        <v>11310343023.2057</v>
      </c>
      <c r="Y46" s="175" t="n">
        <v>13630661017.873</v>
      </c>
      <c r="Z46" s="175" t="n">
        <v>11996726167.8644</v>
      </c>
      <c r="AA46" s="175" t="n">
        <v>12071513816.9043</v>
      </c>
      <c r="AB46" s="175" t="n">
        <v>15088078293.4745</v>
      </c>
      <c r="AC46" s="175" t="n">
        <v>11398860844.9867</v>
      </c>
      <c r="AD46" s="175" t="n">
        <v>13896527719.7479</v>
      </c>
      <c r="AE46" s="175" t="n">
        <v>16298800760.4408</v>
      </c>
      <c r="AF46" s="175" t="n">
        <v>10850490030.126</v>
      </c>
      <c r="AG46" s="175" t="n">
        <v>12018851128.1608</v>
      </c>
      <c r="AH46" s="175" t="n">
        <v>12465275322.3146</v>
      </c>
      <c r="AI46" s="175" t="n">
        <v>6902062826.54686</v>
      </c>
      <c r="AJ46" s="175" t="n">
        <v>21324440611.6546</v>
      </c>
      <c r="AK46" s="175" t="n">
        <v>15775854931.7273</v>
      </c>
      <c r="AL46" s="175" t="n">
        <v>5914706747.56039</v>
      </c>
      <c r="AM46" s="175" t="n">
        <v>4056272139.86954</v>
      </c>
      <c r="AN46" s="175" t="n">
        <v>20539260046.622</v>
      </c>
      <c r="AO46" s="175" t="n">
        <v>36020329213.5583</v>
      </c>
      <c r="AP46" s="175" t="n">
        <v>25129809892.3342</v>
      </c>
      <c r="AQ46" s="175" t="n">
        <v>22147743805.0165</v>
      </c>
      <c r="AR46" s="175" t="n">
        <v>44609924384.5788</v>
      </c>
      <c r="AS46" s="175" t="n">
        <v>14737812006.2475</v>
      </c>
      <c r="AT46" s="175" t="n">
        <v>21397333490.0979</v>
      </c>
      <c r="AU46" s="175" t="n">
        <v>12746547872.7915</v>
      </c>
      <c r="AV46" s="175"/>
    </row>
    <row r="47">
      <c r="A47" t="str">
        <f>L47</f>
      </c>
      <c r="B47" t="str">
        <f>M47</f>
      </c>
      <c r="C47" s="175" t="str">
        <f>AM47</f>
      </c>
      <c r="D47" s="175" t="str">
        <f>AS47</f>
      </c>
      <c r="E47" s="175" t="str">
        <f>AT47</f>
      </c>
      <c r="F47" s="175" t="str">
        <f>AU47</f>
      </c>
      <c r="G47" s="11" t="str">
        <f>AT47/AS47-1</f>
      </c>
      <c r="H47" s="11" t="str">
        <f>AT47/AM47-1</f>
      </c>
      <c r="I47" s="11" t="str">
        <f>AU47/AT47</f>
      </c>
      <c r="J47" s="11" t="str">
        <f>AT47/Sum(AT$40:AT$75)</f>
      </c>
      <c r="K47" s="11" t="str">
        <f>AU47/Sum(AU40:AU$75)</f>
      </c>
      <c r="L47" t="s">
        <v>776</v>
      </c>
      <c r="M47" t="s">
        <v>757</v>
      </c>
      <c r="N47" s="175" t="n">
        <v>59612655790.5004</v>
      </c>
      <c r="O47" s="175" t="n">
        <v>61305261117.6304</v>
      </c>
      <c r="P47" s="175" t="n">
        <v>55706274861.9774</v>
      </c>
      <c r="Q47" s="175" t="n">
        <v>55513456611.9984</v>
      </c>
      <c r="R47" s="175" t="n">
        <v>56837378276.9017</v>
      </c>
      <c r="S47" s="175" t="n">
        <v>50475873637.0519</v>
      </c>
      <c r="T47" s="175" t="n">
        <v>56517011796.4626</v>
      </c>
      <c r="U47" s="175" t="n">
        <v>58548010637.4802</v>
      </c>
      <c r="V47" s="175" t="n">
        <v>62269753475.6513</v>
      </c>
      <c r="W47" s="175" t="n">
        <v>65120113947.3358</v>
      </c>
      <c r="X47" s="175" t="n">
        <v>4356264036.29208</v>
      </c>
      <c r="Y47" s="175" t="n">
        <v>233948266.208126</v>
      </c>
      <c r="Z47" s="175" t="n">
        <v>346829811.487014</v>
      </c>
      <c r="AA47" s="175" t="n">
        <v>471594950.933564</v>
      </c>
      <c r="AB47" s="175" t="n">
        <v>479491089.812886</v>
      </c>
      <c r="AC47" s="175" t="n">
        <v>621994102.13031</v>
      </c>
      <c r="AD47" s="175" t="n">
        <v>854646360.132606</v>
      </c>
      <c r="AE47" s="175" t="n">
        <v>8421053537.37737</v>
      </c>
      <c r="AF47" s="175" t="n">
        <v>18577035293.5225</v>
      </c>
      <c r="AG47" s="175" t="n">
        <v>20049055789.9717</v>
      </c>
      <c r="AH47" s="175" t="n">
        <v>1354365662.49292</v>
      </c>
      <c r="AI47" s="175" t="n">
        <v>841867511.238653</v>
      </c>
      <c r="AJ47" s="175" t="n">
        <v>3532078190.07526</v>
      </c>
      <c r="AK47" s="175" t="n">
        <v>37882181.5426344</v>
      </c>
      <c r="AL47" s="175" t="n">
        <v>272047462.472648</v>
      </c>
      <c r="AM47" s="175" t="n">
        <v>89084053.1969437</v>
      </c>
      <c r="AN47" s="175" t="n">
        <v>506792564.599354</v>
      </c>
      <c r="AO47" s="175" t="n">
        <v>-343150250.203451</v>
      </c>
      <c r="AP47" s="175" t="n">
        <v>0</v>
      </c>
      <c r="AQ47" s="175" t="n">
        <v>57010.718032891</v>
      </c>
      <c r="AR47" s="175" t="n">
        <v>0</v>
      </c>
      <c r="AS47" s="175" t="n">
        <v>0</v>
      </c>
      <c r="AT47" s="175" t="n">
        <v>0</v>
      </c>
      <c r="AU47" s="175" t="n">
        <v>0</v>
      </c>
      <c r="AV47" s="175"/>
    </row>
    <row r="48">
      <c r="A48" t="str">
        <f>L48</f>
      </c>
      <c r="B48" t="str">
        <f>M48</f>
      </c>
      <c r="C48" s="175" t="str">
        <f>AM48</f>
      </c>
      <c r="D48" s="175" t="str">
        <f>AS48</f>
      </c>
      <c r="E48" s="175" t="str">
        <f>AT48</f>
      </c>
      <c r="F48" s="175" t="str">
        <f>AU48</f>
      </c>
      <c r="G48" s="11" t="str">
        <f>AT48/AS48-1</f>
      </c>
      <c r="H48" s="11" t="str">
        <f>AT48/AM48-1</f>
      </c>
      <c r="I48" s="11" t="str">
        <f>AU48/AT48</f>
      </c>
      <c r="J48" s="11" t="str">
        <f>AT48/Sum(AT$40:AT$75)</f>
      </c>
      <c r="K48" s="11" t="str">
        <f>AU48/Sum(AU40:AU$75)</f>
      </c>
      <c r="L48" t="s">
        <v>777</v>
      </c>
      <c r="M48" t="s">
        <v>781</v>
      </c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 t="n">
        <v>18935755639.7587</v>
      </c>
      <c r="Y48" s="175" t="n">
        <v>17882271604.305</v>
      </c>
      <c r="Z48" s="175" t="n">
        <v>21634186769.9938</v>
      </c>
      <c r="AA48" s="175" t="n">
        <v>31482760176.9046</v>
      </c>
      <c r="AB48" s="175" t="n">
        <v>35516502195.0957</v>
      </c>
      <c r="AC48" s="175" t="n">
        <v>41783803446.2697</v>
      </c>
      <c r="AD48" s="175" t="n">
        <v>42372922293.9792</v>
      </c>
      <c r="AE48" s="175" t="n">
        <v>45885336779.8943</v>
      </c>
      <c r="AF48" s="175" t="n">
        <v>58295823807.4519</v>
      </c>
      <c r="AG48" s="175" t="n">
        <v>54138117976.4574</v>
      </c>
      <c r="AH48" s="175" t="n">
        <v>48279153066.8869</v>
      </c>
      <c r="AI48" s="175" t="n">
        <v>50859038102.8208</v>
      </c>
      <c r="AJ48" s="175" t="n">
        <v>44572962930.7586</v>
      </c>
      <c r="AK48" s="175" t="n">
        <v>31895818368.9918</v>
      </c>
      <c r="AL48" s="175" t="n">
        <v>37177426100.8674</v>
      </c>
      <c r="AM48" s="175" t="n">
        <v>33593033672.2667</v>
      </c>
      <c r="AN48" s="175" t="n">
        <v>32004839504.4961</v>
      </c>
      <c r="AO48" s="175" t="n">
        <v>33019206267.9581</v>
      </c>
      <c r="AP48" s="175" t="n">
        <v>38248285812.7318</v>
      </c>
      <c r="AQ48" s="175" t="n">
        <v>32801879329.9728</v>
      </c>
      <c r="AR48" s="175" t="n">
        <v>35329721708.5504</v>
      </c>
      <c r="AS48" s="175" t="n">
        <v>46266017740.8978</v>
      </c>
      <c r="AT48" s="175" t="n">
        <v>54674308032.4432</v>
      </c>
      <c r="AU48" s="175" t="n">
        <v>17958633980.1588</v>
      </c>
      <c r="AV48" s="175"/>
    </row>
    <row r="49">
      <c r="A49" t="str">
        <f>L49</f>
      </c>
      <c r="B49" t="str">
        <f>M49</f>
      </c>
      <c r="C49" s="175" t="str">
        <f>AM49</f>
      </c>
      <c r="D49" s="175" t="str">
        <f>AS49</f>
      </c>
      <c r="E49" s="175" t="str">
        <f>AT49</f>
      </c>
      <c r="F49" s="175" t="str">
        <f>AU49</f>
      </c>
      <c r="G49" s="11" t="str">
        <f>AT49/AS49-1</f>
      </c>
      <c r="H49" s="11" t="str">
        <f>AT49/AM49-1</f>
      </c>
      <c r="I49" s="11" t="str">
        <f>AU49/AT49</f>
      </c>
      <c r="J49" s="11" t="str">
        <f>AT49/Sum(AT$40:AT$75)</f>
      </c>
      <c r="K49" s="11" t="str">
        <f>AU49/Sum(AU40:AU$75)</f>
      </c>
      <c r="L49" t="s">
        <v>777</v>
      </c>
      <c r="M49" t="s">
        <v>750</v>
      </c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 t="n">
        <v>12721656431.873</v>
      </c>
      <c r="Y49" s="175" t="n">
        <v>17233851725.6616</v>
      </c>
      <c r="Z49" s="175" t="n">
        <v>18251956076.5886</v>
      </c>
      <c r="AA49" s="175" t="n">
        <v>26540368399.6159</v>
      </c>
      <c r="AB49" s="175" t="n">
        <v>27813851052.069</v>
      </c>
      <c r="AC49" s="175" t="n">
        <v>27508117019.831</v>
      </c>
      <c r="AD49" s="175" t="n">
        <v>28710115580.8441</v>
      </c>
      <c r="AE49" s="175" t="n">
        <v>35379661971.6563</v>
      </c>
      <c r="AF49" s="175" t="n">
        <v>45111740688.0714</v>
      </c>
      <c r="AG49" s="175" t="n">
        <v>43009362379.1095</v>
      </c>
      <c r="AH49" s="175" t="n">
        <v>43152919796.7227</v>
      </c>
      <c r="AI49" s="175" t="n">
        <v>41365837306.0595</v>
      </c>
      <c r="AJ49" s="175" t="n">
        <v>37266800157.8684</v>
      </c>
      <c r="AK49" s="175" t="n">
        <v>31873587806.2314</v>
      </c>
      <c r="AL49" s="175" t="n">
        <v>27521364599.7353</v>
      </c>
      <c r="AM49" s="175" t="n">
        <v>27450087993.1332</v>
      </c>
      <c r="AN49" s="175" t="n">
        <v>23652491881.2384</v>
      </c>
      <c r="AO49" s="175" t="n">
        <v>25263294523.9948</v>
      </c>
      <c r="AP49" s="175" t="n">
        <v>31192687561.6154</v>
      </c>
      <c r="AQ49" s="175" t="n">
        <v>32388946019.2718</v>
      </c>
      <c r="AR49" s="175" t="n">
        <v>33040320924.1922</v>
      </c>
      <c r="AS49" s="175" t="n">
        <v>42326777564.2413</v>
      </c>
      <c r="AT49" s="175" t="n">
        <v>31612404331.495</v>
      </c>
      <c r="AU49" s="175" t="n">
        <v>14388682886.6219</v>
      </c>
      <c r="AV49" s="175"/>
    </row>
    <row r="50">
      <c r="A50" t="str">
        <f>L50</f>
      </c>
      <c r="B50" t="str">
        <f>M50</f>
      </c>
      <c r="C50" s="175" t="str">
        <f>AM50</f>
      </c>
      <c r="D50" s="175" t="str">
        <f>AS50</f>
      </c>
      <c r="E50" s="175" t="str">
        <f>AT50</f>
      </c>
      <c r="F50" s="175" t="str">
        <f>AU50</f>
      </c>
      <c r="G50" s="11" t="str">
        <f>AT50/AS50-1</f>
      </c>
      <c r="H50" s="11" t="str">
        <f>AT50/AM50-1</f>
      </c>
      <c r="I50" s="11" t="str">
        <f>AU50/AT50</f>
      </c>
      <c r="J50" s="11" t="str">
        <f>AT50/Sum(AT$40:AT$75)</f>
      </c>
      <c r="K50" s="11" t="str">
        <f>AU50/Sum(AU40:AU$75)</f>
      </c>
      <c r="L50" t="s">
        <v>777</v>
      </c>
      <c r="M50" t="s">
        <v>754</v>
      </c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 t="n">
        <v>2951379545.05469</v>
      </c>
      <c r="Y50" s="175" t="n">
        <v>1495639507.7181</v>
      </c>
      <c r="Z50" s="175" t="n">
        <v>1744101616.38167</v>
      </c>
      <c r="AA50" s="175" t="n">
        <v>2862398300.40093</v>
      </c>
      <c r="AB50" s="175" t="n">
        <v>3024204094.94982</v>
      </c>
      <c r="AC50" s="175" t="n">
        <v>7862600085.9731</v>
      </c>
      <c r="AD50" s="175" t="n">
        <v>9133157177.79447</v>
      </c>
      <c r="AE50" s="175" t="n">
        <v>10277886122.2184</v>
      </c>
      <c r="AF50" s="175" t="n">
        <v>9694678527.19636</v>
      </c>
      <c r="AG50" s="175" t="n">
        <v>11222722770.8734</v>
      </c>
      <c r="AH50" s="175" t="n">
        <v>12838714605.434</v>
      </c>
      <c r="AI50" s="175" t="n">
        <v>11869486068.1498</v>
      </c>
      <c r="AJ50" s="175" t="n">
        <v>13279043023.6668</v>
      </c>
      <c r="AK50" s="175" t="n">
        <v>11747489218.3242</v>
      </c>
      <c r="AL50" s="175" t="n">
        <v>10903482720.4856</v>
      </c>
      <c r="AM50" s="175" t="n">
        <v>10864974535.6404</v>
      </c>
      <c r="AN50" s="175" t="n">
        <v>10442441943.5631</v>
      </c>
      <c r="AO50" s="175" t="n">
        <v>10674011579.887</v>
      </c>
      <c r="AP50" s="175" t="n">
        <v>9160523155.08642</v>
      </c>
      <c r="AQ50" s="175" t="n">
        <v>15307989986.5016</v>
      </c>
      <c r="AR50" s="175" t="n">
        <v>12181014802.1303</v>
      </c>
      <c r="AS50" s="175" t="n">
        <v>7060867594.37941</v>
      </c>
      <c r="AT50" s="175" t="n">
        <v>6633068637.9805</v>
      </c>
      <c r="AU50" s="175" t="n">
        <v>3851853846.41282</v>
      </c>
      <c r="AV50" s="175"/>
    </row>
    <row r="51">
      <c r="A51" t="str">
        <f>L51</f>
      </c>
      <c r="B51" t="str">
        <f>M51</f>
      </c>
      <c r="C51" s="175" t="str">
        <f>AM51</f>
      </c>
      <c r="D51" s="175" t="str">
        <f>AS51</f>
      </c>
      <c r="E51" s="175" t="str">
        <f>AT51</f>
      </c>
      <c r="F51" s="175" t="str">
        <f>AU51</f>
      </c>
      <c r="G51" s="11" t="str">
        <f>AT51/AS51-1</f>
      </c>
      <c r="H51" s="11" t="str">
        <f>AT51/AM51-1</f>
      </c>
      <c r="I51" s="11" t="str">
        <f>AU51/AT51</f>
      </c>
      <c r="J51" s="11" t="str">
        <f>AT51/Sum(AT$40:AT$75)</f>
      </c>
      <c r="K51" s="11" t="str">
        <f>AU51/Sum(AU40:AU$75)</f>
      </c>
      <c r="L51" t="s">
        <v>777</v>
      </c>
      <c r="M51" t="s">
        <v>751</v>
      </c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 t="n">
        <v>5974271296.98755</v>
      </c>
      <c r="Y51" s="175" t="n">
        <v>6746734056.49029</v>
      </c>
      <c r="Z51" s="175" t="n">
        <v>7835927290.83896</v>
      </c>
      <c r="AA51" s="175" t="n">
        <v>9123688806.89252</v>
      </c>
      <c r="AB51" s="175" t="n">
        <v>11731307759.7056</v>
      </c>
      <c r="AC51" s="175" t="n">
        <v>15183240317.6801</v>
      </c>
      <c r="AD51" s="175" t="n">
        <v>17513840623.3406</v>
      </c>
      <c r="AE51" s="175" t="n">
        <v>19209215761.404</v>
      </c>
      <c r="AF51" s="175" t="n">
        <v>21583898707.4254</v>
      </c>
      <c r="AG51" s="175" t="n">
        <v>24227239072.7004</v>
      </c>
      <c r="AH51" s="175" t="n">
        <v>20931495054.4298</v>
      </c>
      <c r="AI51" s="175" t="n">
        <v>9690465473.67753</v>
      </c>
      <c r="AJ51" s="175" t="n">
        <v>15956189124.3486</v>
      </c>
      <c r="AK51" s="175" t="n">
        <v>10903158245.6418</v>
      </c>
      <c r="AL51" s="175" t="n">
        <v>2525188024.90781</v>
      </c>
      <c r="AM51" s="175" t="n">
        <v>1597359242.94367</v>
      </c>
      <c r="AN51" s="175" t="n">
        <v>1734611714.51763</v>
      </c>
      <c r="AO51" s="175" t="n">
        <v>1652526348.93218</v>
      </c>
      <c r="AP51" s="175" t="n">
        <v>1800569363.12349</v>
      </c>
      <c r="AQ51" s="175" t="n">
        <v>2120845796.02748</v>
      </c>
      <c r="AR51" s="175" t="n">
        <v>2257368588.22613</v>
      </c>
      <c r="AS51" s="175" t="n">
        <v>1819132057.00236</v>
      </c>
      <c r="AT51" s="175" t="n">
        <v>987918603.4839</v>
      </c>
      <c r="AU51" s="175" t="n">
        <v>1251237650.47778</v>
      </c>
      <c r="AV51" s="175"/>
    </row>
    <row r="52">
      <c r="A52" t="str">
        <f>L52</f>
      </c>
      <c r="B52" t="str">
        <f>M52</f>
      </c>
      <c r="C52" s="175" t="str">
        <f>AM52</f>
      </c>
      <c r="D52" s="175" t="str">
        <f>AS52</f>
      </c>
      <c r="E52" s="175" t="str">
        <f>AT52</f>
      </c>
      <c r="F52" s="175" t="str">
        <f>AU52</f>
      </c>
      <c r="G52" s="11" t="str">
        <f>AT52/AS52-1</f>
      </c>
      <c r="H52" s="11" t="str">
        <f>AT52/AM52-1</f>
      </c>
      <c r="I52" s="11" t="str">
        <f>AU52/AT52</f>
      </c>
      <c r="J52" s="11" t="str">
        <f>AT52/Sum(AT$40:AT$75)</f>
      </c>
      <c r="K52" s="11" t="str">
        <f>AU52/Sum(AU40:AU$75)</f>
      </c>
      <c r="L52" t="s">
        <v>777</v>
      </c>
      <c r="M52" t="s">
        <v>755</v>
      </c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 t="n">
        <v>12918366992.1763</v>
      </c>
      <c r="Y52" s="175" t="n">
        <v>10784995648.8764</v>
      </c>
      <c r="Z52" s="175" t="n">
        <v>12855339953.2005</v>
      </c>
      <c r="AA52" s="175" t="n">
        <v>17884542324.7843</v>
      </c>
      <c r="AB52" s="175" t="n">
        <v>25206243832.5796</v>
      </c>
      <c r="AC52" s="175" t="n">
        <v>22505787441.5807</v>
      </c>
      <c r="AD52" s="175" t="n">
        <v>25506264864.4507</v>
      </c>
      <c r="AE52" s="175" t="n">
        <v>25668309199.1132</v>
      </c>
      <c r="AF52" s="175" t="n">
        <v>27414388993.6484</v>
      </c>
      <c r="AG52" s="175" t="n">
        <v>24178377603.8445</v>
      </c>
      <c r="AH52" s="175" t="n">
        <v>31260355504.7125</v>
      </c>
      <c r="AI52" s="175" t="n">
        <v>35548017082.5956</v>
      </c>
      <c r="AJ52" s="175" t="n">
        <v>34883791957.4156</v>
      </c>
      <c r="AK52" s="175" t="n">
        <v>34831532380.9724</v>
      </c>
      <c r="AL52" s="175" t="n">
        <v>31049537137.4052</v>
      </c>
      <c r="AM52" s="175" t="n">
        <v>29064615364.4146</v>
      </c>
      <c r="AN52" s="175" t="n">
        <v>27522699753.3901</v>
      </c>
      <c r="AO52" s="175" t="n">
        <v>30250610070.7633</v>
      </c>
      <c r="AP52" s="175" t="n">
        <v>27274760003.565</v>
      </c>
      <c r="AQ52" s="175" t="n">
        <v>30974881333.9314</v>
      </c>
      <c r="AR52" s="175" t="n">
        <v>30933329243.5474</v>
      </c>
      <c r="AS52" s="175" t="n">
        <v>30293621846.5411</v>
      </c>
      <c r="AT52" s="175" t="n">
        <v>30662302414.5404</v>
      </c>
      <c r="AU52" s="175" t="n">
        <v>22565217283.3608</v>
      </c>
      <c r="AV52" s="175"/>
    </row>
    <row r="53">
      <c r="A53" t="str">
        <f>L53</f>
      </c>
      <c r="B53" t="str">
        <f>M53</f>
      </c>
      <c r="C53" s="175" t="str">
        <f>AM53</f>
      </c>
      <c r="D53" s="175" t="str">
        <f>AS53</f>
      </c>
      <c r="E53" s="175" t="str">
        <f>AT53</f>
      </c>
      <c r="F53" s="175" t="str">
        <f>AU53</f>
      </c>
      <c r="G53" s="11" t="str">
        <f>AT53/AS53-1</f>
      </c>
      <c r="H53" s="11" t="str">
        <f>AT53/AM53-1</f>
      </c>
      <c r="I53" s="11" t="str">
        <f>AU53/AT53</f>
      </c>
      <c r="J53" s="11" t="str">
        <f>AT53/Sum(AT$40:AT$75)</f>
      </c>
      <c r="K53" s="11" t="str">
        <f>AU53/Sum(AU40:AU$75)</f>
      </c>
      <c r="L53" t="s">
        <v>777</v>
      </c>
      <c r="M53" t="s">
        <v>756</v>
      </c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 t="n">
        <v>1923761966.64206</v>
      </c>
      <c r="Y53" s="175" t="n">
        <v>1234791965.65905</v>
      </c>
      <c r="Z53" s="175" t="n">
        <v>1467774943.94814</v>
      </c>
      <c r="AA53" s="175" t="n">
        <v>2072731273.82803</v>
      </c>
      <c r="AB53" s="175" t="n">
        <v>1015374790.12596</v>
      </c>
      <c r="AC53" s="175" t="n">
        <v>2936680367.65722</v>
      </c>
      <c r="AD53" s="175" t="n">
        <v>2233545690.11216</v>
      </c>
      <c r="AE53" s="175" t="n">
        <v>3415570810.55575</v>
      </c>
      <c r="AF53" s="175" t="n">
        <v>3051050993.22185</v>
      </c>
      <c r="AG53" s="175" t="n">
        <v>1924671923.59413</v>
      </c>
      <c r="AH53" s="175" t="n">
        <v>5696272484.85833</v>
      </c>
      <c r="AI53" s="175" t="n">
        <v>3205573961.65781</v>
      </c>
      <c r="AJ53" s="175" t="n">
        <v>3898396651.89695</v>
      </c>
      <c r="AK53" s="175" t="n">
        <v>1547601629.77312</v>
      </c>
      <c r="AL53" s="175" t="n">
        <v>1808680640.63042</v>
      </c>
      <c r="AM53" s="175" t="n">
        <v>271145119.503384</v>
      </c>
      <c r="AN53" s="175" t="n">
        <v>5032566082.79249</v>
      </c>
      <c r="AO53" s="175" t="n">
        <v>2662623805.04111</v>
      </c>
      <c r="AP53" s="175" t="n">
        <v>12812645916.2226</v>
      </c>
      <c r="AQ53" s="175" t="n">
        <v>8494373593.76708</v>
      </c>
      <c r="AR53" s="175" t="n">
        <v>9478171930.67923</v>
      </c>
      <c r="AS53" s="175" t="n">
        <v>2441579775.0464</v>
      </c>
      <c r="AT53" s="175" t="n">
        <v>889130843.3493</v>
      </c>
      <c r="AU53" s="175" t="n">
        <v>651963687.779083</v>
      </c>
      <c r="AV53" s="175"/>
    </row>
    <row r="54">
      <c r="A54" t="str">
        <f>L54</f>
      </c>
      <c r="B54" t="str">
        <f>M54</f>
      </c>
      <c r="C54" s="175" t="str">
        <f>AM54</f>
      </c>
      <c r="D54" s="175" t="str">
        <f>AS54</f>
      </c>
      <c r="E54" s="175" t="str">
        <f>AT54</f>
      </c>
      <c r="F54" s="175" t="str">
        <f>AU54</f>
      </c>
      <c r="G54" s="11" t="str">
        <f>AT54/AS54-1</f>
      </c>
      <c r="H54" s="11" t="str">
        <f>AT54/AM54-1</f>
      </c>
      <c r="I54" s="11" t="str">
        <f>AU54/AT54</f>
      </c>
      <c r="J54" s="11" t="str">
        <f>AT54/Sum(AT$40:AT$75)</f>
      </c>
      <c r="K54" s="11" t="str">
        <f>AU54/Sum(AU40:AU$75)</f>
      </c>
      <c r="L54" t="s">
        <v>777</v>
      </c>
      <c r="M54" t="s">
        <v>757</v>
      </c>
      <c r="N54" s="175" t="n">
        <v>71473199097.7966</v>
      </c>
      <c r="O54" s="175" t="n">
        <v>72664329919.2825</v>
      </c>
      <c r="P54" s="175" t="n">
        <v>65704512499.1516</v>
      </c>
      <c r="Q54" s="175" t="n">
        <v>61884289969.4329</v>
      </c>
      <c r="R54" s="175" t="n">
        <v>55722675749.2524</v>
      </c>
      <c r="S54" s="175" t="n">
        <v>50027920265.8576</v>
      </c>
      <c r="T54" s="175" t="n">
        <v>51959031851.1232</v>
      </c>
      <c r="U54" s="175" t="n">
        <v>49157715712.5822</v>
      </c>
      <c r="V54" s="175" t="n">
        <v>46977870602.154</v>
      </c>
      <c r="W54" s="175" t="n">
        <v>48950619271.1251</v>
      </c>
      <c r="X54" s="175" t="n">
        <v>3797504137.37861</v>
      </c>
      <c r="Y54" s="175" t="n">
        <v>1408365887.70803</v>
      </c>
      <c r="Z54" s="175" t="n">
        <v>2027677997.10508</v>
      </c>
      <c r="AA54" s="175" t="n">
        <v>2143097502.39681</v>
      </c>
      <c r="AB54" s="175" t="n">
        <v>2443891014.62081</v>
      </c>
      <c r="AC54" s="175" t="n">
        <v>1754567790.57827</v>
      </c>
      <c r="AD54" s="175" t="n">
        <v>3159800630.42513</v>
      </c>
      <c r="AE54" s="175" t="n">
        <v>4313675869.47548</v>
      </c>
      <c r="AF54" s="175" t="n">
        <v>9537785754.52527</v>
      </c>
      <c r="AG54" s="175" t="n">
        <v>8805197450.60211</v>
      </c>
      <c r="AH54" s="175" t="n">
        <v>263274181.739311</v>
      </c>
      <c r="AI54" s="175" t="n">
        <v>83962105.4524457</v>
      </c>
      <c r="AJ54" s="175" t="n">
        <v>116699358.299003</v>
      </c>
      <c r="AK54" s="175" t="n">
        <v>299446866.003662</v>
      </c>
      <c r="AL54" s="175" t="n">
        <v>377301960.766375</v>
      </c>
      <c r="AM54" s="175" t="n">
        <v>448033628.438616</v>
      </c>
      <c r="AN54" s="175" t="n">
        <v>109229705.238363</v>
      </c>
      <c r="AO54" s="175" t="n">
        <v>830711124.739068</v>
      </c>
      <c r="AP54" s="175" t="n">
        <v>0</v>
      </c>
      <c r="AQ54" s="175" t="n">
        <v>0</v>
      </c>
      <c r="AR54" s="175" t="n">
        <v>0</v>
      </c>
      <c r="AS54" s="175" t="n">
        <v>0</v>
      </c>
      <c r="AT54" s="175" t="n">
        <v>0</v>
      </c>
      <c r="AU54" s="175" t="n">
        <v>0</v>
      </c>
      <c r="AV54" s="175"/>
    </row>
    <row r="55">
      <c r="A55" t="str">
        <f>L55</f>
      </c>
      <c r="B55" t="str">
        <f>M55</f>
      </c>
      <c r="C55" s="175" t="str">
        <f>AM55</f>
      </c>
      <c r="D55" s="175" t="str">
        <f>AS55</f>
      </c>
      <c r="E55" s="175" t="str">
        <f>AT55</f>
      </c>
      <c r="F55" s="175" t="str">
        <f>AU55</f>
      </c>
      <c r="G55" s="11" t="str">
        <f>AT55/AS55-1</f>
      </c>
      <c r="H55" s="11" t="str">
        <f>AT55/AM55-1</f>
      </c>
      <c r="I55" s="11" t="str">
        <f>AU55/AT55</f>
      </c>
      <c r="J55" s="11" t="str">
        <f>AT55/Sum(AT$40:AT$75)</f>
      </c>
      <c r="K55" s="11" t="str">
        <f>AU55/Sum(AU40:AU$75)</f>
      </c>
      <c r="L55" t="s">
        <v>778</v>
      </c>
      <c r="M55" t="s">
        <v>781</v>
      </c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 t="n">
        <v>20704635258.0693</v>
      </c>
      <c r="Y55" s="175" t="n">
        <v>20886974178.6091</v>
      </c>
      <c r="Z55" s="175" t="n">
        <v>23933334085.85</v>
      </c>
      <c r="AA55" s="175" t="n">
        <v>27729382756.7396</v>
      </c>
      <c r="AB55" s="175" t="n">
        <v>31300285574.0017</v>
      </c>
      <c r="AC55" s="175" t="n">
        <v>33966623508.9034</v>
      </c>
      <c r="AD55" s="175" t="n">
        <v>36351140353.3141</v>
      </c>
      <c r="AE55" s="175" t="n">
        <v>34627446034.9979</v>
      </c>
      <c r="AF55" s="175" t="n">
        <v>36313808981.5829</v>
      </c>
      <c r="AG55" s="175" t="n">
        <v>39813165949.8015</v>
      </c>
      <c r="AH55" s="175" t="n">
        <v>41265811269.2614</v>
      </c>
      <c r="AI55" s="175" t="n">
        <v>38618258040.1489</v>
      </c>
      <c r="AJ55" s="175" t="n">
        <v>33094639376.2811</v>
      </c>
      <c r="AK55" s="175" t="n">
        <v>26849441878.1511</v>
      </c>
      <c r="AL55" s="175" t="n">
        <v>27301472766.5961</v>
      </c>
      <c r="AM55" s="175" t="n">
        <v>23991860670.2614</v>
      </c>
      <c r="AN55" s="175" t="n">
        <v>23999051367.4223</v>
      </c>
      <c r="AO55" s="175" t="n">
        <v>25506649799.3423</v>
      </c>
      <c r="AP55" s="175" t="n">
        <v>29699361242.8225</v>
      </c>
      <c r="AQ55" s="175" t="n">
        <v>29695686212.6435</v>
      </c>
      <c r="AR55" s="175" t="n">
        <v>28045396271.2976</v>
      </c>
      <c r="AS55" s="175" t="n">
        <v>27605039504.5026</v>
      </c>
      <c r="AT55" s="175" t="n">
        <v>28499361660.9267</v>
      </c>
      <c r="AU55" s="175" t="n">
        <v>15858528529.1943</v>
      </c>
      <c r="AV55" s="175"/>
    </row>
    <row r="56">
      <c r="A56" t="str">
        <f>L56</f>
      </c>
      <c r="B56" t="str">
        <f>M56</f>
      </c>
      <c r="C56" s="175" t="str">
        <f>AM56</f>
      </c>
      <c r="D56" s="175" t="str">
        <f>AS56</f>
      </c>
      <c r="E56" s="175" t="str">
        <f>AT56</f>
      </c>
      <c r="F56" s="175" t="str">
        <f>AU56</f>
      </c>
      <c r="G56" s="11" t="str">
        <f>AT56/AS56-1</f>
      </c>
      <c r="H56" s="11" t="str">
        <f>AT56/AM56-1</f>
      </c>
      <c r="I56" s="11" t="str">
        <f>AU56/AT56</f>
      </c>
      <c r="J56" s="11" t="str">
        <f>AT56/Sum(AT$40:AT$75)</f>
      </c>
      <c r="K56" s="11" t="str">
        <f>AU56/Sum(AU40:AU$75)</f>
      </c>
      <c r="L56" t="s">
        <v>778</v>
      </c>
      <c r="M56" t="s">
        <v>750</v>
      </c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 t="n">
        <v>15091531317.8478</v>
      </c>
      <c r="Y56" s="175" t="n">
        <v>18068519107.9828</v>
      </c>
      <c r="Z56" s="175" t="n">
        <v>20751662557.4417</v>
      </c>
      <c r="AA56" s="175" t="n">
        <v>28252087595.8005</v>
      </c>
      <c r="AB56" s="175" t="n">
        <v>24416442411.3408</v>
      </c>
      <c r="AC56" s="175" t="n">
        <v>27938195384.029</v>
      </c>
      <c r="AD56" s="175" t="n">
        <v>27004550544.361</v>
      </c>
      <c r="AE56" s="175" t="n">
        <v>30651747345.3329</v>
      </c>
      <c r="AF56" s="175" t="n">
        <v>38247004394.7053</v>
      </c>
      <c r="AG56" s="175" t="n">
        <v>34236354119.5433</v>
      </c>
      <c r="AH56" s="175" t="n">
        <v>34311063867.1066</v>
      </c>
      <c r="AI56" s="175" t="n">
        <v>33816277473.4328</v>
      </c>
      <c r="AJ56" s="175" t="n">
        <v>32372440279.9739</v>
      </c>
      <c r="AK56" s="175" t="n">
        <v>25645800087.5879</v>
      </c>
      <c r="AL56" s="175" t="n">
        <v>24184588281.9237</v>
      </c>
      <c r="AM56" s="175" t="n">
        <v>24172340663.8246</v>
      </c>
      <c r="AN56" s="175" t="n">
        <v>23146660110.0104</v>
      </c>
      <c r="AO56" s="175" t="n">
        <v>26919291794.3934</v>
      </c>
      <c r="AP56" s="175" t="n">
        <v>30018224038.5346</v>
      </c>
      <c r="AQ56" s="175" t="n">
        <v>36465916030.7336</v>
      </c>
      <c r="AR56" s="175" t="n">
        <v>40396330252.9273</v>
      </c>
      <c r="AS56" s="175" t="n">
        <v>33869665030.3709</v>
      </c>
      <c r="AT56" s="175" t="n">
        <v>35532107727.67</v>
      </c>
      <c r="AU56" s="175" t="n">
        <v>21246434907.3257</v>
      </c>
      <c r="AV56" s="175"/>
    </row>
    <row r="57">
      <c r="A57" t="str">
        <f>L57</f>
      </c>
      <c r="B57" t="str">
        <f>M57</f>
      </c>
      <c r="C57" s="175" t="str">
        <f>AM57</f>
      </c>
      <c r="D57" s="175" t="str">
        <f>AS57</f>
      </c>
      <c r="E57" s="175" t="str">
        <f>AT57</f>
      </c>
      <c r="F57" s="175" t="str">
        <f>AU57</f>
      </c>
      <c r="G57" s="11" t="str">
        <f>AT57/AS57-1</f>
      </c>
      <c r="H57" s="11" t="str">
        <f>AT57/AM57-1</f>
      </c>
      <c r="I57" s="11" t="str">
        <f>AU57/AT57</f>
      </c>
      <c r="J57" s="11" t="str">
        <f>AT57/Sum(AT$40:AT$75)</f>
      </c>
      <c r="K57" s="11" t="str">
        <f>AU57/Sum(AU40:AU$75)</f>
      </c>
      <c r="L57" t="s">
        <v>778</v>
      </c>
      <c r="M57" t="s">
        <v>754</v>
      </c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 t="n">
        <v>1075657918.40941</v>
      </c>
      <c r="Y57" s="175" t="n">
        <v>3555520544.67736</v>
      </c>
      <c r="Z57" s="175" t="n">
        <v>1588651537.19617</v>
      </c>
      <c r="AA57" s="175" t="n">
        <v>719532071.548867</v>
      </c>
      <c r="AB57" s="175" t="n">
        <v>1116098633.26681</v>
      </c>
      <c r="AC57" s="175" t="n">
        <v>3728902881.24419</v>
      </c>
      <c r="AD57" s="175" t="n">
        <v>3715235422.6078</v>
      </c>
      <c r="AE57" s="175" t="n">
        <v>1361973852.49737</v>
      </c>
      <c r="AF57" s="175" t="n">
        <v>3151148115.01152</v>
      </c>
      <c r="AG57" s="175" t="n">
        <v>1366690826.58751</v>
      </c>
      <c r="AH57" s="175" t="n">
        <v>5258939476.07</v>
      </c>
      <c r="AI57" s="175" t="n">
        <v>6797427426.62144</v>
      </c>
      <c r="AJ57" s="175" t="n">
        <v>6963552317.49609</v>
      </c>
      <c r="AK57" s="175" t="n">
        <v>4660780614.96465</v>
      </c>
      <c r="AL57" s="175" t="n">
        <v>2548149625.84474</v>
      </c>
      <c r="AM57" s="175" t="n">
        <v>2699843993.59815</v>
      </c>
      <c r="AN57" s="175" t="n">
        <v>2601368031.61896</v>
      </c>
      <c r="AO57" s="175" t="n">
        <v>2142797224.48667</v>
      </c>
      <c r="AP57" s="175" t="n">
        <v>3600950019.08574</v>
      </c>
      <c r="AQ57" s="175" t="n">
        <v>3016979875.7783</v>
      </c>
      <c r="AR57" s="175" t="n">
        <v>2351501737.27188</v>
      </c>
      <c r="AS57" s="175" t="n">
        <v>2348585509.35433</v>
      </c>
      <c r="AT57" s="175" t="n">
        <v>2093541755.6518</v>
      </c>
      <c r="AU57" s="175" t="n">
        <v>1158002526.4552</v>
      </c>
      <c r="AV57" s="175"/>
    </row>
    <row r="58">
      <c r="A58" t="str">
        <f>L58</f>
      </c>
      <c r="B58" t="str">
        <f>M58</f>
      </c>
      <c r="C58" s="175" t="str">
        <f>AM58</f>
      </c>
      <c r="D58" s="175" t="str">
        <f>AS58</f>
      </c>
      <c r="E58" s="175" t="str">
        <f>AT58</f>
      </c>
      <c r="F58" s="175" t="str">
        <f>AU58</f>
      </c>
      <c r="G58" s="11" t="str">
        <f>AT58/AS58-1</f>
      </c>
      <c r="H58" s="11" t="str">
        <f>AT58/AM58-1</f>
      </c>
      <c r="I58" s="11" t="str">
        <f>AU58/AT58</f>
      </c>
      <c r="J58" s="11" t="str">
        <f>AT58/Sum(AT$40:AT$75)</f>
      </c>
      <c r="K58" s="11" t="str">
        <f>AU58/Sum(AU40:AU$75)</f>
      </c>
      <c r="L58" t="s">
        <v>778</v>
      </c>
      <c r="M58" t="s">
        <v>751</v>
      </c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 t="n">
        <v>2838041128.97295</v>
      </c>
      <c r="Y58" s="175" t="n">
        <v>3078242287.03011</v>
      </c>
      <c r="Z58" s="175" t="n">
        <v>3715419589.95375</v>
      </c>
      <c r="AA58" s="175" t="n">
        <v>4246890449.71749</v>
      </c>
      <c r="AB58" s="175" t="n">
        <v>4245810106.12882</v>
      </c>
      <c r="AC58" s="175" t="n">
        <v>6739280263.90493</v>
      </c>
      <c r="AD58" s="175" t="n">
        <v>7395941751.12565</v>
      </c>
      <c r="AE58" s="175" t="n">
        <v>6359364461.10364</v>
      </c>
      <c r="AF58" s="175" t="n">
        <v>7861582335.01203</v>
      </c>
      <c r="AG58" s="175" t="n">
        <v>9073889954.66814</v>
      </c>
      <c r="AH58" s="175" t="n">
        <v>6065985872.97559</v>
      </c>
      <c r="AI58" s="175" t="n">
        <v>6580410727.03337</v>
      </c>
      <c r="AJ58" s="175" t="n">
        <v>6339744911.04693</v>
      </c>
      <c r="AK58" s="175" t="n">
        <v>6912804225.47065</v>
      </c>
      <c r="AL58" s="175" t="n">
        <v>1367759023.96122</v>
      </c>
      <c r="AM58" s="175" t="n">
        <v>1547655741.31986</v>
      </c>
      <c r="AN58" s="175" t="n">
        <v>806196487.795287</v>
      </c>
      <c r="AO58" s="175" t="n">
        <v>1036369092.18034</v>
      </c>
      <c r="AP58" s="175" t="n">
        <v>1188727468.44208</v>
      </c>
      <c r="AQ58" s="175" t="n">
        <v>1219023319.59913</v>
      </c>
      <c r="AR58" s="175" t="n">
        <v>1491040688.98094</v>
      </c>
      <c r="AS58" s="175" t="n">
        <v>626161317.557505</v>
      </c>
      <c r="AT58" s="175" t="n">
        <v>2682394273.4609</v>
      </c>
      <c r="AU58" s="175" t="n">
        <v>1251150243.62896</v>
      </c>
      <c r="AV58" s="175"/>
    </row>
    <row r="59">
      <c r="A59" t="str">
        <f>L59</f>
      </c>
      <c r="B59" t="str">
        <f>M59</f>
      </c>
      <c r="C59" s="175" t="str">
        <f>AM59</f>
      </c>
      <c r="D59" s="175" t="str">
        <f>AS59</f>
      </c>
      <c r="E59" s="175" t="str">
        <f>AT59</f>
      </c>
      <c r="F59" s="175" t="str">
        <f>AU59</f>
      </c>
      <c r="G59" s="11" t="str">
        <f>AT59/AS59-1</f>
      </c>
      <c r="H59" s="11" t="str">
        <f>AT59/AM59-1</f>
      </c>
      <c r="I59" s="11" t="str">
        <f>AU59/AT59</f>
      </c>
      <c r="J59" s="11" t="str">
        <f>AT59/Sum(AT$40:AT$75)</f>
      </c>
      <c r="K59" s="11" t="str">
        <f>AU59/Sum(AU40:AU$75)</f>
      </c>
      <c r="L59" t="s">
        <v>778</v>
      </c>
      <c r="M59" t="s">
        <v>755</v>
      </c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 t="n">
        <v>8150230368.3669</v>
      </c>
      <c r="Y59" s="175" t="n">
        <v>14274011710.5306</v>
      </c>
      <c r="Z59" s="175" t="n">
        <v>9815156682.72206</v>
      </c>
      <c r="AA59" s="175" t="n">
        <v>10379245525.7243</v>
      </c>
      <c r="AB59" s="175" t="n">
        <v>9536601086.64247</v>
      </c>
      <c r="AC59" s="175" t="n">
        <v>10060078255.855</v>
      </c>
      <c r="AD59" s="175" t="n">
        <v>9805593251.50791</v>
      </c>
      <c r="AE59" s="175" t="n">
        <v>10552241985.0704</v>
      </c>
      <c r="AF59" s="175" t="n">
        <v>10984129319.0463</v>
      </c>
      <c r="AG59" s="175" t="n">
        <v>12063772533.6948</v>
      </c>
      <c r="AH59" s="175" t="n">
        <v>13717935643.8435</v>
      </c>
      <c r="AI59" s="175" t="n">
        <v>13798223312.847</v>
      </c>
      <c r="AJ59" s="175" t="n">
        <v>12615905018.9881</v>
      </c>
      <c r="AK59" s="175" t="n">
        <v>11365562474.7589</v>
      </c>
      <c r="AL59" s="175" t="n">
        <v>11083389180.2509</v>
      </c>
      <c r="AM59" s="175" t="n">
        <v>11145355245.8181</v>
      </c>
      <c r="AN59" s="175" t="n">
        <v>12104633357.2313</v>
      </c>
      <c r="AO59" s="175" t="n">
        <v>12530700680.24</v>
      </c>
      <c r="AP59" s="175" t="n">
        <v>13592532747.8702</v>
      </c>
      <c r="AQ59" s="175" t="n">
        <v>14431757543.4415</v>
      </c>
      <c r="AR59" s="175" t="n">
        <v>17074910093.7364</v>
      </c>
      <c r="AS59" s="175" t="n">
        <v>16186312951.0835</v>
      </c>
      <c r="AT59" s="175" t="n">
        <v>15428584416.0875</v>
      </c>
      <c r="AU59" s="175" t="n">
        <v>10176583360.0214</v>
      </c>
      <c r="AV59" s="175"/>
    </row>
    <row r="60">
      <c r="A60" t="str">
        <f>L60</f>
      </c>
      <c r="B60" t="str">
        <f>M60</f>
      </c>
      <c r="C60" s="175" t="str">
        <f>AM60</f>
      </c>
      <c r="D60" s="175" t="str">
        <f>AS60</f>
      </c>
      <c r="E60" s="175" t="str">
        <f>AT60</f>
      </c>
      <c r="F60" s="175" t="str">
        <f>AU60</f>
      </c>
      <c r="G60" s="11" t="str">
        <f>AT60/AS60-1</f>
      </c>
      <c r="H60" s="11" t="str">
        <f>AT60/AM60-1</f>
      </c>
      <c r="I60" s="11" t="str">
        <f>AU60/AT60</f>
      </c>
      <c r="J60" s="11" t="str">
        <f>AT60/Sum(AT$40:AT$75)</f>
      </c>
      <c r="K60" s="11" t="str">
        <f>AU60/Sum(AU40:AU$75)</f>
      </c>
      <c r="L60" t="s">
        <v>778</v>
      </c>
      <c r="M60" t="s">
        <v>756</v>
      </c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 t="n">
        <v>456904159.110503</v>
      </c>
      <c r="Y60" s="175" t="n">
        <v>520585478.810564</v>
      </c>
      <c r="Z60" s="175" t="n">
        <v>602776629.62268</v>
      </c>
      <c r="AA60" s="175" t="n">
        <v>348401862.049988</v>
      </c>
      <c r="AB60" s="175" t="n">
        <v>361437914.780078</v>
      </c>
      <c r="AC60" s="175" t="n">
        <v>800585458.394432</v>
      </c>
      <c r="AD60" s="175" t="n">
        <v>559948292.018066</v>
      </c>
      <c r="AE60" s="175" t="n">
        <v>885474715.470731</v>
      </c>
      <c r="AF60" s="175" t="n">
        <v>1050747645.77211</v>
      </c>
      <c r="AG60" s="175" t="n">
        <v>1660963963.82209</v>
      </c>
      <c r="AH60" s="175" t="n">
        <v>1990555905.53359</v>
      </c>
      <c r="AI60" s="175" t="n">
        <v>2079993790.62971</v>
      </c>
      <c r="AJ60" s="175" t="n">
        <v>1224003235.59807</v>
      </c>
      <c r="AK60" s="175" t="n">
        <v>979618692.678809</v>
      </c>
      <c r="AL60" s="175" t="n">
        <v>521475267.192463</v>
      </c>
      <c r="AM60" s="175" t="n">
        <v>40328814.6233682</v>
      </c>
      <c r="AN60" s="175" t="n">
        <v>1150091394.82183</v>
      </c>
      <c r="AO60" s="175" t="n">
        <v>860719686.957608</v>
      </c>
      <c r="AP60" s="175" t="n">
        <v>1482959619.97044</v>
      </c>
      <c r="AQ60" s="175" t="n">
        <v>2055242797.94811</v>
      </c>
      <c r="AR60" s="175" t="n">
        <v>885170715.095528</v>
      </c>
      <c r="AS60" s="175" t="n">
        <v>988343487.166971</v>
      </c>
      <c r="AT60" s="175" t="n">
        <v>1121480638.841</v>
      </c>
      <c r="AU60" s="175" t="n">
        <v>699772473.082329</v>
      </c>
      <c r="AV60" s="175"/>
    </row>
    <row r="61">
      <c r="A61" t="str">
        <f>L61</f>
      </c>
      <c r="B61" t="str">
        <f>M61</f>
      </c>
      <c r="C61" s="175" t="str">
        <f>AM61</f>
      </c>
      <c r="D61" s="175" t="str">
        <f>AS61</f>
      </c>
      <c r="E61" s="175" t="str">
        <f>AT61</f>
      </c>
      <c r="F61" s="175" t="str">
        <f>AU61</f>
      </c>
      <c r="G61" s="11" t="str">
        <f>AT61/AS61-1</f>
      </c>
      <c r="H61" s="11" t="str">
        <f>AT61/AM61-1</f>
      </c>
      <c r="I61" s="11" t="str">
        <f>AU61/AT61</f>
      </c>
      <c r="J61" s="11" t="str">
        <f>AT61/Sum(AT$40:AT$75)</f>
      </c>
      <c r="K61" s="11" t="str">
        <f>AU61/Sum(AU40:AU$75)</f>
      </c>
      <c r="L61" t="s">
        <v>778</v>
      </c>
      <c r="M61" t="s">
        <v>757</v>
      </c>
      <c r="N61" s="175" t="n">
        <v>56256214041.7901</v>
      </c>
      <c r="O61" s="175" t="n">
        <v>79149249990.7995</v>
      </c>
      <c r="P61" s="175" t="n">
        <v>65445765508.2673</v>
      </c>
      <c r="Q61" s="175" t="n">
        <v>62113880050.3432</v>
      </c>
      <c r="R61" s="175" t="n">
        <v>57623918116.9125</v>
      </c>
      <c r="S61" s="175" t="n">
        <v>61692612094.8635</v>
      </c>
      <c r="T61" s="175" t="n">
        <v>52099266664.5928</v>
      </c>
      <c r="U61" s="175" t="n">
        <v>51144107860.1676</v>
      </c>
      <c r="V61" s="175" t="n">
        <v>50767777942.7231</v>
      </c>
      <c r="W61" s="175" t="n">
        <v>53705999220.095</v>
      </c>
      <c r="X61" s="175" t="n">
        <v>1933060969.55727</v>
      </c>
      <c r="Y61" s="175" t="n">
        <v>1085639808.54914</v>
      </c>
      <c r="Z61" s="175" t="n">
        <v>1110569353.91871</v>
      </c>
      <c r="AA61" s="175" t="n">
        <v>1116647404.07099</v>
      </c>
      <c r="AB61" s="175" t="n">
        <v>1268945208.63779</v>
      </c>
      <c r="AC61" s="175" t="n">
        <v>887283529.53633</v>
      </c>
      <c r="AD61" s="175" t="n">
        <v>1530735219.08776</v>
      </c>
      <c r="AE61" s="175" t="n">
        <v>5681796507.08637</v>
      </c>
      <c r="AF61" s="175" t="n">
        <v>4979712183.60326</v>
      </c>
      <c r="AG61" s="175" t="n">
        <v>9894192207.11444</v>
      </c>
      <c r="AH61" s="175" t="n">
        <v>85063814.5459163</v>
      </c>
      <c r="AI61" s="175" t="n">
        <v>269803079.390782</v>
      </c>
      <c r="AJ61" s="175" t="n">
        <v>390674426.191392</v>
      </c>
      <c r="AK61" s="175" t="n">
        <v>92506482.7474125</v>
      </c>
      <c r="AL61" s="175" t="n">
        <v>116364475.668547</v>
      </c>
      <c r="AM61" s="175" t="n">
        <v>118118909.575044</v>
      </c>
      <c r="AN61" s="175" t="n">
        <v>91149635.7093484</v>
      </c>
      <c r="AO61" s="175" t="n">
        <v>145510647.828659</v>
      </c>
      <c r="AP61" s="175" t="n">
        <v>23071.9916881998</v>
      </c>
      <c r="AQ61" s="175" t="n">
        <v>0</v>
      </c>
      <c r="AR61" s="175" t="n">
        <v>0</v>
      </c>
      <c r="AS61" s="175" t="n">
        <v>0</v>
      </c>
      <c r="AT61" s="175" t="n">
        <v>0</v>
      </c>
      <c r="AU61" s="175" t="n">
        <v>0</v>
      </c>
      <c r="AV61" s="175"/>
    </row>
    <row r="62">
      <c r="A62" t="str">
        <f>L62</f>
      </c>
      <c r="B62" t="str">
        <f>M62</f>
      </c>
      <c r="C62" s="175" t="str">
        <f>AM62</f>
      </c>
      <c r="D62" s="175" t="str">
        <f>AS62</f>
      </c>
      <c r="E62" s="175" t="str">
        <f>AT62</f>
      </c>
      <c r="F62" s="175" t="str">
        <f>AU62</f>
      </c>
      <c r="G62" s="11" t="str">
        <f>AT62/AS62-1</f>
      </c>
      <c r="H62" s="11" t="str">
        <f>AT62/AM62-1</f>
      </c>
      <c r="I62" s="11" t="str">
        <f>AU62/AT62</f>
      </c>
      <c r="J62" s="11" t="str">
        <f>AT62/Sum(AT$40:AT$75)</f>
      </c>
      <c r="K62" s="11" t="str">
        <f>AU62/Sum(AU40:AU$75)</f>
      </c>
      <c r="L62" t="s">
        <v>779</v>
      </c>
      <c r="M62" t="s">
        <v>781</v>
      </c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 t="n">
        <v>18028153753.5393</v>
      </c>
      <c r="Y62" s="175" t="n">
        <v>18247149823.7663</v>
      </c>
      <c r="Z62" s="175" t="n">
        <v>21902755155.5783</v>
      </c>
      <c r="AA62" s="175" t="n">
        <v>27455225521.3398</v>
      </c>
      <c r="AB62" s="175" t="n">
        <v>29129773609.1678</v>
      </c>
      <c r="AC62" s="175" t="n">
        <v>35085304424.9378</v>
      </c>
      <c r="AD62" s="175" t="n">
        <v>132811528269.774</v>
      </c>
      <c r="AE62" s="175" t="n">
        <v>36281334326.2796</v>
      </c>
      <c r="AF62" s="175" t="n">
        <v>40886658201.6723</v>
      </c>
      <c r="AG62" s="175" t="n">
        <v>40922621069.762</v>
      </c>
      <c r="AH62" s="175" t="n">
        <v>40073324536.984</v>
      </c>
      <c r="AI62" s="175" t="n">
        <v>38108792811.502</v>
      </c>
      <c r="AJ62" s="175" t="n">
        <v>36146149470.4345</v>
      </c>
      <c r="AK62" s="175" t="n">
        <v>28544215502.1408</v>
      </c>
      <c r="AL62" s="175" t="n">
        <v>32460643652.3017</v>
      </c>
      <c r="AM62" s="175" t="n">
        <v>32525616378.0677</v>
      </c>
      <c r="AN62" s="175" t="n">
        <v>34231083367.6543</v>
      </c>
      <c r="AO62" s="175" t="n">
        <v>33746186505.2392</v>
      </c>
      <c r="AP62" s="175" t="n">
        <v>39405889625.9472</v>
      </c>
      <c r="AQ62" s="175" t="n">
        <v>37139489533.8635</v>
      </c>
      <c r="AR62" s="175" t="n">
        <v>37945691243.2524</v>
      </c>
      <c r="AS62" s="175" t="n">
        <v>35562824180.2653</v>
      </c>
      <c r="AT62" s="175" t="n">
        <v>36109368704.8604</v>
      </c>
      <c r="AU62" s="175" t="n">
        <v>16625823136.4752</v>
      </c>
      <c r="AV62" s="175"/>
    </row>
    <row r="63">
      <c r="A63" t="str">
        <f>L63</f>
      </c>
      <c r="B63" t="str">
        <f>M63</f>
      </c>
      <c r="C63" s="175" t="str">
        <f>AM63</f>
      </c>
      <c r="D63" s="175" t="str">
        <f>AS63</f>
      </c>
      <c r="E63" s="175" t="str">
        <f>AT63</f>
      </c>
      <c r="F63" s="175" t="str">
        <f>AU63</f>
      </c>
      <c r="G63" s="11" t="str">
        <f>AT63/AS63-1</f>
      </c>
      <c r="H63" s="11" t="str">
        <f>AT63/AM63-1</f>
      </c>
      <c r="I63" s="11" t="str">
        <f>AU63/AT63</f>
      </c>
      <c r="J63" s="11" t="str">
        <f>AT63/Sum(AT$40:AT$75)</f>
      </c>
      <c r="K63" s="11" t="str">
        <f>AU63/Sum(AU40:AU$75)</f>
      </c>
      <c r="L63" t="s">
        <v>779</v>
      </c>
      <c r="M63" t="s">
        <v>750</v>
      </c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 t="n">
        <v>9047104949.03592</v>
      </c>
      <c r="Y63" s="175" t="n">
        <v>8992108569.08408</v>
      </c>
      <c r="Z63" s="175" t="n">
        <v>10651390437.8214</v>
      </c>
      <c r="AA63" s="175" t="n">
        <v>13065207794.7382</v>
      </c>
      <c r="AB63" s="175" t="n">
        <v>12558961773.2896</v>
      </c>
      <c r="AC63" s="175" t="n">
        <v>15861741778.5644</v>
      </c>
      <c r="AD63" s="175" t="n">
        <v>-82062396223.2918</v>
      </c>
      <c r="AE63" s="175" t="n">
        <v>17839308797.6426</v>
      </c>
      <c r="AF63" s="175" t="n">
        <v>17787272486.7027</v>
      </c>
      <c r="AG63" s="175" t="n">
        <v>21005374650.6437</v>
      </c>
      <c r="AH63" s="175" t="n">
        <v>21534888691.2203</v>
      </c>
      <c r="AI63" s="175" t="n">
        <v>21661716652.3557</v>
      </c>
      <c r="AJ63" s="175" t="n">
        <v>22571205056.6092</v>
      </c>
      <c r="AK63" s="175" t="n">
        <v>18785038669.5372</v>
      </c>
      <c r="AL63" s="175" t="n">
        <v>21411488234.8124</v>
      </c>
      <c r="AM63" s="175" t="n">
        <v>19760386750.7271</v>
      </c>
      <c r="AN63" s="175" t="n">
        <v>21613259705.9168</v>
      </c>
      <c r="AO63" s="175" t="n">
        <v>23359329716.7237</v>
      </c>
      <c r="AP63" s="175" t="n">
        <v>27447345104.9977</v>
      </c>
      <c r="AQ63" s="175" t="n">
        <v>29565028994.7983</v>
      </c>
      <c r="AR63" s="175" t="n">
        <v>30980846641.5114</v>
      </c>
      <c r="AS63" s="175" t="n">
        <v>30210248612.5262</v>
      </c>
      <c r="AT63" s="175" t="n">
        <v>32379669988.7757</v>
      </c>
      <c r="AU63" s="175" t="n">
        <v>15558768808.3083</v>
      </c>
      <c r="AV63" s="175"/>
    </row>
    <row r="64">
      <c r="A64" t="str">
        <f>L64</f>
      </c>
      <c r="B64" t="str">
        <f>M64</f>
      </c>
      <c r="C64" s="175" t="str">
        <f>AM64</f>
      </c>
      <c r="D64" s="175" t="str">
        <f>AS64</f>
      </c>
      <c r="E64" s="175" t="str">
        <f>AT64</f>
      </c>
      <c r="F64" s="175" t="str">
        <f>AU64</f>
      </c>
      <c r="G64" s="11" t="str">
        <f>AT64/AS64-1</f>
      </c>
      <c r="H64" s="11" t="str">
        <f>AT64/AM64-1</f>
      </c>
      <c r="I64" s="11" t="str">
        <f>AU64/AT64</f>
      </c>
      <c r="J64" s="11" t="str">
        <f>AT64/Sum(AT$40:AT$75)</f>
      </c>
      <c r="K64" s="11" t="str">
        <f>AU64/Sum(AU40:AU$75)</f>
      </c>
      <c r="L64" t="s">
        <v>779</v>
      </c>
      <c r="M64" t="s">
        <v>754</v>
      </c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 t="n">
        <v>86825274.1607102</v>
      </c>
      <c r="Y64" s="175" t="n">
        <v>89667455.6408065</v>
      </c>
      <c r="Z64" s="175" t="n">
        <v>224687408.82489</v>
      </c>
      <c r="AA64" s="175" t="n">
        <v>393549310.719768</v>
      </c>
      <c r="AB64" s="175" t="n">
        <v>429303479.623207</v>
      </c>
      <c r="AC64" s="175" t="n">
        <v>364477585.039625</v>
      </c>
      <c r="AD64" s="175" t="n">
        <v>460650450.225615</v>
      </c>
      <c r="AE64" s="175" t="n">
        <v>103777372.095808</v>
      </c>
      <c r="AF64" s="175" t="n">
        <v>76816739.2926318</v>
      </c>
      <c r="AG64" s="175" t="n">
        <v>127031627.346835</v>
      </c>
      <c r="AH64" s="175" t="n">
        <v>579520999.537467</v>
      </c>
      <c r="AI64" s="175" t="n">
        <v>349193940.951149</v>
      </c>
      <c r="AJ64" s="175" t="n">
        <v>254065175.508968</v>
      </c>
      <c r="AK64" s="175" t="n">
        <v>223193519.024734</v>
      </c>
      <c r="AL64" s="175" t="n">
        <v>405304626.424348</v>
      </c>
      <c r="AM64" s="175" t="n">
        <v>696125810.315351</v>
      </c>
      <c r="AN64" s="175" t="n">
        <v>767452954.528359</v>
      </c>
      <c r="AO64" s="175" t="n">
        <v>795704202.610176</v>
      </c>
      <c r="AP64" s="175" t="n">
        <v>722395675.081</v>
      </c>
      <c r="AQ64" s="175" t="n">
        <v>640924925.274394</v>
      </c>
      <c r="AR64" s="175" t="n">
        <v>735376742.220607</v>
      </c>
      <c r="AS64" s="175" t="n">
        <v>539850865.900861</v>
      </c>
      <c r="AT64" s="175" t="n">
        <v>362316713.6594</v>
      </c>
      <c r="AU64" s="175" t="n">
        <v>146683718.830485</v>
      </c>
      <c r="AV64" s="175"/>
    </row>
    <row r="65">
      <c r="A65" t="str">
        <f>L65</f>
      </c>
      <c r="B65" t="str">
        <f>M65</f>
      </c>
      <c r="C65" s="175" t="str">
        <f>AM65</f>
      </c>
      <c r="D65" s="175" t="str">
        <f>AS65</f>
      </c>
      <c r="E65" s="175" t="str">
        <f>AT65</f>
      </c>
      <c r="F65" s="175" t="str">
        <f>AU65</f>
      </c>
      <c r="G65" s="11" t="str">
        <f>AT65/AS65-1</f>
      </c>
      <c r="H65" s="11" t="str">
        <f>AT65/AM65-1</f>
      </c>
      <c r="I65" s="11" t="str">
        <f>AU65/AT65</f>
      </c>
      <c r="J65" s="11" t="str">
        <f>AT65/Sum(AT$40:AT$75)</f>
      </c>
      <c r="K65" s="11" t="str">
        <f>AU65/Sum(AU40:AU$75)</f>
      </c>
      <c r="L65" t="s">
        <v>779</v>
      </c>
      <c r="M65" t="s">
        <v>751</v>
      </c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 t="n">
        <v>1497166622.86422</v>
      </c>
      <c r="Y65" s="175" t="n">
        <v>1759456338.33722</v>
      </c>
      <c r="Z65" s="175" t="n">
        <v>2006532984.79955</v>
      </c>
      <c r="AA65" s="175" t="n">
        <v>2844635948.17835</v>
      </c>
      <c r="AB65" s="175" t="n">
        <v>2871768012.08205</v>
      </c>
      <c r="AC65" s="175" t="n">
        <v>4302033457.19328</v>
      </c>
      <c r="AD65" s="175" t="n">
        <v>4891133919.6838</v>
      </c>
      <c r="AE65" s="175" t="n">
        <v>4351781578.01764</v>
      </c>
      <c r="AF65" s="175" t="n">
        <v>4348864607.94778</v>
      </c>
      <c r="AG65" s="175" t="n">
        <v>5293041123.95366</v>
      </c>
      <c r="AH65" s="175" t="n">
        <v>4848933527.68652</v>
      </c>
      <c r="AI65" s="175" t="n">
        <v>4090215632.95584</v>
      </c>
      <c r="AJ65" s="175" t="n">
        <v>3825852836.22505</v>
      </c>
      <c r="AK65" s="175" t="n">
        <v>2956239774.00597</v>
      </c>
      <c r="AL65" s="175" t="n">
        <v>2445575921.11735</v>
      </c>
      <c r="AM65" s="175" t="n">
        <v>1344123284.15571</v>
      </c>
      <c r="AN65" s="175" t="n">
        <v>847994791.000357</v>
      </c>
      <c r="AO65" s="175" t="n">
        <v>939169366.222371</v>
      </c>
      <c r="AP65" s="175" t="n">
        <v>1273949258.94746</v>
      </c>
      <c r="AQ65" s="175" t="n">
        <v>1820300001.26445</v>
      </c>
      <c r="AR65" s="175" t="n">
        <v>1508165210.84653</v>
      </c>
      <c r="AS65" s="175" t="n">
        <v>1359718368.31801</v>
      </c>
      <c r="AT65" s="175" t="n">
        <v>1226463189.6027</v>
      </c>
      <c r="AU65" s="175" t="n">
        <v>677570937.842735</v>
      </c>
      <c r="AV65" s="175"/>
    </row>
    <row r="66">
      <c r="A66" t="str">
        <f>L66</f>
      </c>
      <c r="B66" t="str">
        <f>M66</f>
      </c>
      <c r="C66" s="175" t="str">
        <f>AM66</f>
      </c>
      <c r="D66" s="175" t="str">
        <f>AS66</f>
      </c>
      <c r="E66" s="175" t="str">
        <f>AT66</f>
      </c>
      <c r="F66" s="175" t="str">
        <f>AU66</f>
      </c>
      <c r="G66" s="11" t="str">
        <f>AT66/AS66-1</f>
      </c>
      <c r="H66" s="11" t="str">
        <f>AT66/AM66-1</f>
      </c>
      <c r="I66" s="11" t="str">
        <f>AU66/AT66</f>
      </c>
      <c r="J66" s="11" t="str">
        <f>AT66/Sum(AT$40:AT$75)</f>
      </c>
      <c r="K66" s="11" t="str">
        <f>AU66/Sum(AU40:AU$75)</f>
      </c>
      <c r="L66" t="s">
        <v>779</v>
      </c>
      <c r="M66" t="s">
        <v>755</v>
      </c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 t="n">
        <v>3966335088.12523</v>
      </c>
      <c r="Y66" s="175" t="n">
        <v>4374948914.13635</v>
      </c>
      <c r="Z66" s="175" t="n">
        <v>4571582315.10594</v>
      </c>
      <c r="AA66" s="175" t="n">
        <v>4714425601.52863</v>
      </c>
      <c r="AB66" s="175" t="n">
        <v>5149733229.13139</v>
      </c>
      <c r="AC66" s="175" t="n">
        <v>5632782742.75448</v>
      </c>
      <c r="AD66" s="175" t="n">
        <v>6311772248.6187</v>
      </c>
      <c r="AE66" s="175" t="n">
        <v>6428558791.68905</v>
      </c>
      <c r="AF66" s="175" t="n">
        <v>5991751457.59563</v>
      </c>
      <c r="AG66" s="175" t="n">
        <v>5840977246.46983</v>
      </c>
      <c r="AH66" s="175" t="n">
        <v>7305212584.19078</v>
      </c>
      <c r="AI66" s="175" t="n">
        <v>7392906826.35727</v>
      </c>
      <c r="AJ66" s="175" t="n">
        <v>7594050782.83994</v>
      </c>
      <c r="AK66" s="175" t="n">
        <v>7453685881.17311</v>
      </c>
      <c r="AL66" s="175" t="n">
        <v>7734062383.17976</v>
      </c>
      <c r="AM66" s="175" t="n">
        <v>8500988625.1695</v>
      </c>
      <c r="AN66" s="175" t="n">
        <v>9097806780.47126</v>
      </c>
      <c r="AO66" s="175" t="n">
        <v>9683214851.10384</v>
      </c>
      <c r="AP66" s="175" t="n">
        <v>10860197520.2041</v>
      </c>
      <c r="AQ66" s="175" t="n">
        <v>12427959825.023</v>
      </c>
      <c r="AR66" s="175" t="n">
        <v>12174981244.3041</v>
      </c>
      <c r="AS66" s="175" t="n">
        <v>11258678811.7058</v>
      </c>
      <c r="AT66" s="175" t="n">
        <v>10934797644.4653</v>
      </c>
      <c r="AU66" s="175" t="n">
        <v>5947720530.68915</v>
      </c>
      <c r="AV66" s="175"/>
    </row>
    <row r="67">
      <c r="A67" t="str">
        <f>L67</f>
      </c>
      <c r="B67" t="str">
        <f>M67</f>
      </c>
      <c r="C67" s="175" t="str">
        <f>AM67</f>
      </c>
      <c r="D67" s="175" t="str">
        <f>AS67</f>
      </c>
      <c r="E67" s="175" t="str">
        <f>AT67</f>
      </c>
      <c r="F67" s="175" t="str">
        <f>AU67</f>
      </c>
      <c r="G67" s="11" t="str">
        <f>AT67/AS67-1</f>
      </c>
      <c r="H67" s="11" t="str">
        <f>AT67/AM67-1</f>
      </c>
      <c r="I67" s="11" t="str">
        <f>AU67/AT67</f>
      </c>
      <c r="J67" s="11" t="str">
        <f>AT67/Sum(AT$40:AT$75)</f>
      </c>
      <c r="K67" s="11" t="str">
        <f>AU67/Sum(AU40:AU$75)</f>
      </c>
      <c r="L67" t="s">
        <v>779</v>
      </c>
      <c r="M67" t="s">
        <v>756</v>
      </c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 t="n">
        <v>155909056.824531</v>
      </c>
      <c r="Y67" s="175" t="n">
        <v>157874120.37824</v>
      </c>
      <c r="Z67" s="175" t="n">
        <v>165637758.72572</v>
      </c>
      <c r="AA67" s="175" t="n">
        <v>172286292.919349</v>
      </c>
      <c r="AB67" s="175" t="n">
        <v>248068507.719832</v>
      </c>
      <c r="AC67" s="175" t="n">
        <v>412088794.306407</v>
      </c>
      <c r="AD67" s="175" t="n">
        <v>295422001.188345</v>
      </c>
      <c r="AE67" s="175" t="n">
        <v>584256298.152984</v>
      </c>
      <c r="AF67" s="175" t="n">
        <v>809196228.484214</v>
      </c>
      <c r="AG67" s="175" t="n">
        <v>1198278142.49259</v>
      </c>
      <c r="AH67" s="175" t="n">
        <v>1181981506.63594</v>
      </c>
      <c r="AI67" s="175" t="n">
        <v>562806840.355632</v>
      </c>
      <c r="AJ67" s="175" t="n">
        <v>407590464.469457</v>
      </c>
      <c r="AK67" s="175" t="n">
        <v>280605065.862769</v>
      </c>
      <c r="AL67" s="175" t="n">
        <v>343227631.157945</v>
      </c>
      <c r="AM67" s="175" t="n">
        <v>81392114.3455579</v>
      </c>
      <c r="AN67" s="175" t="n">
        <v>549313642.200446</v>
      </c>
      <c r="AO67" s="175" t="n">
        <v>518643397.965066</v>
      </c>
      <c r="AP67" s="175" t="n">
        <v>506477897.841284</v>
      </c>
      <c r="AQ67" s="175" t="n">
        <v>460537240.466925</v>
      </c>
      <c r="AR67" s="175" t="n">
        <v>421762349.630943</v>
      </c>
      <c r="AS67" s="175" t="n">
        <v>345847026.346057</v>
      </c>
      <c r="AT67" s="175" t="n">
        <v>346144150.9235</v>
      </c>
      <c r="AU67" s="175" t="n">
        <v>314587630.806402</v>
      </c>
      <c r="AV67" s="175"/>
    </row>
    <row r="68">
      <c r="A68" t="str">
        <f>L68</f>
      </c>
      <c r="B68" t="str">
        <f>M68</f>
      </c>
      <c r="C68" s="175" t="str">
        <f>AM68</f>
      </c>
      <c r="D68" s="175" t="str">
        <f>AS68</f>
      </c>
      <c r="E68" s="175" t="str">
        <f>AT68</f>
      </c>
      <c r="F68" s="175" t="str">
        <f>AU68</f>
      </c>
      <c r="G68" s="11" t="str">
        <f>AT68/AS68-1</f>
      </c>
      <c r="H68" s="11" t="str">
        <f>AT68/AM68-1</f>
      </c>
      <c r="I68" s="11" t="str">
        <f>AU68/AT68</f>
      </c>
      <c r="J68" s="11" t="str">
        <f>AT68/Sum(AT$40:AT$75)</f>
      </c>
      <c r="K68" s="11" t="str">
        <f>AU68/Sum(AU40:AU$75)</f>
      </c>
      <c r="L68" t="s">
        <v>779</v>
      </c>
      <c r="M68" t="s">
        <v>757</v>
      </c>
      <c r="N68" s="175" t="n">
        <v>26701114474.3391</v>
      </c>
      <c r="O68" s="175" t="n">
        <v>37169752893.6174</v>
      </c>
      <c r="P68" s="175" t="n">
        <v>32987816607.6506</v>
      </c>
      <c r="Q68" s="175" t="n">
        <v>32279579423.1419</v>
      </c>
      <c r="R68" s="175" t="n">
        <v>32361436154.2724</v>
      </c>
      <c r="S68" s="175" t="n">
        <v>33382443556.0983</v>
      </c>
      <c r="T68" s="175" t="n">
        <v>33293343353.7912</v>
      </c>
      <c r="U68" s="175" t="n">
        <v>30323069341.733</v>
      </c>
      <c r="V68" s="175" t="n">
        <v>28868736882.0551</v>
      </c>
      <c r="W68" s="175" t="n">
        <v>31358169121.4929</v>
      </c>
      <c r="X68" s="175" t="n">
        <v>539576134.54908</v>
      </c>
      <c r="Y68" s="175" t="n">
        <v>639742616.212836</v>
      </c>
      <c r="Z68" s="175" t="n">
        <v>980404440.638733</v>
      </c>
      <c r="AA68" s="175" t="n">
        <v>886573187.895947</v>
      </c>
      <c r="AB68" s="175" t="n">
        <v>1133856418.79386</v>
      </c>
      <c r="AC68" s="175" t="n">
        <v>903471995.286993</v>
      </c>
      <c r="AD68" s="175" t="n">
        <v>961117119.208851</v>
      </c>
      <c r="AE68" s="175" t="n">
        <v>2181730308.25963</v>
      </c>
      <c r="AF68" s="175" t="n">
        <v>3370189122.93415</v>
      </c>
      <c r="AG68" s="175" t="n">
        <v>3818197964.35046</v>
      </c>
      <c r="AH68" s="175" t="n">
        <v>353477854.708719</v>
      </c>
      <c r="AI68" s="175" t="n">
        <v>79483013.9074643</v>
      </c>
      <c r="AJ68" s="175" t="n">
        <v>136608365.367071</v>
      </c>
      <c r="AK68" s="175" t="n">
        <v>80921151.6883068</v>
      </c>
      <c r="AL68" s="175" t="n">
        <v>82276045.6714626</v>
      </c>
      <c r="AM68" s="175" t="n">
        <v>78242979.3067803</v>
      </c>
      <c r="AN68" s="175" t="n">
        <v>158805283.250521</v>
      </c>
      <c r="AO68" s="175" t="n">
        <v>213692760.688441</v>
      </c>
      <c r="AP68" s="175" t="n">
        <v>0</v>
      </c>
      <c r="AQ68" s="175" t="n">
        <v>0</v>
      </c>
      <c r="AR68" s="175" t="n">
        <v>0</v>
      </c>
      <c r="AS68" s="175" t="n">
        <v>0</v>
      </c>
      <c r="AT68" s="175" t="n">
        <v>467462</v>
      </c>
      <c r="AU68" s="175" t="n">
        <v>0</v>
      </c>
      <c r="AV68" s="175"/>
    </row>
    <row r="69">
      <c r="A69" t="str">
        <f>L69</f>
      </c>
      <c r="B69" t="str">
        <f>M69</f>
      </c>
      <c r="C69" s="175" t="str">
        <f>AM69</f>
      </c>
      <c r="D69" s="175" t="str">
        <f>AS69</f>
      </c>
      <c r="E69" s="175" t="str">
        <f>AT69</f>
      </c>
      <c r="F69" s="175" t="str">
        <f>AU69</f>
      </c>
      <c r="G69" s="11" t="str">
        <f>AT69/AS69-1</f>
      </c>
      <c r="H69" s="11" t="str">
        <f>AT69/AM69-1</f>
      </c>
      <c r="I69" s="11" t="str">
        <f>AU69/AT69</f>
      </c>
      <c r="J69" s="11" t="str">
        <f>AT69/Sum(AT$40:AT$75)</f>
      </c>
      <c r="K69" s="11" t="str">
        <f>AU69/Sum(AU40:AU$75)</f>
      </c>
      <c r="L69" t="s">
        <v>724</v>
      </c>
      <c r="M69" t="s">
        <v>781</v>
      </c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 t="n">
        <v>1196121191.27389</v>
      </c>
      <c r="Y69" s="175" t="n">
        <v>1684250603.52083</v>
      </c>
      <c r="Z69" s="175" t="n">
        <v>2079896016.2477</v>
      </c>
      <c r="AA69" s="175" t="n">
        <v>623810175.163662</v>
      </c>
      <c r="AB69" s="175" t="n">
        <v>2034969351.06914</v>
      </c>
      <c r="AC69" s="175" t="n">
        <v>9646488957.59068</v>
      </c>
      <c r="AD69" s="175" t="n">
        <v>9331924953.79916</v>
      </c>
      <c r="AE69" s="175" t="n">
        <v>9113294322.91815</v>
      </c>
      <c r="AF69" s="175" t="n">
        <v>10977211176.2848</v>
      </c>
      <c r="AG69" s="175" t="n">
        <v>5899555362.7148</v>
      </c>
      <c r="AH69" s="175" t="n">
        <v>4525673629.49479</v>
      </c>
      <c r="AI69" s="175" t="n">
        <v>4080969170.75791</v>
      </c>
      <c r="AJ69" s="175" t="n">
        <v>2778466933.01525</v>
      </c>
      <c r="AK69" s="175" t="n">
        <v>1476236314.41331</v>
      </c>
      <c r="AL69" s="175" t="n">
        <v>614119553.060842</v>
      </c>
      <c r="AM69" s="175" t="n">
        <v>375244648.083067</v>
      </c>
      <c r="AN69" s="175" t="n">
        <v>529717554.447512</v>
      </c>
      <c r="AO69" s="175" t="n">
        <v>401115185.084224</v>
      </c>
      <c r="AP69" s="175" t="n">
        <v>114019523.085139</v>
      </c>
      <c r="AQ69" s="175" t="n">
        <v>129798759.007449</v>
      </c>
      <c r="AR69" s="175" t="n">
        <v>627235904.161938</v>
      </c>
      <c r="AS69" s="175" t="n">
        <v>476689836.708407</v>
      </c>
      <c r="AT69" s="175" t="n">
        <v>36983886.2331</v>
      </c>
      <c r="AU69" s="175" t="n">
        <v>24738838.1806167</v>
      </c>
      <c r="AV69" s="175"/>
    </row>
    <row r="70">
      <c r="A70" t="str">
        <f>L70</f>
      </c>
      <c r="B70" t="str">
        <f>M70</f>
      </c>
      <c r="C70" s="175" t="str">
        <f>AM70</f>
      </c>
      <c r="D70" s="175" t="str">
        <f>AS70</f>
      </c>
      <c r="E70" s="175" t="str">
        <f>AT70</f>
      </c>
      <c r="F70" s="175" t="str">
        <f>AU70</f>
      </c>
      <c r="G70" s="11" t="str">
        <f>AT70/AS70-1</f>
      </c>
      <c r="H70" s="11" t="str">
        <f>AT70/AM70-1</f>
      </c>
      <c r="I70" s="11" t="str">
        <f>AU70/AT70</f>
      </c>
      <c r="J70" s="11" t="str">
        <f>AT70/Sum(AT$40:AT$75)</f>
      </c>
      <c r="K70" s="11" t="str">
        <f>AU70/Sum(AU40:AU$75)</f>
      </c>
      <c r="L70" t="s">
        <v>724</v>
      </c>
      <c r="M70" t="s">
        <v>750</v>
      </c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 t="n">
        <v>80743768.0443722</v>
      </c>
      <c r="Y70" s="175" t="n">
        <v>307590587.476591</v>
      </c>
      <c r="Z70" s="175" t="n">
        <v>133129633.357794</v>
      </c>
      <c r="AA70" s="175" t="n">
        <v>165404571.696496</v>
      </c>
      <c r="AB70" s="175" t="n">
        <v>468653256.205596</v>
      </c>
      <c r="AC70" s="175" t="n">
        <v>666275843.127444</v>
      </c>
      <c r="AD70" s="175" t="n">
        <v>836540556.603889</v>
      </c>
      <c r="AE70" s="175" t="n">
        <v>537373341.072018</v>
      </c>
      <c r="AF70" s="175" t="n">
        <v>1916564891.3252</v>
      </c>
      <c r="AG70" s="175" t="n">
        <v>2067114465.79724</v>
      </c>
      <c r="AH70" s="175" t="n">
        <v>1715444807.35488</v>
      </c>
      <c r="AI70" s="175" t="n">
        <v>1328713563.58662</v>
      </c>
      <c r="AJ70" s="175" t="n">
        <v>1038837263.53236</v>
      </c>
      <c r="AK70" s="175" t="n">
        <v>430551172.962018</v>
      </c>
      <c r="AL70" s="175" t="n">
        <v>186531139.75106</v>
      </c>
      <c r="AM70" s="175" t="n">
        <v>281613703.08945</v>
      </c>
      <c r="AN70" s="175" t="n">
        <v>324238781.227952</v>
      </c>
      <c r="AO70" s="175" t="n">
        <v>189344619.296967</v>
      </c>
      <c r="AP70" s="175" t="n">
        <v>151681760.669923</v>
      </c>
      <c r="AQ70" s="175" t="n">
        <v>285064287.450591</v>
      </c>
      <c r="AR70" s="175" t="n">
        <v>117513055.068168</v>
      </c>
      <c r="AS70" s="175" t="n">
        <v>255932248.047592</v>
      </c>
      <c r="AT70" s="175" t="n">
        <v>225744576.7866</v>
      </c>
      <c r="AU70" s="175" t="n">
        <v>198949617.062493</v>
      </c>
      <c r="AV70" s="175"/>
    </row>
    <row r="71">
      <c r="A71" t="str">
        <f>L71</f>
      </c>
      <c r="B71" t="str">
        <f>M71</f>
      </c>
      <c r="C71" s="175" t="str">
        <f>AM71</f>
      </c>
      <c r="D71" s="175" t="str">
        <f>AS71</f>
      </c>
      <c r="E71" s="175" t="str">
        <f>AT71</f>
      </c>
      <c r="F71" s="175" t="str">
        <f>AU71</f>
      </c>
      <c r="G71" s="11" t="str">
        <f>AT71/AS71-1</f>
      </c>
      <c r="H71" s="11" t="str">
        <f>AT71/AM71-1</f>
      </c>
      <c r="I71" s="11" t="str">
        <f>AU71/AT71</f>
      </c>
      <c r="J71" s="11" t="str">
        <f>AT71/Sum(AT$40:AT$75)</f>
      </c>
      <c r="K71" s="11" t="str">
        <f>AU71/Sum(AU40:AU$75)</f>
      </c>
      <c r="L71" t="s">
        <v>724</v>
      </c>
      <c r="M71" t="s">
        <v>754</v>
      </c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 t="n">
        <v>1866168.20748339</v>
      </c>
      <c r="Y71" s="175" t="n">
        <v>5608361.88325077</v>
      </c>
      <c r="Z71" s="175" t="n">
        <v>1995607.69391271</v>
      </c>
      <c r="AA71" s="175" t="n">
        <v>8251631.82666317</v>
      </c>
      <c r="AB71" s="175"/>
      <c r="AC71" s="175" t="n">
        <v>3621957.86277101</v>
      </c>
      <c r="AD71" s="175" t="n">
        <v>9227.68957003685</v>
      </c>
      <c r="AE71" s="175"/>
      <c r="AF71" s="175" t="n">
        <v>0</v>
      </c>
      <c r="AG71" s="175"/>
      <c r="AH71" s="175" t="n">
        <v>84511.5104592211</v>
      </c>
      <c r="AI71" s="175" t="n">
        <v>1602.97861433786</v>
      </c>
      <c r="AJ71" s="175"/>
      <c r="AK71" s="175"/>
      <c r="AL71" s="175"/>
      <c r="AM71" s="175"/>
      <c r="AN71" s="175" t="n">
        <v>22495123.584985</v>
      </c>
      <c r="AO71" s="175" t="n">
        <v>13724920.7892119</v>
      </c>
      <c r="AP71" s="175"/>
      <c r="AQ71" s="175"/>
      <c r="AR71" s="175" t="n">
        <v>125523005.449228</v>
      </c>
      <c r="AS71" s="175" t="n">
        <v>71790124.0674721</v>
      </c>
      <c r="AT71" s="175"/>
      <c r="AU71" s="175" t="n">
        <v>0</v>
      </c>
      <c r="AV71" s="175"/>
    </row>
    <row r="72">
      <c r="A72" t="str">
        <f>L72</f>
      </c>
      <c r="B72" t="str">
        <f>M72</f>
      </c>
      <c r="C72" s="175" t="str">
        <f>AM72</f>
      </c>
      <c r="D72" s="175" t="str">
        <f>AS72</f>
      </c>
      <c r="E72" s="175" t="str">
        <f>AT72</f>
      </c>
      <c r="F72" s="175" t="str">
        <f>AU72</f>
      </c>
      <c r="G72" s="11" t="str">
        <f>AT72/AS72-1</f>
      </c>
      <c r="H72" s="11" t="str">
        <f>AT72/AM72-1</f>
      </c>
      <c r="I72" s="11" t="str">
        <f>AU72/AT72</f>
      </c>
      <c r="J72" s="11" t="str">
        <f>AT72/Sum(AT$40:AT$75)</f>
      </c>
      <c r="K72" s="11" t="str">
        <f>AU72/Sum(AU40:AU$75)</f>
      </c>
      <c r="L72" t="s">
        <v>724</v>
      </c>
      <c r="M72" t="s">
        <v>751</v>
      </c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 t="n">
        <v>6197998.63719633</v>
      </c>
      <c r="Y72" s="175" t="n">
        <v>11219976.5243638</v>
      </c>
      <c r="Z72" s="175" t="n">
        <v>24633665.9572372</v>
      </c>
      <c r="AA72" s="175" t="n">
        <v>19974501.8569433</v>
      </c>
      <c r="AB72" s="175" t="n">
        <v>21386335.1967731</v>
      </c>
      <c r="AC72" s="175" t="n">
        <v>38786509.300277</v>
      </c>
      <c r="AD72" s="175" t="n">
        <v>4323227.09081882</v>
      </c>
      <c r="AE72" s="175" t="n">
        <v>6293165.99799207</v>
      </c>
      <c r="AF72" s="175" t="n">
        <v>75724136.390436</v>
      </c>
      <c r="AG72" s="175" t="n">
        <v>173890546.835263</v>
      </c>
      <c r="AH72" s="175" t="n">
        <v>826349.886232659</v>
      </c>
      <c r="AI72" s="175" t="n">
        <v>365007.167154625</v>
      </c>
      <c r="AJ72" s="175" t="n">
        <v>0</v>
      </c>
      <c r="AK72" s="175" t="n">
        <v>323358.164067186</v>
      </c>
      <c r="AL72" s="175" t="n">
        <v>-71536.3320485359</v>
      </c>
      <c r="AM72" s="175" t="n">
        <v>33800.8517670593</v>
      </c>
      <c r="AN72" s="175" t="n">
        <v>637743.264617411</v>
      </c>
      <c r="AO72" s="175"/>
      <c r="AP72" s="175" t="n">
        <v>-13290.7079239108</v>
      </c>
      <c r="AQ72" s="175" t="n">
        <v>937658.831718472</v>
      </c>
      <c r="AR72" s="175" t="n">
        <v>73193.9113090328</v>
      </c>
      <c r="AS72" s="175" t="n">
        <v>0</v>
      </c>
      <c r="AT72" s="175"/>
      <c r="AU72" s="175"/>
      <c r="AV72" s="175"/>
    </row>
    <row r="73">
      <c r="A73" t="str">
        <f>L73</f>
      </c>
      <c r="B73" t="str">
        <f>M73</f>
      </c>
      <c r="C73" s="175" t="str">
        <f>AM73</f>
      </c>
      <c r="D73" s="175" t="str">
        <f>AS73</f>
      </c>
      <c r="E73" s="175" t="str">
        <f>AT73</f>
      </c>
      <c r="F73" s="175" t="str">
        <f>AU73</f>
      </c>
      <c r="G73" s="11" t="str">
        <f>AT73/AS73-1</f>
      </c>
      <c r="H73" s="11" t="str">
        <f>AT73/AM73-1</f>
      </c>
      <c r="I73" s="11" t="str">
        <f>AU73/AT73</f>
      </c>
      <c r="J73" s="11" t="str">
        <f>AT73/Sum(AT$40:AT$75)</f>
      </c>
      <c r="K73" s="11" t="str">
        <f>AU73/Sum(AU40:AU$75)</f>
      </c>
      <c r="L73" t="s">
        <v>724</v>
      </c>
      <c r="M73" t="s">
        <v>755</v>
      </c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 t="n">
        <v>169929780.53361</v>
      </c>
      <c r="Y73" s="175" t="n">
        <v>94441761.1908847</v>
      </c>
      <c r="Z73" s="175" t="n">
        <v>206790215.172844</v>
      </c>
      <c r="AA73" s="175" t="n">
        <v>267910801.123383</v>
      </c>
      <c r="AB73" s="175" t="n">
        <v>298866920.05877</v>
      </c>
      <c r="AC73" s="175" t="n">
        <v>109472228.091761</v>
      </c>
      <c r="AD73" s="175" t="n">
        <v>69983254.8892336</v>
      </c>
      <c r="AE73" s="175" t="n">
        <v>0</v>
      </c>
      <c r="AF73" s="175" t="n">
        <v>28140980.3589311</v>
      </c>
      <c r="AG73" s="175" t="n">
        <v>55547520.8981152</v>
      </c>
      <c r="AH73" s="175" t="n">
        <v>50100331.9063983</v>
      </c>
      <c r="AI73" s="175" t="n">
        <v>25807870.5483099</v>
      </c>
      <c r="AJ73" s="175" t="n">
        <v>3809527.69719279</v>
      </c>
      <c r="AK73" s="175" t="n">
        <v>-419259.813585585</v>
      </c>
      <c r="AL73" s="175" t="n">
        <v>-435592.792121053</v>
      </c>
      <c r="AM73" s="175" t="n">
        <v>-8919144.732377</v>
      </c>
      <c r="AN73" s="175" t="n">
        <v>46573.2712558943</v>
      </c>
      <c r="AO73" s="175" t="n">
        <v>81772.6871473547</v>
      </c>
      <c r="AP73" s="175"/>
      <c r="AQ73" s="175"/>
      <c r="AR73" s="175" t="n">
        <v>-9538329.32329433</v>
      </c>
      <c r="AS73" s="175" t="n">
        <v>4233926.99432102</v>
      </c>
      <c r="AT73" s="175" t="n">
        <v>-743377.2657</v>
      </c>
      <c r="AU73" s="175" t="n">
        <v>-71998.5213759699</v>
      </c>
      <c r="AV73" s="175"/>
    </row>
    <row r="74">
      <c r="A74" t="str">
        <f>L74</f>
      </c>
      <c r="B74" t="str">
        <f>M74</f>
      </c>
      <c r="C74" s="175" t="str">
        <f>AM74</f>
      </c>
      <c r="D74" s="175" t="str">
        <f>AS74</f>
      </c>
      <c r="E74" s="175" t="str">
        <f>AT74</f>
      </c>
      <c r="F74" s="175" t="str">
        <f>AU74</f>
      </c>
      <c r="G74" s="11" t="str">
        <f>AT74/AS74-1</f>
      </c>
      <c r="H74" s="11" t="str">
        <f>AT74/AM74-1</f>
      </c>
      <c r="I74" s="11" t="str">
        <f>AU74/AT74</f>
      </c>
      <c r="J74" s="11" t="str">
        <f>AT74/Sum(AT$40:AT$75)</f>
      </c>
      <c r="K74" s="11" t="str">
        <f>AU74/Sum(AU40:AU$75)</f>
      </c>
      <c r="L74" t="s">
        <v>724</v>
      </c>
      <c r="M74" t="s">
        <v>756</v>
      </c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 t="n">
        <v>9904949.18188106</v>
      </c>
      <c r="AB74" s="175" t="n">
        <v>12645317.6196017</v>
      </c>
      <c r="AC74" s="175" t="n">
        <v>78292414.839094</v>
      </c>
      <c r="AD74" s="175"/>
      <c r="AE74" s="175"/>
      <c r="AF74" s="175" t="n">
        <v>-138401.695507549</v>
      </c>
      <c r="AG74" s="175" t="n">
        <v>4998717.0757529</v>
      </c>
      <c r="AH74" s="175" t="n">
        <v>138878.275738916</v>
      </c>
      <c r="AI74" s="175" t="n">
        <v>706763.530124696</v>
      </c>
      <c r="AJ74" s="175" t="n">
        <v>56668.4999891877</v>
      </c>
      <c r="AK74" s="175" t="n">
        <v>1994747.02847587</v>
      </c>
      <c r="AL74" s="175" t="n">
        <v>-11976.076454311</v>
      </c>
      <c r="AM74" s="175"/>
      <c r="AN74" s="175" t="n">
        <v>280790.829551373</v>
      </c>
      <c r="AO74" s="175" t="n">
        <v>5259.25754322629</v>
      </c>
      <c r="AP74" s="175" t="n">
        <v>41401.5420228987</v>
      </c>
      <c r="AQ74" s="175" t="n">
        <v>-335144.743313719</v>
      </c>
      <c r="AR74" s="175" t="n">
        <v>188699.935483477</v>
      </c>
      <c r="AS74" s="175" t="n">
        <v>-9582.83780407609</v>
      </c>
      <c r="AT74" s="175" t="n">
        <v>0</v>
      </c>
      <c r="AU74" s="175"/>
      <c r="AV74" s="175"/>
    </row>
    <row r="75">
      <c r="A75" t="str">
        <f>L75</f>
      </c>
      <c r="B75" t="str">
        <f>M75</f>
      </c>
      <c r="C75" s="175" t="str">
        <f>AM75</f>
      </c>
      <c r="D75" s="175" t="str">
        <f>AS75</f>
      </c>
      <c r="E75" s="175" t="str">
        <f>AT75</f>
      </c>
      <c r="F75" s="175" t="str">
        <f>AU75</f>
      </c>
      <c r="G75" s="11" t="str">
        <f>AT75/AS75-1</f>
      </c>
      <c r="H75" s="11" t="str">
        <f>AT75/AM75-1</f>
      </c>
      <c r="I75" s="11" t="str">
        <f>AU75/AT75</f>
      </c>
      <c r="J75" s="11" t="str">
        <f>AT75/Sum(AT$40:AT$75)</f>
      </c>
      <c r="K75" s="11" t="str">
        <f>AU75/Sum(AU40:AU$75)</f>
      </c>
      <c r="L75" t="s">
        <v>724</v>
      </c>
      <c r="M75" t="s">
        <v>757</v>
      </c>
      <c r="N75" s="175" t="n">
        <v>25156497826.1185</v>
      </c>
      <c r="O75" s="175" t="n">
        <v>11002135198.6132</v>
      </c>
      <c r="P75" s="175" t="n">
        <v>11208273232.1518</v>
      </c>
      <c r="Q75" s="175" t="n">
        <v>10238864027.8361</v>
      </c>
      <c r="R75" s="175" t="n">
        <v>7210042419.0747</v>
      </c>
      <c r="S75" s="175" t="n">
        <v>8826446692.71074</v>
      </c>
      <c r="T75" s="175" t="n">
        <v>9961009619.80441</v>
      </c>
      <c r="U75" s="175" t="n">
        <v>6928497886.11329</v>
      </c>
      <c r="V75" s="175" t="n">
        <v>6441594275.53648</v>
      </c>
      <c r="W75" s="175" t="n">
        <v>2394393165.57982</v>
      </c>
      <c r="X75" s="175" t="n">
        <v>42769.0207094099</v>
      </c>
      <c r="Y75" s="175" t="n">
        <v>89095.9088559453</v>
      </c>
      <c r="Z75" s="175" t="n">
        <v>4859754.18209314</v>
      </c>
      <c r="AA75" s="175" t="n">
        <v>35493.242514519</v>
      </c>
      <c r="AB75" s="175" t="n">
        <v>4139372.35065986</v>
      </c>
      <c r="AC75" s="175" t="n">
        <v>0</v>
      </c>
      <c r="AD75" s="175" t="n">
        <v>-92894.6745570403</v>
      </c>
      <c r="AE75" s="175" t="n">
        <v>2985386.69319926</v>
      </c>
      <c r="AF75" s="175" t="n">
        <v>-962469.591860737</v>
      </c>
      <c r="AG75" s="175" t="n">
        <v>-38593880.2278331</v>
      </c>
      <c r="AH75" s="175" t="n">
        <v>2062561.46536219</v>
      </c>
      <c r="AI75" s="175" t="n">
        <v>-293750.344552238</v>
      </c>
      <c r="AJ75" s="175" t="n">
        <v>28418.7116233677</v>
      </c>
      <c r="AK75" s="175" t="n">
        <v>32798.2291899757</v>
      </c>
      <c r="AL75" s="175" t="n">
        <v>0</v>
      </c>
      <c r="AM75" s="175" t="n">
        <v>11994.4756707558</v>
      </c>
      <c r="AN75" s="175" t="n">
        <v>2775.58713452868</v>
      </c>
      <c r="AO75" s="175" t="n">
        <v>1573724.12848791</v>
      </c>
      <c r="AP75" s="175" t="n">
        <v>0</v>
      </c>
      <c r="AQ75" s="175" t="n">
        <v>0</v>
      </c>
      <c r="AR75" s="175" t="n">
        <v>347656.572563343</v>
      </c>
      <c r="AS75" s="175" t="n">
        <v>10692.875949243</v>
      </c>
      <c r="AT75" s="175" t="n">
        <v>0</v>
      </c>
      <c r="AU75" s="175" t="n">
        <v>9537.98379435319</v>
      </c>
      <c r="AV75" s="175"/>
    </row>
    <row r="76">
      <c r="A76" t="str">
        <f>L76</f>
      </c>
      <c r="B76" t="str">
        <f>M76</f>
      </c>
      <c r="C76" s="175" t="str">
        <f>AM76</f>
      </c>
      <c r="D76" s="175" t="str">
        <f>AS76</f>
      </c>
      <c r="E76" s="175" t="str">
        <f>AT76</f>
      </c>
      <c r="F76" s="175" t="str">
        <f>AU76</f>
      </c>
      <c r="G76" s="11" t="str">
        <f>AT76/AS76-1</f>
      </c>
      <c r="H76" s="11" t="str">
        <f>AT76/AM76-1</f>
      </c>
      <c r="I76" s="11" t="str">
        <f>AU76/AT76</f>
      </c>
      <c r="J76" s="11" t="str">
        <f>Sum(J$40:J$75)</f>
      </c>
      <c r="K76" s="11" t="str">
        <f>Sum(K$40:K$75)</f>
      </c>
      <c r="L76" t="s">
        <v>718</v>
      </c>
      <c r="M76" t="s">
        <v>743</v>
      </c>
      <c r="N76" s="175" t="str">
        <f>Sum(N41:N75)</f>
      </c>
      <c r="O76" s="175" t="str">
        <f>Sum(O41:O75)</f>
      </c>
      <c r="P76" s="175" t="str">
        <f>Sum(P41:P75)</f>
      </c>
      <c r="Q76" s="175" t="str">
        <f>Sum(Q41:Q75)</f>
      </c>
      <c r="R76" s="175" t="str">
        <f>Sum(R41:R75)</f>
      </c>
      <c r="S76" s="175" t="str">
        <f>Sum(S41:S75)</f>
      </c>
      <c r="T76" s="175" t="str">
        <f>Sum(T41:T75)</f>
      </c>
      <c r="U76" s="175" t="str">
        <f>Sum(U41:U75)</f>
      </c>
      <c r="V76" s="175" t="str">
        <f>Sum(V41:V75)</f>
      </c>
      <c r="W76" s="175" t="str">
        <f>Sum(W41:W75)</f>
      </c>
      <c r="X76" s="175" t="str">
        <f>Sum(X41:X75)</f>
      </c>
      <c r="Y76" s="175" t="str">
        <f>Sum(Y41:Y75)</f>
      </c>
      <c r="Z76" s="175" t="str">
        <f>Sum(Z41:Z75)</f>
      </c>
      <c r="AA76" s="175" t="str">
        <f>Sum(AA41:AA75)</f>
      </c>
      <c r="AB76" s="175" t="str">
        <f>Sum(AB41:AB75)</f>
      </c>
      <c r="AC76" s="175" t="str">
        <f>Sum(AC41:AC75)</f>
      </c>
      <c r="AD76" s="175" t="str">
        <f>Sum(AD41:AD75)</f>
      </c>
      <c r="AE76" s="175" t="str">
        <f>Sum(AE41:AE75)</f>
      </c>
      <c r="AF76" s="175" t="str">
        <f>Sum(AF41:AF75)</f>
      </c>
      <c r="AG76" s="175" t="str">
        <f>Sum(AG41:AG75)</f>
      </c>
      <c r="AH76" s="175" t="str">
        <f>Sum(AH41:AH75)</f>
      </c>
      <c r="AI76" s="175" t="str">
        <f>Sum(AI41:AI75)</f>
      </c>
      <c r="AJ76" s="175" t="str">
        <f>Sum(AJ41:AJ75)</f>
      </c>
      <c r="AK76" s="175" t="str">
        <f>Sum(AK41:AK75)</f>
      </c>
      <c r="AL76" s="175" t="str">
        <f>Sum(AL41:AL75)</f>
      </c>
      <c r="AM76" s="175" t="str">
        <f>Sum(AM41:AM75)</f>
      </c>
      <c r="AN76" s="175" t="str">
        <f>Sum(AN41:AN75)</f>
      </c>
      <c r="AO76" s="175" t="str">
        <f>Sum(AO41:AO75)</f>
      </c>
      <c r="AP76" s="175" t="str">
        <f>Sum(AP41:AP75)</f>
      </c>
      <c r="AQ76" s="175" t="str">
        <f>Sum(AQ41:AQ75)</f>
      </c>
      <c r="AR76" s="175" t="str">
        <f>Sum(AR41:AR75)</f>
      </c>
      <c r="AS76" s="175" t="str">
        <f>Sum(AS41:AS75)</f>
      </c>
      <c r="AT76" s="175" t="str">
        <f>Sum(AT41:AT75)</f>
      </c>
      <c r="AU76" s="175"/>
      <c r="AV76" s="17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2023-11-28T05:05:53Z</dcterms:modified>
  <cp:category/>
  <cp:contentStatus/>
</cp:coreProperties>
</file>