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themeOverride+xml" PartName="/xl/theme/themeOverride1.xml"/>
  <Override ContentType="application/vnd.openxmlformats-officedocument.themeOverride+xml" PartName="/xl/theme/themeOverride2.xml"/>
  <Override ContentType="application/vnd.openxmlformats-officedocument.themeOverride+xml" PartName="/xl/theme/themeOverride3.xml"/>
  <Override ContentType="application/vnd.openxmlformats-officedocument.themeOverride+xml" PartName="/xl/theme/themeOverride4.xml"/>
  <Override ContentType="application/vnd.openxmlformats-officedocument.themeOverride+xml" PartName="/xl/theme/themeOverride5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K:\Users\Greg\Repositories\Vendor\Output\"/>
    </mc:Choice>
  </mc:AlternateContent>
  <xr:revisionPtr revIDLastSave="0" documentId="8_{FB53D449-1739-477B-A57D-1443C6BEBE91}" xr6:coauthVersionLast="47" xr6:coauthVersionMax="47" xr10:uidLastSave="{00000000-0000-0000-0000-000000000000}"/>
  <bookViews>
    <workbookView xWindow="-120" yWindow="-120" windowWidth="29040" windowHeight="15840" activeTab="1" xr2:uid="{2EA790DA-767A-4A47-B819-9318ABA69B6C}"/>
  </bookViews>
  <sheets>
    <sheet name="Quarterly" sheetId="7" r:id="rId1"/>
    <sheet name="Topline" sheetId="2" r:id="rId2"/>
    <sheet name="Area" sheetId="3" r:id="rId3"/>
    <sheet name="Area-Covid 19" sheetId="8" r:id="rId4"/>
    <sheet name="Customer" sheetId="5" r:id="rId5"/>
    <sheet name="R&amp;D contract + OTA" sheetId="6" r:id="rId6"/>
    <sheet name="R&amp;D Stage" sheetId="4" r:id="rId7"/>
    <sheet name="deflator" sheetId="9" r:id="rId8"/>
  </sheets>
  <externalReferences>
    <externalReference r:id="rId9"/>
  </externalReferences>
  <definedNames>
    <definedName name="deflator">deflator!$A$1:$B$88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" i="2" l="1"/>
  <c r="K10" i="2"/>
  <c r="J10" i="2"/>
  <c r="I10" i="2"/>
  <c r="H10" i="2"/>
  <c r="G10" i="2"/>
  <c r="L9" i="2"/>
  <c r="K9" i="2"/>
  <c r="J9" i="2"/>
  <c r="I9" i="2"/>
  <c r="H9" i="2"/>
  <c r="G9" i="2"/>
  <c r="F10" i="2"/>
  <c r="F9" i="2"/>
  <c r="L8" i="2"/>
  <c r="K8" i="2"/>
  <c r="J8" i="2"/>
  <c r="I8" i="2"/>
  <c r="H8" i="2"/>
  <c r="G8" i="2"/>
  <c r="F8" i="2"/>
  <c r="H15" i="8"/>
  <c r="G14" i="8"/>
  <c r="F14" i="8"/>
  <c r="E14" i="8"/>
  <c r="D14" i="8"/>
  <c r="C14" i="8"/>
  <c r="B14" i="8"/>
  <c r="A14" i="8"/>
  <c r="H14" i="8" s="1"/>
  <c r="A13" i="8"/>
  <c r="H13" i="8" s="1"/>
  <c r="F13" i="8"/>
  <c r="J13" i="8" s="1"/>
  <c r="E13" i="8"/>
  <c r="D13" i="8"/>
  <c r="C13" i="8"/>
  <c r="B13" i="8"/>
  <c r="I13" i="8" s="1"/>
  <c r="G13" i="8"/>
  <c r="G16" i="8"/>
  <c r="L16" i="8" s="1"/>
  <c r="F16" i="8"/>
  <c r="E16" i="8"/>
  <c r="D16" i="8"/>
  <c r="C16" i="8"/>
  <c r="B16" i="8"/>
  <c r="G15" i="8"/>
  <c r="F15" i="8"/>
  <c r="J15" i="8" s="1"/>
  <c r="E15" i="8"/>
  <c r="D15" i="8"/>
  <c r="C15" i="8"/>
  <c r="B15" i="8"/>
  <c r="I15" i="8" s="1"/>
  <c r="H12" i="8"/>
  <c r="G12" i="8"/>
  <c r="F12" i="8"/>
  <c r="J12" i="8" s="1"/>
  <c r="E12" i="8"/>
  <c r="D12" i="8"/>
  <c r="C12" i="8"/>
  <c r="B12" i="8"/>
  <c r="I12" i="8" s="1"/>
  <c r="K11" i="8"/>
  <c r="J11" i="8"/>
  <c r="I11" i="8"/>
  <c r="H13" i="3"/>
  <c r="H12" i="3"/>
  <c r="H11" i="3"/>
  <c r="K10" i="3"/>
  <c r="J10" i="3"/>
  <c r="I10" i="3"/>
  <c r="H27" i="5"/>
  <c r="H26" i="5"/>
  <c r="H25" i="5"/>
  <c r="H24" i="5"/>
  <c r="H23" i="5"/>
  <c r="I22" i="5"/>
  <c r="J22" i="5"/>
  <c r="K22" i="5"/>
  <c r="AI22" i="6"/>
  <c r="AI21" i="6"/>
  <c r="AI20" i="6"/>
  <c r="AI19" i="6"/>
  <c r="AI18" i="6"/>
  <c r="AI17" i="6"/>
  <c r="AI16" i="6"/>
  <c r="AI15" i="6"/>
  <c r="AL14" i="6"/>
  <c r="AK14" i="6"/>
  <c r="AJ14" i="6"/>
  <c r="N10" i="2" l="1"/>
  <c r="O10" i="2"/>
  <c r="N9" i="2"/>
  <c r="O9" i="2"/>
  <c r="M13" i="8"/>
  <c r="O15" i="8"/>
  <c r="P15" i="8" s="1"/>
  <c r="N15" i="8"/>
  <c r="O12" i="8"/>
  <c r="M12" i="8"/>
  <c r="L12" i="8"/>
  <c r="N12" i="8"/>
  <c r="N13" i="8"/>
  <c r="O16" i="8"/>
  <c r="P16" i="8" s="1"/>
  <c r="K13" i="8"/>
  <c r="O13" i="8"/>
  <c r="L15" i="8"/>
  <c r="M16" i="8"/>
  <c r="K15" i="8"/>
  <c r="K12" i="8"/>
  <c r="L13" i="8"/>
  <c r="M15" i="8"/>
  <c r="N16" i="8"/>
  <c r="L5" i="7"/>
  <c r="L4" i="7"/>
  <c r="L3" i="7"/>
  <c r="B6" i="7"/>
  <c r="K6" i="7" s="1"/>
  <c r="C6" i="7"/>
  <c r="D6" i="7"/>
  <c r="E6" i="7"/>
  <c r="F6" i="7"/>
  <c r="G6" i="7"/>
  <c r="I8" i="7" s="1"/>
  <c r="H6" i="7"/>
  <c r="K5" i="7"/>
  <c r="J5" i="7"/>
  <c r="K4" i="7"/>
  <c r="J4" i="7"/>
  <c r="K3" i="7"/>
  <c r="J3" i="7"/>
  <c r="K2" i="7"/>
  <c r="J2" i="7"/>
  <c r="P12" i="8" l="1"/>
  <c r="P13" i="8"/>
  <c r="G7" i="7"/>
  <c r="J6" i="7"/>
  <c r="AG15" i="6"/>
  <c r="AK15" i="6" s="1"/>
  <c r="S30" i="4" l="1"/>
  <c r="R30" i="4"/>
  <c r="Q30" i="4"/>
  <c r="P30" i="4"/>
  <c r="O30" i="4"/>
  <c r="N30" i="4"/>
  <c r="S29" i="4"/>
  <c r="R29" i="4"/>
  <c r="Q29" i="4"/>
  <c r="P29" i="4"/>
  <c r="O29" i="4"/>
  <c r="N29" i="4"/>
  <c r="S28" i="4"/>
  <c r="R28" i="4"/>
  <c r="Q28" i="4"/>
  <c r="P28" i="4"/>
  <c r="O28" i="4"/>
  <c r="N28" i="4"/>
  <c r="S27" i="4"/>
  <c r="R27" i="4"/>
  <c r="Q27" i="4"/>
  <c r="P27" i="4"/>
  <c r="O27" i="4"/>
  <c r="N27" i="4"/>
  <c r="S26" i="4"/>
  <c r="R26" i="4"/>
  <c r="Q26" i="4"/>
  <c r="P26" i="4"/>
  <c r="O26" i="4"/>
  <c r="N26" i="4"/>
  <c r="S25" i="4"/>
  <c r="R25" i="4"/>
  <c r="Q25" i="4"/>
  <c r="P25" i="4"/>
  <c r="O25" i="4"/>
  <c r="N25" i="4"/>
  <c r="S24" i="4"/>
  <c r="R24" i="4"/>
  <c r="Q24" i="4"/>
  <c r="P24" i="4"/>
  <c r="O24" i="4"/>
  <c r="N24" i="4"/>
  <c r="S23" i="4"/>
  <c r="R23" i="4"/>
  <c r="Q23" i="4"/>
  <c r="P23" i="4"/>
  <c r="O23" i="4"/>
  <c r="N23" i="4"/>
  <c r="S22" i="4"/>
  <c r="R22" i="4"/>
  <c r="Q22" i="4"/>
  <c r="P22" i="4"/>
  <c r="O22" i="4"/>
  <c r="N22" i="4"/>
  <c r="S21" i="4"/>
  <c r="R21" i="4"/>
  <c r="Q21" i="4"/>
  <c r="P21" i="4"/>
  <c r="O21" i="4"/>
  <c r="N21" i="4"/>
  <c r="S20" i="4"/>
  <c r="R20" i="4"/>
  <c r="Q20" i="4"/>
  <c r="P20" i="4"/>
  <c r="O20" i="4"/>
  <c r="N20" i="4"/>
  <c r="S19" i="4"/>
  <c r="R19" i="4"/>
  <c r="Q19" i="4"/>
  <c r="P19" i="4"/>
  <c r="O19" i="4"/>
  <c r="N19" i="4"/>
  <c r="S18" i="4"/>
  <c r="R18" i="4"/>
  <c r="Q18" i="4"/>
  <c r="P18" i="4"/>
  <c r="O18" i="4"/>
  <c r="N18" i="4"/>
  <c r="S17" i="4"/>
  <c r="R17" i="4"/>
  <c r="Q17" i="4"/>
  <c r="P17" i="4"/>
  <c r="O17" i="4"/>
  <c r="N17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AH21" i="6"/>
  <c r="AL21" i="6" s="1"/>
  <c r="AG21" i="6"/>
  <c r="AK21" i="6" s="1"/>
  <c r="AF21" i="6"/>
  <c r="AE21" i="6"/>
  <c r="AD21" i="6"/>
  <c r="AH20" i="6"/>
  <c r="AL20" i="6" s="1"/>
  <c r="AG20" i="6"/>
  <c r="AK20" i="6" s="1"/>
  <c r="AF20" i="6"/>
  <c r="AE20" i="6"/>
  <c r="AD20" i="6"/>
  <c r="AH19" i="6"/>
  <c r="AL19" i="6" s="1"/>
  <c r="AG19" i="6"/>
  <c r="AK19" i="6" s="1"/>
  <c r="AF19" i="6"/>
  <c r="AE19" i="6"/>
  <c r="AD19" i="6"/>
  <c r="AH18" i="6"/>
  <c r="AL18" i="6" s="1"/>
  <c r="AG18" i="6"/>
  <c r="AK18" i="6" s="1"/>
  <c r="AF18" i="6"/>
  <c r="AE18" i="6"/>
  <c r="AD18" i="6"/>
  <c r="AH17" i="6"/>
  <c r="AG17" i="6"/>
  <c r="AK17" i="6" s="1"/>
  <c r="AF17" i="6"/>
  <c r="AE17" i="6"/>
  <c r="AD17" i="6"/>
  <c r="AH16" i="6"/>
  <c r="AL16" i="6" s="1"/>
  <c r="AG16" i="6"/>
  <c r="AK16" i="6" s="1"/>
  <c r="AF16" i="6"/>
  <c r="AE16" i="6"/>
  <c r="AD16" i="6"/>
  <c r="AH15" i="6"/>
  <c r="AL15" i="6" s="1"/>
  <c r="AF15" i="6"/>
  <c r="AE15" i="6"/>
  <c r="AD15" i="6"/>
  <c r="AC21" i="6"/>
  <c r="AJ21" i="6" s="1"/>
  <c r="AC20" i="6"/>
  <c r="AJ20" i="6" s="1"/>
  <c r="AC19" i="6"/>
  <c r="AJ19" i="6" s="1"/>
  <c r="AC18" i="6"/>
  <c r="AJ18" i="6" s="1"/>
  <c r="AC17" i="6"/>
  <c r="AJ17" i="6" s="1"/>
  <c r="AC16" i="6"/>
  <c r="AJ16" i="6" s="1"/>
  <c r="AC15" i="6"/>
  <c r="AJ15" i="6" s="1"/>
  <c r="AH9" i="6"/>
  <c r="AH22" i="6" s="1"/>
  <c r="AL22" i="6" s="1"/>
  <c r="AG9" i="6"/>
  <c r="AG22" i="6" s="1"/>
  <c r="AK22" i="6" s="1"/>
  <c r="AF9" i="6"/>
  <c r="AF22" i="6" s="1"/>
  <c r="AE9" i="6"/>
  <c r="AE22" i="6" s="1"/>
  <c r="AD9" i="6"/>
  <c r="AD22" i="6" s="1"/>
  <c r="AC9" i="6"/>
  <c r="AC22" i="6" s="1"/>
  <c r="AJ22" i="6" s="1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AB15" i="6"/>
  <c r="AB23" i="6" s="1"/>
  <c r="AA15" i="6"/>
  <c r="AA23" i="6" s="1"/>
  <c r="Z15" i="6"/>
  <c r="Z23" i="6" s="1"/>
  <c r="Y15" i="6"/>
  <c r="Y23" i="6" s="1"/>
  <c r="X15" i="6"/>
  <c r="X23" i="6" s="1"/>
  <c r="W15" i="6"/>
  <c r="W23" i="6" s="1"/>
  <c r="V15" i="6"/>
  <c r="V23" i="6" s="1"/>
  <c r="U15" i="6"/>
  <c r="U23" i="6" s="1"/>
  <c r="T15" i="6"/>
  <c r="T23" i="6" s="1"/>
  <c r="S15" i="6"/>
  <c r="S23" i="6" s="1"/>
  <c r="R15" i="6"/>
  <c r="R23" i="6" s="1"/>
  <c r="Q15" i="6"/>
  <c r="Q23" i="6" s="1"/>
  <c r="P15" i="6"/>
  <c r="P23" i="6" s="1"/>
  <c r="O15" i="6"/>
  <c r="O23" i="6" s="1"/>
  <c r="N15" i="6"/>
  <c r="N23" i="6" s="1"/>
  <c r="AB14" i="6"/>
  <c r="AA14" i="6" s="1"/>
  <c r="Z14" i="6" s="1"/>
  <c r="Y14" i="6" s="1"/>
  <c r="X14" i="6" s="1"/>
  <c r="W14" i="6" s="1"/>
  <c r="V14" i="6" s="1"/>
  <c r="U14" i="6" s="1"/>
  <c r="T14" i="6" s="1"/>
  <c r="S14" i="6" s="1"/>
  <c r="R14" i="6" s="1"/>
  <c r="Q14" i="6" s="1"/>
  <c r="P14" i="6" s="1"/>
  <c r="O14" i="6" s="1"/>
  <c r="N14" i="6" s="1"/>
  <c r="AM17" i="6" l="1"/>
  <c r="AL17" i="6"/>
  <c r="AJ25" i="6"/>
  <c r="AP22" i="6"/>
  <c r="AH25" i="6"/>
  <c r="AM18" i="6"/>
  <c r="AF23" i="6"/>
  <c r="AD23" i="6"/>
  <c r="AN21" i="6"/>
  <c r="AE23" i="6"/>
  <c r="AG23" i="6"/>
  <c r="AK23" i="6" s="1"/>
  <c r="AN19" i="6"/>
  <c r="AC23" i="6"/>
  <c r="AJ23" i="6" s="1"/>
  <c r="AN17" i="6"/>
  <c r="AN18" i="6"/>
  <c r="AN15" i="6"/>
  <c r="AM21" i="6"/>
  <c r="AN20" i="6"/>
  <c r="AN16" i="6"/>
  <c r="AN22" i="6"/>
  <c r="AM22" i="6"/>
  <c r="AM20" i="6"/>
  <c r="AM19" i="6"/>
  <c r="AM16" i="6"/>
  <c r="AH23" i="6"/>
  <c r="AM15" i="6"/>
  <c r="AN23" i="6" l="1"/>
  <c r="AL23" i="6"/>
  <c r="AJ26" i="6"/>
  <c r="AM23" i="6"/>
  <c r="G68" i="5" l="1"/>
  <c r="F68" i="5"/>
  <c r="E68" i="5"/>
  <c r="D68" i="5"/>
  <c r="C68" i="5"/>
  <c r="B68" i="5"/>
  <c r="G67" i="5"/>
  <c r="F67" i="5"/>
  <c r="E67" i="5"/>
  <c r="D67" i="5"/>
  <c r="C67" i="5"/>
  <c r="B67" i="5"/>
  <c r="G66" i="5"/>
  <c r="F66" i="5"/>
  <c r="E66" i="5"/>
  <c r="D66" i="5"/>
  <c r="C66" i="5"/>
  <c r="B66" i="5"/>
  <c r="G65" i="5"/>
  <c r="F65" i="5"/>
  <c r="E65" i="5"/>
  <c r="D65" i="5"/>
  <c r="C65" i="5"/>
  <c r="B65" i="5"/>
  <c r="G64" i="5"/>
  <c r="F64" i="5"/>
  <c r="E64" i="5"/>
  <c r="D64" i="5"/>
  <c r="C64" i="5"/>
  <c r="B64" i="5"/>
  <c r="G63" i="5"/>
  <c r="F63" i="5"/>
  <c r="E63" i="5"/>
  <c r="D63" i="5"/>
  <c r="C63" i="5"/>
  <c r="B63" i="5"/>
  <c r="G62" i="5"/>
  <c r="F62" i="5"/>
  <c r="E62" i="5"/>
  <c r="D62" i="5"/>
  <c r="C62" i="5"/>
  <c r="B62" i="5"/>
  <c r="G61" i="5"/>
  <c r="F61" i="5"/>
  <c r="E61" i="5"/>
  <c r="D61" i="5"/>
  <c r="C61" i="5"/>
  <c r="B61" i="5"/>
  <c r="G60" i="5"/>
  <c r="F60" i="5"/>
  <c r="E60" i="5"/>
  <c r="D60" i="5"/>
  <c r="C60" i="5"/>
  <c r="B60" i="5"/>
  <c r="G59" i="5"/>
  <c r="F59" i="5"/>
  <c r="E59" i="5"/>
  <c r="D59" i="5"/>
  <c r="C59" i="5"/>
  <c r="B59" i="5"/>
  <c r="G58" i="5"/>
  <c r="F58" i="5"/>
  <c r="E58" i="5"/>
  <c r="D58" i="5"/>
  <c r="C58" i="5"/>
  <c r="B58" i="5"/>
  <c r="G57" i="5"/>
  <c r="F57" i="5"/>
  <c r="E57" i="5"/>
  <c r="D57" i="5"/>
  <c r="C57" i="5"/>
  <c r="B57" i="5"/>
  <c r="G56" i="5"/>
  <c r="F56" i="5"/>
  <c r="E56" i="5"/>
  <c r="D56" i="5"/>
  <c r="C56" i="5"/>
  <c r="B56" i="5"/>
  <c r="G55" i="5"/>
  <c r="F55" i="5"/>
  <c r="E55" i="5"/>
  <c r="D55" i="5"/>
  <c r="C55" i="5"/>
  <c r="B55" i="5"/>
  <c r="G54" i="5"/>
  <c r="F54" i="5"/>
  <c r="E54" i="5"/>
  <c r="D54" i="5"/>
  <c r="C54" i="5"/>
  <c r="B54" i="5"/>
  <c r="G27" i="5"/>
  <c r="K27" i="5" s="1"/>
  <c r="F27" i="5"/>
  <c r="J27" i="5" s="1"/>
  <c r="E27" i="5"/>
  <c r="D27" i="5"/>
  <c r="C27" i="5"/>
  <c r="B27" i="5"/>
  <c r="I27" i="5" s="1"/>
  <c r="G26" i="5"/>
  <c r="K26" i="5" s="1"/>
  <c r="F26" i="5"/>
  <c r="J26" i="5" s="1"/>
  <c r="E26" i="5"/>
  <c r="D26" i="5"/>
  <c r="C26" i="5"/>
  <c r="B26" i="5"/>
  <c r="I26" i="5" s="1"/>
  <c r="G25" i="5"/>
  <c r="K25" i="5" s="1"/>
  <c r="F25" i="5"/>
  <c r="J25" i="5" s="1"/>
  <c r="E25" i="5"/>
  <c r="D25" i="5"/>
  <c r="C25" i="5"/>
  <c r="B25" i="5"/>
  <c r="I25" i="5" s="1"/>
  <c r="G24" i="5"/>
  <c r="K24" i="5" s="1"/>
  <c r="F24" i="5"/>
  <c r="J24" i="5" s="1"/>
  <c r="E24" i="5"/>
  <c r="D24" i="5"/>
  <c r="C24" i="5"/>
  <c r="B24" i="5"/>
  <c r="I24" i="5" s="1"/>
  <c r="G23" i="5"/>
  <c r="K23" i="5" s="1"/>
  <c r="F23" i="5"/>
  <c r="J23" i="5" s="1"/>
  <c r="E23" i="5"/>
  <c r="D23" i="5"/>
  <c r="C23" i="5"/>
  <c r="C28" i="5" s="1"/>
  <c r="B23" i="5"/>
  <c r="I23" i="5" s="1"/>
  <c r="G20" i="4"/>
  <c r="F20" i="4"/>
  <c r="E20" i="4"/>
  <c r="D20" i="4"/>
  <c r="C20" i="4"/>
  <c r="B20" i="4"/>
  <c r="G19" i="4"/>
  <c r="F19" i="4"/>
  <c r="E19" i="4"/>
  <c r="D19" i="4"/>
  <c r="C19" i="4"/>
  <c r="B19" i="4"/>
  <c r="G18" i="4"/>
  <c r="F18" i="4"/>
  <c r="E18" i="4"/>
  <c r="D18" i="4"/>
  <c r="C18" i="4"/>
  <c r="B18" i="4"/>
  <c r="G17" i="4"/>
  <c r="F17" i="4"/>
  <c r="E17" i="4"/>
  <c r="D17" i="4"/>
  <c r="C17" i="4"/>
  <c r="B17" i="4"/>
  <c r="G16" i="4"/>
  <c r="F16" i="4"/>
  <c r="E16" i="4"/>
  <c r="D16" i="4"/>
  <c r="C16" i="4"/>
  <c r="B16" i="4"/>
  <c r="G15" i="4"/>
  <c r="F15" i="4"/>
  <c r="E15" i="4"/>
  <c r="D15" i="4"/>
  <c r="C15" i="4"/>
  <c r="B15" i="4"/>
  <c r="G14" i="4"/>
  <c r="F14" i="4"/>
  <c r="E14" i="4"/>
  <c r="D14" i="4"/>
  <c r="C14" i="4"/>
  <c r="B14" i="4"/>
  <c r="G14" i="3"/>
  <c r="F14" i="3"/>
  <c r="E14" i="3"/>
  <c r="D14" i="3"/>
  <c r="C14" i="3"/>
  <c r="B14" i="3"/>
  <c r="G13" i="3"/>
  <c r="K13" i="3" s="1"/>
  <c r="F13" i="3"/>
  <c r="J13" i="3" s="1"/>
  <c r="E13" i="3"/>
  <c r="D13" i="3"/>
  <c r="C13" i="3"/>
  <c r="B13" i="3"/>
  <c r="G12" i="3"/>
  <c r="K12" i="3" s="1"/>
  <c r="F12" i="3"/>
  <c r="J12" i="3" s="1"/>
  <c r="E12" i="3"/>
  <c r="D12" i="3"/>
  <c r="C12" i="3"/>
  <c r="B12" i="3"/>
  <c r="I12" i="3" s="1"/>
  <c r="G11" i="3"/>
  <c r="K11" i="3" s="1"/>
  <c r="F11" i="3"/>
  <c r="J11" i="3" s="1"/>
  <c r="E11" i="3"/>
  <c r="D11" i="3"/>
  <c r="C11" i="3"/>
  <c r="B11" i="3"/>
  <c r="I11" i="3" s="1"/>
  <c r="O14" i="3" l="1"/>
  <c r="P14" i="3" s="1"/>
  <c r="O13" i="3"/>
  <c r="I13" i="3"/>
  <c r="P13" i="3"/>
  <c r="D28" i="5"/>
  <c r="N12" i="3"/>
  <c r="L12" i="3"/>
  <c r="M12" i="3"/>
  <c r="O12" i="3"/>
  <c r="P12" i="3" s="1"/>
  <c r="M14" i="3"/>
  <c r="N14" i="3"/>
  <c r="L14" i="3"/>
  <c r="M11" i="3"/>
  <c r="N11" i="3"/>
  <c r="L11" i="3"/>
  <c r="O11" i="3"/>
  <c r="P11" i="3" s="1"/>
  <c r="N13" i="3"/>
  <c r="L13" i="3"/>
  <c r="M13" i="3"/>
  <c r="Q26" i="5"/>
  <c r="M23" i="5"/>
  <c r="L23" i="5"/>
  <c r="G28" i="5"/>
  <c r="K28" i="5" s="1"/>
  <c r="L25" i="5"/>
  <c r="M25" i="5"/>
  <c r="M27" i="5"/>
  <c r="L27" i="5"/>
  <c r="E28" i="5"/>
  <c r="M24" i="5"/>
  <c r="L24" i="5"/>
  <c r="L26" i="5"/>
  <c r="M26" i="5"/>
  <c r="B28" i="5"/>
  <c r="F28" i="5"/>
  <c r="J28" i="5" s="1"/>
  <c r="O28" i="5" l="1"/>
  <c r="I28" i="5"/>
  <c r="O27" i="5"/>
  <c r="O26" i="5"/>
  <c r="O23" i="5"/>
  <c r="L28" i="5"/>
  <c r="M28" i="5"/>
  <c r="N28" i="5"/>
  <c r="O25" i="5"/>
  <c r="N24" i="5"/>
  <c r="O24" i="5"/>
  <c r="N23" i="5"/>
  <c r="N26" i="5"/>
  <c r="N27" i="5"/>
  <c r="N25" i="5"/>
</calcChain>
</file>

<file path=xl/sharedStrings.xml><?xml version="1.0" encoding="utf-8"?>
<sst xmlns="http://schemas.openxmlformats.org/spreadsheetml/2006/main" count="198" uniqueCount="88">
  <si>
    <t>Row Labels</t>
  </si>
  <si>
    <t>Grand Total</t>
  </si>
  <si>
    <t>Sum of Dollars Obligated</t>
  </si>
  <si>
    <t>Sum of Base and All Options Value (Total Contract Value)</t>
  </si>
  <si>
    <t>Column Labels</t>
  </si>
  <si>
    <t>Products</t>
  </si>
  <si>
    <t>R&amp;D</t>
  </si>
  <si>
    <t>Services</t>
  </si>
  <si>
    <t>`</t>
  </si>
  <si>
    <t>Advanced Component Development &amp; Prototypes (6.4)</t>
  </si>
  <si>
    <t>Advanced Technology Development (6.3)</t>
  </si>
  <si>
    <t>Applied Research (6.2)</t>
  </si>
  <si>
    <t>Basic Research (6.1)</t>
  </si>
  <si>
    <t>Operational Systems Development (6.7)</t>
  </si>
  <si>
    <t>System Development &amp; Demonstration (6.5)</t>
  </si>
  <si>
    <t>DEFENSE ADVANCED RESEARCH PROJECTS AGENCY  (DARPA)</t>
  </si>
  <si>
    <t>DEFENSE CONTRACT MANAGEMENT AGENCY (DCMA)</t>
  </si>
  <si>
    <t>DEFENSE COUNTERINTELLIGENCE AND SECURITY AGENCY</t>
  </si>
  <si>
    <t>DEFENSE INFORMATION SYSTEMS AGENCY (DISA)</t>
  </si>
  <si>
    <t>DEFENSE LOGISTICS AGENCY</t>
  </si>
  <si>
    <t>DEFENSE THREAT REDUCTION AGENCY (DTRA)</t>
  </si>
  <si>
    <t>DEPT OF THE AIR FORCE</t>
  </si>
  <si>
    <t>DEPT OF THE ARMY</t>
  </si>
  <si>
    <t>DEPT OF THE NAVY</t>
  </si>
  <si>
    <t>IMMEDIATE OFFICE OF THE SECRETARY OF DEFENSE</t>
  </si>
  <si>
    <t>MISSILE DEFENSE AGENCY (MDA)</t>
  </si>
  <si>
    <t>U.S. CYBER COMMAND</t>
  </si>
  <si>
    <t>U.S. SPECIAL OPERATIONS COMMAND (USSOCOM)</t>
  </si>
  <si>
    <t>USTRANSCOM</t>
  </si>
  <si>
    <t>WASHINGTON HEADQUARTERS SERVICES (WHS)</t>
  </si>
  <si>
    <t>DARPA</t>
  </si>
  <si>
    <t>Army</t>
  </si>
  <si>
    <t>Air Force</t>
  </si>
  <si>
    <t>Navy</t>
  </si>
  <si>
    <t>Other</t>
  </si>
  <si>
    <t>2019-2020</t>
  </si>
  <si>
    <t>2015-20202</t>
  </si>
  <si>
    <t>Operation of Government R&amp;D Facilities</t>
  </si>
  <si>
    <t>Other Transaction Authority (OTA) R&amp;D Agreements</t>
  </si>
  <si>
    <t>ProductServiceOrRnDarea</t>
  </si>
  <si>
    <t>Operation of Government_x000D_
R&amp;D Facilities</t>
  </si>
  <si>
    <t>Advanced Technology_x000D_
Development (6.3)</t>
  </si>
  <si>
    <t>Advanced Component_x000D_
Development &amp; Prototypes (6.4)</t>
  </si>
  <si>
    <t>System Development &amp;_x000D_
Demonstration (6.5)</t>
  </si>
  <si>
    <t>Operational Systems_x000D_
Development (6.7)</t>
  </si>
  <si>
    <t>OTAs</t>
  </si>
  <si>
    <t>OTA</t>
  </si>
  <si>
    <t>contract</t>
  </si>
  <si>
    <t>type</t>
  </si>
  <si>
    <t>19-20</t>
    <phoneticPr fontId="3" type="noConversion"/>
  </si>
  <si>
    <t>15-20</t>
    <phoneticPr fontId="3" type="noConversion"/>
  </si>
  <si>
    <t>Share 20</t>
    <phoneticPr fontId="3" type="noConversion"/>
  </si>
  <si>
    <t>Total</t>
    <phoneticPr fontId="3" type="noConversion"/>
  </si>
  <si>
    <t>Share 15-20</t>
    <phoneticPr fontId="3" type="noConversion"/>
  </si>
  <si>
    <t>share 2020</t>
    <phoneticPr fontId="3" type="noConversion"/>
  </si>
  <si>
    <t>share 2015</t>
    <phoneticPr fontId="3" type="noConversion"/>
  </si>
  <si>
    <t>fiscal_quarter</t>
  </si>
  <si>
    <t>Total</t>
  </si>
  <si>
    <t>2020-2021</t>
  </si>
  <si>
    <t>Not available</t>
  </si>
  <si>
    <t>Note: These numbers are higher than OTA Topline because the data is a bit more recent.</t>
  </si>
  <si>
    <t>We could update the other OTA charts to match the more recent data or keep them aligned with the OTA report.</t>
  </si>
  <si>
    <t>However, because that dataset did not include dates, and thus the quarterly breakout is not available, only the total.</t>
  </si>
  <si>
    <t>R&amp;D Contract+OTA</t>
  </si>
  <si>
    <t>ProductServiceOrRnDarea.covid</t>
  </si>
  <si>
    <t>Products (All)</t>
  </si>
  <si>
    <t>NA</t>
  </si>
  <si>
    <t>R&amp;D (Other)</t>
  </si>
  <si>
    <t>Services (Non-R&amp;D)</t>
  </si>
  <si>
    <t>Medical CBRN Defense Consortium</t>
  </si>
  <si>
    <t>R&amp;D (Covid-19 MCDC)</t>
  </si>
  <si>
    <t>name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</si>
  <si>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</si>
  <si>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</si>
  <si>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</si>
  <si>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</si>
  <si>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</si>
  <si>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</si>
  <si>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</si>
  <si>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</si>
  <si>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</si>
  <si>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</si>
  <si>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</si>
  <si>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Dollars_Obligated_Then_Year</t>
  </si>
  <si>
    <t>Base_and_All_Options_Value_(Total_Contract_Value)</t>
  </si>
  <si>
    <t>Fiscal_Year</t>
  </si>
  <si>
    <t>OMB22_GDP20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</si>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</sst>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44" formatCode="_(&quot;$&quot;* #,##0.00_);_(&quot;$&quot;* \(#,##0.00\);_(&quot;$&quot;* &quot;-&quot;??_);_(@_)"/>
    <numFmt numFmtId="164" formatCode="_(* #,##0_);_(* \(#,##0\);_(* &quot;-&quot;??_);_(@_)"/>
    <numFmt numFmtId="165" formatCode="_(&quot;$&quot;* #,##0.0_);_(&quot;$&quot;* \(#,##0.0\);_(&quot;$&quot;* &quot;-&quot;??_);_(@_)"/>
    <numFmt numFmtId="166" formatCode="mm/dd/yyyy\ hh:mm:ss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b/>
      <sz val="6"/>
      <color theme="1"/>
      <name val="Calibri"/>
      <family val="3"/>
      <charset val="129"/>
      <scheme val="minor"/>
    </font>
    <font>
      <sz val="6"/>
      <color theme="1"/>
      <name val="Calibri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6" fontId="1" fillId="0" borderId="0">
      <alignment wrapText="1"/>
    </xf>
  </cellStyleXfs>
  <cellXfs count="87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0" fontId="2" fillId="2" borderId="0" xfId="0" applyFont="1" applyFill="1"/>
    <xf numFmtId="44" fontId="2" fillId="2" borderId="1" xfId="2" applyFont="1" applyFill="1" applyBorder="1"/>
    <xf numFmtId="0" fontId="2" fillId="2" borderId="2" xfId="0" applyFont="1" applyFill="1" applyBorder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44" fontId="0" fillId="0" borderId="0" xfId="2" applyFont="1"/>
    <xf numFmtId="44" fontId="0" fillId="0" borderId="0" xfId="0" applyNumberFormat="1"/>
    <xf numFmtId="9" fontId="0" fillId="0" borderId="0" xfId="3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164" fontId="0" fillId="0" borderId="0" xfId="1" applyNumberFormat="1" applyFont="1" applyAlignment="1"/>
    <xf numFmtId="44" fontId="0" fillId="0" borderId="0" xfId="2" applyNumberFormat="1" applyFont="1"/>
    <xf numFmtId="43" fontId="0" fillId="0" borderId="0" xfId="0" applyNumberFormat="1"/>
    <xf numFmtId="0" fontId="4" fillId="2" borderId="0" xfId="0" applyFont="1" applyFill="1"/>
    <xf numFmtId="0" fontId="5" fillId="0" borderId="0" xfId="0" applyFont="1"/>
    <xf numFmtId="3" fontId="5" fillId="0" borderId="0" xfId="0" applyNumberFormat="1" applyFont="1"/>
    <xf numFmtId="0" fontId="4" fillId="2" borderId="2" xfId="0" applyFont="1" applyFill="1" applyBorder="1"/>
    <xf numFmtId="0" fontId="5" fillId="0" borderId="0" xfId="0" applyFont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44" fontId="5" fillId="0" borderId="0" xfId="2" applyFont="1"/>
    <xf numFmtId="0" fontId="0" fillId="3" borderId="0" xfId="0" applyFill="1"/>
    <xf numFmtId="9" fontId="0" fillId="3" borderId="0" xfId="3" applyFont="1" applyFill="1"/>
    <xf numFmtId="9" fontId="0" fillId="3" borderId="0" xfId="3" applyNumberFormat="1" applyFont="1" applyFill="1"/>
    <xf numFmtId="44" fontId="0" fillId="3" borderId="0" xfId="0" applyNumberFormat="1" applyFill="1"/>
    <xf numFmtId="9" fontId="0" fillId="0" borderId="0" xfId="3" applyNumberFormat="1" applyFont="1" applyAlignment="1">
      <alignment horizontal="center"/>
    </xf>
    <xf numFmtId="9" fontId="5" fillId="0" borderId="0" xfId="3" applyFont="1"/>
    <xf numFmtId="44" fontId="4" fillId="0" borderId="0" xfId="0" applyNumberFormat="1" applyFont="1"/>
    <xf numFmtId="44" fontId="5" fillId="3" borderId="0" xfId="2" applyFont="1" applyFill="1"/>
    <xf numFmtId="9" fontId="5" fillId="3" borderId="0" xfId="3" applyFont="1" applyFill="1"/>
    <xf numFmtId="0" fontId="5" fillId="3" borderId="0" xfId="0" applyFont="1" applyFill="1"/>
    <xf numFmtId="9" fontId="0" fillId="3" borderId="0" xfId="3" applyFont="1" applyFill="1" applyAlignment="1">
      <alignment horizontal="center"/>
    </xf>
    <xf numFmtId="9" fontId="0" fillId="0" borderId="0" xfId="3" applyFont="1"/>
    <xf numFmtId="165" fontId="0" fillId="0" borderId="0" xfId="0" applyNumberFormat="1"/>
    <xf numFmtId="43" fontId="0" fillId="0" borderId="0" xfId="1" applyFont="1"/>
    <xf numFmtId="44" fontId="5" fillId="0" borderId="0" xfId="0" applyNumberFormat="1" applyFont="1"/>
    <xf numFmtId="43" fontId="5" fillId="0" borderId="0" xfId="1" applyFont="1"/>
    <xf numFmtId="0" fontId="2" fillId="2" borderId="0" xfId="0" applyFont="1" applyFill="1" applyBorder="1"/>
    <xf numFmtId="2" fontId="2" fillId="2" borderId="0" xfId="0" applyNumberFormat="1" applyFont="1" applyFill="1" applyBorder="1"/>
    <xf numFmtId="2" fontId="0" fillId="0" borderId="0" xfId="0" applyNumberFormat="1"/>
    <xf numFmtId="0" fontId="1" fillId="4" borderId="0" xfId="4" applyAlignment="1"/>
    <xf numFmtId="0" fontId="1" fillId="0" borderId="0" xfId="5" applyAlignment="1"/>
    <xf numFmtId="0" fontId="1" fillId="0" borderId="0" xfId="6" applyAlignment="1"/>
    <xf numFmtId="0" fontId="1" fillId="4" borderId="0" xfId="4">
      <alignment wrapText="1"/>
    </xf>
    <xf numFmtId="0" fontId="1" fillId="4" borderId="0" xfId="4">
      <alignment wrapText="1"/>
    </xf>
    <xf numFmtId="0" fontId="1" fillId="4" borderId="0" xfId="4">
      <alignment wrapText="1"/>
    </xf>
    <xf numFmtId="0" fontId="1" fillId="4" borderId="0" xfId="4">
      <alignment wrapText="1"/>
    </xf>
    <xf numFmtId="0" fontId="1" fillId="4" borderId="0" xfId="4">
      <alignment wrapText="1"/>
    </xf>
    <xf numFmtId="0" fontId="1" fillId="4" borderId="0" xfId="4">
      <alignment wrapText="1"/>
    </xf>
    <xf numFmtId="0" fontId="1" fillId="4" borderId="0" xfId="4">
      <alignment wrapText="1"/>
    </xf>
    <xf numFmtId="0" fontId="1" fillId="4" borderId="0" xfId="4">
      <alignment wrapText="1"/>
    </xf>
    <xf numFmtId="0" fontId="1" fillId="4" borderId="0" xfId="4">
      <alignment wrapText="1"/>
    </xf>
    <xf numFmtId="0" fontId="1" fillId="4" borderId="0" xfId="4">
      <alignment wrapText="1"/>
    </xf>
    <xf numFmtId="0" fontId="1" fillId="4" borderId="0" xfId="4">
      <alignment wrapText="1"/>
    </xf>
    <xf numFmtId="0" fontId="1" fillId="4" borderId="0" xfId="4">
      <alignment wrapText="1"/>
    </xf>
    <xf numFmtId="0" fontId="1" fillId="4" borderId="0" xfId="4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6">
      <alignment wrapText="1"/>
    </xf>
    <xf numFmtId="0" fontId="1" fillId="0" borderId="0" xfId="6">
      <alignment wrapText="1"/>
    </xf>
    <xf numFmtId="0" fontId="1" fillId="0" borderId="0" xfId="6">
      <alignment wrapText="1"/>
    </xf>
    <xf numFmtId="0" fontId="1" fillId="0" borderId="0" xfId="6">
      <alignment wrapText="1"/>
    </xf>
    <xf numFmtId="0" fontId="1" fillId="0" borderId="0" xfId="6">
      <alignment wrapText="1"/>
    </xf>
    <xf numFmtId="0" fontId="1" fillId="0" borderId="0" xfId="6">
      <alignment wrapText="1"/>
    </xf>
    <xf numFmtId="0" fontId="1" fillId="0" borderId="0" xfId="6">
      <alignment wrapText="1"/>
    </xf>
    <xf numFmtId="0" fontId="1" fillId="0" borderId="0" xfId="6">
      <alignment wrapText="1"/>
    </xf>
    <xf numFmtId="0" fontId="1" fillId="0" borderId="0" xfId="6">
      <alignment wrapText="1"/>
    </xf>
    <xf numFmtId="0" fontId="1" fillId="0" borderId="0" xfId="6">
      <alignment wrapText="1"/>
    </xf>
    <xf numFmtId="0" fontId="1" fillId="0" borderId="0" xfId="6">
      <alignment wrapText="1"/>
    </xf>
    <xf numFmtId="0" fontId="1" fillId="0" borderId="0" xfId="6">
      <alignment wrapText="1"/>
    </xf>
    <xf numFmtId="0" fontId="1" fillId="0" borderId="0" xfId="6">
      <alignment wrapText="1"/>
    </xf>
    <xf numFmtId="0" fontId="1" fillId="0" borderId="0" xfId="6">
      <alignment wrapText="1"/>
    </xf>
    <xf numFmtId="0" fontId="1" fillId="0" borderId="0" xfId="6">
      <alignment wrapText="1"/>
    </xf>
    <xf numFmtId="0" fontId="1" fillId="0" borderId="0" xfId="6">
      <alignment wrapText="1"/>
    </xf>
    <xf numFmtId="0" fontId="1" fillId="0" borderId="0" xfId="6">
      <alignment wrapText="1"/>
    </xf>
    <xf numFmtId="0" fontId="1" fillId="0" borderId="0" xfId="6">
      <alignment wrapText="1"/>
    </xf>
    <xf numFmtId="0" fontId="1" fillId="0" borderId="0" xfId="6">
      <alignment wrapText="1"/>
    </xf>
    <xf numFmtId="0" fontId="1" fillId="0" borderId="0" xfId="6">
      <alignment wrapText="1"/>
    </xf>
    <xf numFmtId="0" fontId="1" fillId="0" borderId="0" xfId="6">
      <alignment wrapText="1"/>
    </xf>
    <xf numFmtId="0" fontId="1" fillId="0" borderId="0" xfId="6">
      <alignment wrapText="1"/>
    </xf>
    <xf numFmtId="0" fontId="1" fillId="0" borderId="0" xfId="6">
      <alignment wrapText="1"/>
    </xf>
    <xf numFmtId="0" fontId="1" fillId="0" borderId="0" xfId="6">
      <alignment wrapText="1"/>
    </xf>
  </cellXfs>
  <cellStyles count="9">
    <cellStyle name="Comma" xfId="1" builtinId="3"/>
    <cellStyle name="Currency" xfId="2" builtinId="4"/>
    <cellStyle name="Normal" xfId="0" builtinId="0"/>
    <cellStyle name="Percent" xfId="3" builtinId="5"/>
    <cellStyle name="XLConnect.Boolean" xfId="7" xr:uid="{00000000-0005-0000-0000-000007000000}"/>
    <cellStyle name="XLConnect.DateTime" xfId="8" xr:uid="{00000000-0005-0000-0000-000008000000}"/>
    <cellStyle name="XLConnect.Header" xfId="4" xr:uid="{00000000-0005-0000-0000-000004000000}"/>
    <cellStyle name="XLConnect.Numeric" xfId="6" xr:uid="{00000000-0005-0000-0000-000006000000}"/>
    <cellStyle name="XLConnect.String" xfId="5" xr:uid="{00000000-0005-0000-0000-000005000000}"/>
  </cellStyles>
  <dxfs count="0"/>
  <tableStyles count="0" defaultTableStyle="TableStyleMedium2" defaultPivotStyle="PivotStyleLight16"/>
  <colors>
    <mruColors>
      <color rgb="FF72A0C1"/>
      <color rgb="FF66C6CB"/>
      <color rgb="FF72A3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13" Target="calcChain.xml" Type="http://schemas.openxmlformats.org/officeDocument/2006/relationships/calcChain"/><Relationship Id="rId14" Target="../customXml/item1.xml" Type="http://schemas.openxmlformats.org/officeDocument/2006/relationships/customXml"/><Relationship Id="rId15" Target="../customXml/item2.xml" Type="http://schemas.openxmlformats.org/officeDocument/2006/relationships/customXml"/><Relationship Id="rId16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Relationship Id="rId3" Target="../theme/themeOverride1.xml" Type="http://schemas.openxmlformats.org/officeDocument/2006/relationships/themeOverrid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Relationship Id="rId3" Target="../theme/themeOverride2.xml" Type="http://schemas.openxmlformats.org/officeDocument/2006/relationships/themeOverrid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Relationship Id="rId3" Target="../theme/themeOverride3.xml" Type="http://schemas.openxmlformats.org/officeDocument/2006/relationships/themeOverrid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Relationship Id="rId3" Target="../theme/themeOverride4.xml" Type="http://schemas.openxmlformats.org/officeDocument/2006/relationships/themeOverrid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Relationship Id="rId3" Target="../theme/themeOverride5.xml" Type="http://schemas.openxmlformats.org/officeDocument/2006/relationships/themeOverrid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Topline!$A$9</c:f>
              <c:strCache>
                <c:ptCount val="1"/>
                <c:pt idx="0">
                  <c:v>Sum of Dollars Obligated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Topline!$F$8:$L$8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Topline!$F$9:$L$9</c:f>
              <c:numCache>
                <c:formatCode>_("$"* #,##0.00_);_("$"* \(#,##0.00\);_("$"* "-"??_);_(@_)</c:formatCode>
                <c:ptCount val="7"/>
                <c:pt idx="0">
                  <c:v>0.75401036807305821</c:v>
                </c:pt>
                <c:pt idx="1">
                  <c:v>1.5430390185852574</c:v>
                </c:pt>
                <c:pt idx="2">
                  <c:v>2.24689888465665</c:v>
                </c:pt>
                <c:pt idx="3">
                  <c:v>4.1469238129965529</c:v>
                </c:pt>
                <c:pt idx="4">
                  <c:v>7.5517866774094466</c:v>
                </c:pt>
                <c:pt idx="5">
                  <c:v>16.218548522740001</c:v>
                </c:pt>
                <c:pt idx="6">
                  <c:v>11.957080229803935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6-45E5-B94F-93FA9E3D2293}"/>
            </c:ext>
          </c:extLst>
        </c:ser>
        <c:ser>
          <c:idx val="1"/>
          <c:order val="1"/>
          <c:tx>
            <c:strRef>
              <c:f>Topline!$A$10</c:f>
              <c:strCache>
                <c:ptCount val="1"/>
                <c:pt idx="0">
                  <c:v>Sum of Base and All Options Value (Total Contract Value)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Topline!$F$8:$L$8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Topline!$F$10:$L$10</c:f>
              <c:numCache>
                <c:formatCode>_("$"* #,##0.00_);_("$"* \(#,##0.00\);_("$"* "-"??_);_(@_)</c:formatCode>
                <c:ptCount val="7"/>
                <c:pt idx="0">
                  <c:v>1.8962664749931337</c:v>
                </c:pt>
                <c:pt idx="1">
                  <c:v>12.56355481160916</c:v>
                </c:pt>
                <c:pt idx="2">
                  <c:v>11.824786373791406</c:v>
                </c:pt>
                <c:pt idx="3">
                  <c:v>28.043038789064717</c:v>
                </c:pt>
                <c:pt idx="4">
                  <c:v>16.78224309496305</c:v>
                </c:pt>
                <c:pt idx="5">
                  <c:v>17.202822005630001</c:v>
                </c:pt>
                <c:pt idx="6">
                  <c:v>60.464885644656647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1E-4FB9-9002-CB3090C7F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09376"/>
        <c:axId val="665454160"/>
      </c:lineChart>
      <c:catAx>
        <c:axId val="67400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65454160"/>
        <c:crosses val="autoZero"/>
        <c:auto val="1"/>
        <c:lblAlgn val="ctr"/>
        <c:lblOffset val="100"/>
        <c:noMultiLvlLbl val="0"/>
      </c:catAx>
      <c:valAx>
        <c:axId val="6654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7400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Area!$A$11</c:f>
              <c:strCache>
                <c:ptCount val="1"/>
                <c:pt idx="0">
                  <c:v>Products</c:v>
                </c:pt>
              </c:strCache>
            </c:strRef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Ref>
              <c:f>Area!$B$10:$G$10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Area!$B$11:$G$11</c:f>
              <c:numCache>
                <c:formatCode>_("$"* #,##0.00_);_("$"* \(#,##0.00\);_("$"* "-"??_);_(@_)</c:formatCode>
                <c:ptCount val="6"/>
                <c:pt idx="0">
                  <c:v>2.1447707423722889E-3</c:v>
                </c:pt>
                <c:pt idx="1">
                  <c:v>0.26301382271680918</c:v>
                </c:pt>
                <c:pt idx="2">
                  <c:v>0.22927476704961058</c:v>
                </c:pt>
                <c:pt idx="3">
                  <c:v>0.51403508649254515</c:v>
                </c:pt>
                <c:pt idx="4">
                  <c:v>0.59055432531380025</c:v>
                </c:pt>
                <c:pt idx="5">
                  <c:v>0.94551480885000028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B-467E-8EEC-55A09C952FB1}"/>
            </c:ext>
          </c:extLst>
        </c:ser>
        <c:ser>
          <c:idx val="1"/>
          <c:order val="1"/>
          <c:tx>
            <c:strRef>
              <c:f>Area!$A$12</c:f>
              <c:strCache>
                <c:ptCount val="1"/>
                <c:pt idx="0">
                  <c:v>R&amp;D</c:v>
                </c:pt>
              </c:strCache>
            </c:strRef>
          </c:tx>
          <c:spPr>
            <a:solidFill>
              <a:srgbClr val="72A3BE"/>
            </a:solidFill>
            <a:ln>
              <a:noFill/>
            </a:ln>
            <a:effectLst/>
          </c:spPr>
          <c:invertIfNegative val="0"/>
          <c:cat>
            <c:numRef>
              <c:f>Area!$B$10:$G$10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Area!$B$12:$G$12</c:f>
              <c:numCache>
                <c:formatCode>_("$"* #,##0.00_);_("$"* \(#,##0.00\);_("$"* "-"??_);_(@_)</c:formatCode>
                <c:ptCount val="6"/>
                <c:pt idx="0">
                  <c:v>0.75105720158739175</c:v>
                </c:pt>
                <c:pt idx="1">
                  <c:v>1.2765882895624936</c:v>
                </c:pt>
                <c:pt idx="2">
                  <c:v>1.9702617255569534</c:v>
                </c:pt>
                <c:pt idx="3">
                  <c:v>3.4446556179781314</c:v>
                </c:pt>
                <c:pt idx="4">
                  <c:v>6.5963128106219662</c:v>
                </c:pt>
                <c:pt idx="5">
                  <c:v>14.75471713348001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3B-467E-8EEC-55A09C952FB1}"/>
            </c:ext>
          </c:extLst>
        </c:ser>
        <c:ser>
          <c:idx val="2"/>
          <c:order val="2"/>
          <c:tx>
            <c:strRef>
              <c:f>Area!$A$13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Area!$B$10:$G$10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Area!$B$13:$G$13</c:f>
              <c:numCache>
                <c:formatCode>_("$"* #,##0.00_);_("$"* \(#,##0.00\);_("$"* "-"??_);_(@_)</c:formatCode>
                <c:ptCount val="6"/>
                <c:pt idx="0">
                  <c:v>8.0839574329428273E-4</c:v>
                </c:pt>
                <c:pt idx="1">
                  <c:v>3.436906305954657E-3</c:v>
                </c:pt>
                <c:pt idx="2">
                  <c:v>4.7223600406678071E-2</c:v>
                </c:pt>
                <c:pt idx="3">
                  <c:v>0.17885723744843501</c:v>
                </c:pt>
                <c:pt idx="4">
                  <c:v>0.36789605834166528</c:v>
                </c:pt>
                <c:pt idx="5">
                  <c:v>0.47942394587999998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3B-467E-8EEC-55A09C952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007024"/>
        <c:axId val="956298816"/>
      </c:barChart>
      <c:catAx>
        <c:axId val="5390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56298816"/>
        <c:crosses val="autoZero"/>
        <c:auto val="1"/>
        <c:lblAlgn val="ctr"/>
        <c:lblOffset val="100"/>
        <c:noMultiLvlLbl val="0"/>
      </c:catAx>
      <c:valAx>
        <c:axId val="9562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390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873710845193822"/>
          <c:y val="4.1401666683756354E-2"/>
          <c:w val="0.6428794833819349"/>
          <c:h val="0.780794025836674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'Area-Covid 19'!$A$12</c:f>
              <c:strCache>
                <c:ptCount val="1"/>
                <c:pt idx="0">
                  <c:v>Products</c:v>
                </c:pt>
              </c:strCache>
            </c:strRef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Ref>
              <c:f>'Area-Covid 19'!$B$11:$G$11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'Area-Covid 19'!$B$12:$G$12</c:f>
              <c:numCache>
                <c:formatCode>_("$"* #,##0.00_);_("$"* \(#,##0.00\);_("$"* "-"??_);_(@_)</c:formatCode>
                <c:ptCount val="6"/>
                <c:pt idx="0">
                  <c:v>2.1447707423722885E-3</c:v>
                </c:pt>
                <c:pt idx="1">
                  <c:v>0.26301382271680918</c:v>
                </c:pt>
                <c:pt idx="2">
                  <c:v>0.22927476704961058</c:v>
                </c:pt>
                <c:pt idx="3">
                  <c:v>0.51403508649254515</c:v>
                </c:pt>
                <c:pt idx="4">
                  <c:v>0.59055432535430197</c:v>
                </c:pt>
                <c:pt idx="5">
                  <c:v>0.94551480880999994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3-43CF-B4CE-B888A97FB622}"/>
            </c:ext>
          </c:extLst>
        </c:ser>
        <c:ser>
          <c:idx val="3"/>
          <c:order val="1"/>
          <c:tx>
            <c:strRef>
              <c:f>'Area-Covid 19'!$A$13</c:f>
              <c:strCache>
                <c:ptCount val="1"/>
                <c:pt idx="0">
                  <c:v>R&amp;D (Other)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'Area-Covid 19'!$B$11:$G$11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'Area-Covid 19'!$B$13:$G$13</c:f>
              <c:numCache>
                <c:formatCode>_("$"* #,##0.00_);_("$"* \(#,##0.00\);_("$"* "-"??_);_(@_)</c:formatCode>
                <c:ptCount val="6"/>
                <c:pt idx="0">
                  <c:v>0.7510572016416267</c:v>
                </c:pt>
                <c:pt idx="1">
                  <c:v>1.2765882896055003</c:v>
                </c:pt>
                <c:pt idx="2">
                  <c:v>1.9702617254830044</c:v>
                </c:pt>
                <c:pt idx="3">
                  <c:v>3.4446556180400849</c:v>
                </c:pt>
                <c:pt idx="4">
                  <c:v>6.5963128106827185</c:v>
                </c:pt>
                <c:pt idx="5">
                  <c:v>7.8215751785499998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53-43CF-B4CE-B888A97FB622}"/>
            </c:ext>
          </c:extLst>
        </c:ser>
        <c:ser>
          <c:idx val="1"/>
          <c:order val="2"/>
          <c:tx>
            <c:strRef>
              <c:f>'Area-Covid 19'!$A$14</c:f>
              <c:strCache>
                <c:ptCount val="1"/>
                <c:pt idx="0">
                  <c:v>R&amp;D (Covid-19 MCDC)</c:v>
                </c:pt>
              </c:strCache>
            </c:strRef>
          </c:tx>
          <c:spPr>
            <a:solidFill>
              <a:srgbClr val="66C6CB"/>
            </a:solidFill>
            <a:ln>
              <a:noFill/>
            </a:ln>
            <a:effectLst/>
          </c:spPr>
          <c:invertIfNegative val="0"/>
          <c:cat>
            <c:numRef>
              <c:f>'Area-Covid 19'!$B$11:$G$11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'Area-Covid 19'!$B$14:$G$14</c:f>
              <c:numCache>
                <c:formatCode>_("$"* #,##0.00_);_("$"* \(#,##0.00\);_("$"*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6.93314195505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53-43CF-B4CE-B888A97FB622}"/>
            </c:ext>
          </c:extLst>
        </c:ser>
        <c:ser>
          <c:idx val="2"/>
          <c:order val="3"/>
          <c:tx>
            <c:strRef>
              <c:f>'Area-Covid 19'!$A$15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'Area-Covid 19'!$B$11:$G$11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'Area-Covid 19'!$B$15:$G$15</c:f>
              <c:numCache>
                <c:formatCode>_("$"* #,##0.00_);_("$"* \(#,##0.00\);_("$"* "-"??_);_(@_)</c:formatCode>
                <c:ptCount val="6"/>
                <c:pt idx="0">
                  <c:v>8.0839574329428273E-4</c:v>
                </c:pt>
                <c:pt idx="1">
                  <c:v>3.4369063059546574E-3</c:v>
                </c:pt>
                <c:pt idx="2">
                  <c:v>4.7223600406678071E-2</c:v>
                </c:pt>
                <c:pt idx="3">
                  <c:v>0.17885723744843501</c:v>
                </c:pt>
                <c:pt idx="4">
                  <c:v>0.36789605834166522</c:v>
                </c:pt>
                <c:pt idx="5">
                  <c:v>0.47942394587999998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53-43CF-B4CE-B888A97FB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007024"/>
        <c:axId val="956298816"/>
      </c:barChart>
      <c:catAx>
        <c:axId val="5390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56298816"/>
        <c:crosses val="autoZero"/>
        <c:auto val="1"/>
        <c:lblAlgn val="ctr"/>
        <c:lblOffset val="100"/>
        <c:noMultiLvlLbl val="0"/>
      </c:catAx>
      <c:valAx>
        <c:axId val="9562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390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00741944359196"/>
          <c:y val="0.11479991152425832"/>
          <c:w val="0.22537187117664917"/>
          <c:h val="0.827518955963837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Customer!$A$23</c:f>
              <c:strCache>
                <c:ptCount val="1"/>
                <c:pt idx="0">
                  <c:v>DARPA</c:v>
                </c:pt>
              </c:strCache>
            </c:strRef>
          </c:tx>
          <c:spPr>
            <a:solidFill>
              <a:srgbClr val="596FB5"/>
            </a:solidFill>
            <a:ln>
              <a:noFill/>
            </a:ln>
            <a:effectLst/>
          </c:spPr>
          <c:invertIfNegative val="0"/>
          <c:cat>
            <c:numRef>
              <c:f>Customer!$B$22:$G$22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Customer!$B$23:$G$23</c:f>
              <c:numCache>
                <c:formatCode>_("$"* #,##0.00_);_("$"* \(#,##0.00\);_("$"* "-"??_);_(@_)</c:formatCode>
                <c:ptCount val="6"/>
                <c:pt idx="0">
                  <c:v>6.823521110627577E-2</c:v>
                </c:pt>
                <c:pt idx="1">
                  <c:v>0.23092804961670965</c:v>
                </c:pt>
                <c:pt idx="2">
                  <c:v>0.40113301542241231</c:v>
                </c:pt>
                <c:pt idx="3">
                  <c:v>0.39018339108988792</c:v>
                </c:pt>
                <c:pt idx="4">
                  <c:v>0.42861627440596106</c:v>
                </c:pt>
                <c:pt idx="5">
                  <c:v>0.35410491718000009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A-488C-9284-F0C16C747FEC}"/>
            </c:ext>
          </c:extLst>
        </c:ser>
        <c:ser>
          <c:idx val="1"/>
          <c:order val="1"/>
          <c:tx>
            <c:strRef>
              <c:f>Customer!$A$24</c:f>
              <c:strCache>
                <c:ptCount val="1"/>
                <c:pt idx="0">
                  <c:v>Army</c:v>
                </c:pt>
              </c:strCache>
            </c:strRef>
          </c:tx>
          <c:spPr>
            <a:solidFill>
              <a:srgbClr val="32602F"/>
            </a:solidFill>
            <a:ln>
              <a:noFill/>
            </a:ln>
            <a:effectLst/>
          </c:spPr>
          <c:invertIfNegative val="0"/>
          <c:cat>
            <c:numRef>
              <c:f>Customer!$B$22:$G$22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Customer!$B$24:$G$24</c:f>
              <c:numCache>
                <c:formatCode>_("$"* #,##0.00_);_("$"* \(#,##0.00\);_("$"* "-"??_);_(@_)</c:formatCode>
                <c:ptCount val="6"/>
                <c:pt idx="0">
                  <c:v>0.67637158747207438</c:v>
                </c:pt>
                <c:pt idx="1">
                  <c:v>0.97213327168796804</c:v>
                </c:pt>
                <c:pt idx="2">
                  <c:v>1.6445138903866527</c:v>
                </c:pt>
                <c:pt idx="3">
                  <c:v>3.0828038750880671</c:v>
                </c:pt>
                <c:pt idx="4">
                  <c:v>5.0364970271116096</c:v>
                </c:pt>
                <c:pt idx="5">
                  <c:v>13.223492199119999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A-488C-9284-F0C16C747FEC}"/>
            </c:ext>
          </c:extLst>
        </c:ser>
        <c:ser>
          <c:idx val="2"/>
          <c:order val="2"/>
          <c:tx>
            <c:strRef>
              <c:f>Customer!$A$25</c:f>
              <c:strCache>
                <c:ptCount val="1"/>
                <c:pt idx="0">
                  <c:v>Air Force</c:v>
                </c:pt>
              </c:strCache>
            </c:strRef>
          </c:tx>
          <c:spPr>
            <a:solidFill>
              <a:srgbClr val="72A3BE"/>
            </a:solidFill>
            <a:ln>
              <a:noFill/>
            </a:ln>
            <a:effectLst/>
          </c:spPr>
          <c:invertIfNegative val="0"/>
          <c:cat>
            <c:numRef>
              <c:f>Customer!$B$22:$G$22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Customer!$B$25:$G$25</c:f>
              <c:numCache>
                <c:formatCode>_("$"* #,##0.00_);_("$"* \(#,##0.00\);_("$"* "-"??_);_(@_)</c:formatCode>
                <c:ptCount val="6"/>
                <c:pt idx="0">
                  <c:v>5.4165862181624596E-3</c:v>
                </c:pt>
                <c:pt idx="1">
                  <c:v>0.2688337113065899</c:v>
                </c:pt>
                <c:pt idx="2">
                  <c:v>0.19828218024070235</c:v>
                </c:pt>
                <c:pt idx="3">
                  <c:v>0.54326496645297084</c:v>
                </c:pt>
                <c:pt idx="4">
                  <c:v>1.6567448412098278</c:v>
                </c:pt>
                <c:pt idx="5">
                  <c:v>1.3294810447600001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AA-488C-9284-F0C16C747FEC}"/>
            </c:ext>
          </c:extLst>
        </c:ser>
        <c:ser>
          <c:idx val="3"/>
          <c:order val="3"/>
          <c:tx>
            <c:strRef>
              <c:f>Customer!$A$26</c:f>
              <c:strCache>
                <c:ptCount val="1"/>
                <c:pt idx="0">
                  <c:v>Navy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Customer!$B$22:$G$22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Customer!$B$26:$G$26</c:f>
              <c:numCache>
                <c:formatCode>_("$"* #,##0.00_);_("$"* \(#,##0.00\);_("$"* "-"??_);_(@_)</c:formatCode>
                <c:ptCount val="6"/>
                <c:pt idx="0">
                  <c:v>2.5125564748499532E-3</c:v>
                </c:pt>
                <c:pt idx="1">
                  <c:v>5.299353571976295E-3</c:v>
                </c:pt>
                <c:pt idx="2">
                  <c:v>5.2820822052566439E-5</c:v>
                </c:pt>
                <c:pt idx="3">
                  <c:v>3.2996166592226019E-2</c:v>
                </c:pt>
                <c:pt idx="4">
                  <c:v>0.17612980902847111</c:v>
                </c:pt>
                <c:pt idx="5">
                  <c:v>0.62611219318000011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AA-488C-9284-F0C16C747FEC}"/>
            </c:ext>
          </c:extLst>
        </c:ser>
        <c:ser>
          <c:idx val="4"/>
          <c:order val="4"/>
          <c:tx>
            <c:strRef>
              <c:f>Customer!$A$27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E58846"/>
            </a:solidFill>
            <a:ln>
              <a:noFill/>
            </a:ln>
            <a:effectLst/>
          </c:spPr>
          <c:invertIfNegative val="0"/>
          <c:cat>
            <c:numRef>
              <c:f>Customer!$B$22:$G$22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Customer!$B$27:$G$27</c:f>
              <c:numCache>
                <c:formatCode>_("$"* #,##0.00_);_("$"* \(#,##0.00\);_("$"* "-"??_);_(@_)</c:formatCode>
                <c:ptCount val="6"/>
                <c:pt idx="0">
                  <c:v>1.4744268016957749E-3</c:v>
                </c:pt>
                <c:pt idx="1">
                  <c:v>6.5844632402013312E-2</c:v>
                </c:pt>
                <c:pt idx="2">
                  <c:v>2.7781861414220461E-3</c:v>
                </c:pt>
                <c:pt idx="3">
                  <c:v>8.8299542695959729E-2</c:v>
                </c:pt>
                <c:pt idx="4">
                  <c:v>0.25677524252156159</c:v>
                </c:pt>
                <c:pt idx="5">
                  <c:v>0.64646553397000006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AA-488C-9284-F0C16C747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9754864"/>
        <c:axId val="448912080"/>
      </c:barChart>
      <c:catAx>
        <c:axId val="3197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448912080"/>
        <c:crosses val="autoZero"/>
        <c:auto val="1"/>
        <c:lblAlgn val="ctr"/>
        <c:lblOffset val="100"/>
        <c:noMultiLvlLbl val="0"/>
      </c:catAx>
      <c:valAx>
        <c:axId val="4489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3197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 b="0" i="0" u="none" strike="noStrike" kern="1200" baseline="0">
          <a:solidFill>
            <a:schemeClr val="tx1"/>
          </a:solidFill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'[1]R&amp;D'!$A$29</c:f>
              <c:strCache>
                <c:ptCount val="1"/>
                <c:pt idx="0">
                  <c:v>Basic Research (6.1)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'[1]R&amp;D'!$AC$28:$AH$28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'[1]R&amp;D'!$AC$29:$AH$29</c:f>
              <c:numCache>
                <c:formatCode>General</c:formatCode>
                <c:ptCount val="6"/>
                <c:pt idx="0">
                  <c:v>3.4196239373408552</c:v>
                </c:pt>
                <c:pt idx="1">
                  <c:v>3.5437107534605023</c:v>
                </c:pt>
                <c:pt idx="2">
                  <c:v>3.4866772187558266</c:v>
                </c:pt>
                <c:pt idx="3">
                  <c:v>3.8556009833203873</c:v>
                </c:pt>
                <c:pt idx="4">
                  <c:v>3.9654441868561743</c:v>
                </c:pt>
                <c:pt idx="5">
                  <c:v>3.7624385124235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3-46AD-9F24-32BFAD0BF3D3}"/>
            </c:ext>
          </c:extLst>
        </c:ser>
        <c:ser>
          <c:idx val="1"/>
          <c:order val="1"/>
          <c:tx>
            <c:strRef>
              <c:f>'[1]R&amp;D'!$A$30</c:f>
              <c:strCache>
                <c:ptCount val="1"/>
                <c:pt idx="0">
                  <c:v>Applied Research (6.2)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'[1]R&amp;D'!$AC$28:$AH$28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'[1]R&amp;D'!$AC$30:$AH$30</c:f>
              <c:numCache>
                <c:formatCode>General</c:formatCode>
                <c:ptCount val="6"/>
                <c:pt idx="0">
                  <c:v>6.7298286834965824</c:v>
                </c:pt>
                <c:pt idx="1">
                  <c:v>7.2006109933273574</c:v>
                </c:pt>
                <c:pt idx="2">
                  <c:v>7.2738384006720453</c:v>
                </c:pt>
                <c:pt idx="3">
                  <c:v>7.1743177272379874</c:v>
                </c:pt>
                <c:pt idx="4">
                  <c:v>7.920433369510345</c:v>
                </c:pt>
                <c:pt idx="5">
                  <c:v>7.9640991281089999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A3-46AD-9F24-32BFAD0BF3D3}"/>
            </c:ext>
          </c:extLst>
        </c:ser>
        <c:ser>
          <c:idx val="2"/>
          <c:order val="2"/>
          <c:tx>
            <c:strRef>
              <c:f>'[1]R&amp;D'!$A$31</c:f>
              <c:strCache>
                <c:ptCount val="1"/>
                <c:pt idx="0">
                  <c:v>Advanced Technology Development (6.3)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'[1]R&amp;D'!$AC$28:$AH$28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'[1]R&amp;D'!$AC$31:$AH$31</c:f>
              <c:numCache>
                <c:formatCode>General</c:formatCode>
                <c:ptCount val="6"/>
                <c:pt idx="0">
                  <c:v>4.310347443834325</c:v>
                </c:pt>
                <c:pt idx="1">
                  <c:v>4.3012647525634327</c:v>
                </c:pt>
                <c:pt idx="2">
                  <c:v>4.4356172929552189</c:v>
                </c:pt>
                <c:pt idx="3">
                  <c:v>4.8983323952748767</c:v>
                </c:pt>
                <c:pt idx="4">
                  <c:v>6.244746742593791</c:v>
                </c:pt>
                <c:pt idx="5">
                  <c:v>6.0417874163079999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A3-46AD-9F24-32BFAD0BF3D3}"/>
            </c:ext>
          </c:extLst>
        </c:ser>
        <c:ser>
          <c:idx val="3"/>
          <c:order val="3"/>
          <c:tx>
            <c:strRef>
              <c:f>'[1]R&amp;D'!$A$32</c:f>
              <c:strCache>
                <c:ptCount val="1"/>
                <c:pt idx="0">
                  <c:v>Advanced Component Development &amp; Prototypes (6.4)</c:v>
                </c:pt>
              </c:strCache>
            </c:strRef>
          </c:tx>
          <c:spPr>
            <a:solidFill>
              <a:srgbClr val="D19392"/>
            </a:solidFill>
            <a:ln>
              <a:noFill/>
            </a:ln>
            <a:effectLst/>
          </c:spPr>
          <c:invertIfNegative val="0"/>
          <c:cat>
            <c:numRef>
              <c:f>'[1]R&amp;D'!$AC$28:$AH$28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'[1]R&amp;D'!$AC$32:$AH$32</c:f>
              <c:numCache>
                <c:formatCode>General</c:formatCode>
                <c:ptCount val="6"/>
                <c:pt idx="0">
                  <c:v>4.3024039754131707</c:v>
                </c:pt>
                <c:pt idx="1">
                  <c:v>5.2466401794370219</c:v>
                </c:pt>
                <c:pt idx="2">
                  <c:v>5.4353946257601518</c:v>
                </c:pt>
                <c:pt idx="3">
                  <c:v>6.1619699820048908</c:v>
                </c:pt>
                <c:pt idx="4">
                  <c:v>7.2797369849727094</c:v>
                </c:pt>
                <c:pt idx="5">
                  <c:v>7.9020997876231007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A3-46AD-9F24-32BFAD0BF3D3}"/>
            </c:ext>
          </c:extLst>
        </c:ser>
        <c:ser>
          <c:idx val="4"/>
          <c:order val="4"/>
          <c:tx>
            <c:strRef>
              <c:f>'[1]R&amp;D'!$A$33</c:f>
              <c:strCache>
                <c:ptCount val="1"/>
                <c:pt idx="0">
                  <c:v>System Development &amp; Demonstration (6.5)</c:v>
                </c:pt>
              </c:strCache>
            </c:strRef>
          </c:tx>
          <c:spPr>
            <a:solidFill>
              <a:srgbClr val="7C131B"/>
            </a:solidFill>
            <a:ln>
              <a:noFill/>
            </a:ln>
            <a:effectLst/>
          </c:spPr>
          <c:invertIfNegative val="0"/>
          <c:cat>
            <c:numRef>
              <c:f>'[1]R&amp;D'!$AC$28:$AH$28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'[1]R&amp;D'!$AC$33:$AH$33</c:f>
              <c:numCache>
                <c:formatCode>General</c:formatCode>
                <c:ptCount val="6"/>
                <c:pt idx="0">
                  <c:v>4.6636595520831161</c:v>
                </c:pt>
                <c:pt idx="1">
                  <c:v>4.0088758852256907</c:v>
                </c:pt>
                <c:pt idx="2">
                  <c:v>4.4556392936001119</c:v>
                </c:pt>
                <c:pt idx="3">
                  <c:v>4.1543598428520205</c:v>
                </c:pt>
                <c:pt idx="4">
                  <c:v>4.1618025545744235</c:v>
                </c:pt>
                <c:pt idx="5">
                  <c:v>3.8189239800710002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A3-46AD-9F24-32BFAD0BF3D3}"/>
            </c:ext>
          </c:extLst>
        </c:ser>
        <c:ser>
          <c:idx val="5"/>
          <c:order val="5"/>
          <c:tx>
            <c:strRef>
              <c:f>'[1]R&amp;D'!$A$34</c:f>
              <c:strCache>
                <c:ptCount val="1"/>
                <c:pt idx="0">
                  <c:v>Operational Systems Development (6.7)</c:v>
                </c:pt>
              </c:strCache>
            </c:strRef>
          </c:tx>
          <c:spPr>
            <a:solidFill>
              <a:srgbClr val="E58846"/>
            </a:solidFill>
            <a:ln>
              <a:noFill/>
            </a:ln>
            <a:effectLst/>
          </c:spPr>
          <c:invertIfNegative val="0"/>
          <c:cat>
            <c:numRef>
              <c:f>'[1]R&amp;D'!$AC$28:$AH$28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'[1]R&amp;D'!$AC$34:$AH$34</c:f>
              <c:numCache>
                <c:formatCode>General</c:formatCode>
                <c:ptCount val="6"/>
                <c:pt idx="0">
                  <c:v>1.1411306292792973</c:v>
                </c:pt>
                <c:pt idx="1">
                  <c:v>0.99592352032623843</c:v>
                </c:pt>
                <c:pt idx="2">
                  <c:v>1.0082593903685775</c:v>
                </c:pt>
                <c:pt idx="3">
                  <c:v>0.75146816061015154</c:v>
                </c:pt>
                <c:pt idx="4">
                  <c:v>0.7421235802232381</c:v>
                </c:pt>
                <c:pt idx="5">
                  <c:v>0.69332614141620008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A3-46AD-9F24-32BFAD0BF3D3}"/>
            </c:ext>
          </c:extLst>
        </c:ser>
        <c:ser>
          <c:idx val="6"/>
          <c:order val="6"/>
          <c:tx>
            <c:strRef>
              <c:f>'[1]R&amp;D'!$A$35</c:f>
              <c:strCache>
                <c:ptCount val="1"/>
                <c:pt idx="0">
                  <c:v>Operation of Government R&amp;D Facilities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'[1]R&amp;D'!$AC$35:$AH$35</c:f>
              <c:numCache>
                <c:formatCode>General</c:formatCode>
                <c:ptCount val="6"/>
                <c:pt idx="0">
                  <c:v>5.2904565446534699E-2</c:v>
                </c:pt>
                <c:pt idx="1">
                  <c:v>5.8306909853541082E-2</c:v>
                </c:pt>
                <c:pt idx="2">
                  <c:v>6.0116877453289266E-2</c:v>
                </c:pt>
                <c:pt idx="3">
                  <c:v>6.44668914033589E-2</c:v>
                </c:pt>
                <c:pt idx="4">
                  <c:v>4.7419827068521214E-2</c:v>
                </c:pt>
                <c:pt idx="5">
                  <c:v>5.35043659454E-2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A3-46AD-9F24-32BFAD0BF3D3}"/>
            </c:ext>
          </c:extLst>
        </c:ser>
        <c:ser>
          <c:idx val="7"/>
          <c:order val="7"/>
          <c:tx>
            <c:strRef>
              <c:f>'[1]R&amp;D'!$A$36</c:f>
              <c:strCache>
                <c:ptCount val="1"/>
                <c:pt idx="0">
                  <c:v>Other Transaction Authority (OTA) R&amp;D Agreements</c:v>
                </c:pt>
              </c:strCache>
            </c:strRef>
          </c:tx>
          <c:spPr>
            <a:solidFill>
              <a:srgbClr val="203864"/>
            </a:solidFill>
            <a:ln>
              <a:noFill/>
            </a:ln>
            <a:effectLst/>
          </c:spPr>
          <c:invertIfNegative val="0"/>
          <c:cat>
            <c:numRef>
              <c:f>'[1]R&amp;D'!$AC$28:$AH$28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'[1]R&amp;D'!$AC$36:$AH$36</c:f>
              <c:numCache>
                <c:formatCode>General</c:formatCode>
                <c:ptCount val="6"/>
                <c:pt idx="0">
                  <c:v>0.75672909868074345</c:v>
                </c:pt>
                <c:pt idx="1">
                  <c:v>1.2857555684889723</c:v>
                </c:pt>
                <c:pt idx="2">
                  <c:v>1.9837240481886824</c:v>
                </c:pt>
                <c:pt idx="3">
                  <c:v>3.4730466308026333</c:v>
                </c:pt>
                <c:pt idx="4">
                  <c:v>6.6471808859913537</c:v>
                </c:pt>
                <c:pt idx="5">
                  <c:v>14.75471713348001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A3-46AD-9F24-32BFAD0BF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8669712"/>
        <c:axId val="828330528"/>
      </c:barChart>
      <c:catAx>
        <c:axId val="67866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30528"/>
        <c:crosses val="autoZero"/>
        <c:auto val="1"/>
        <c:lblAlgn val="ctr"/>
        <c:lblOffset val="100"/>
        <c:noMultiLvlLbl val="0"/>
      </c:catAx>
      <c:valAx>
        <c:axId val="8283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6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'R&amp;D Stage'!$A$14</c:f>
              <c:strCache>
                <c:ptCount val="1"/>
                <c:pt idx="0">
                  <c:v>Basic Research (6.1)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'R&amp;D Stage'!$B$13:$G$13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 Stage'!$B$14:$G$14</c:f>
              <c:numCache>
                <c:formatCode>_("$"* #,##0.00_);_("$"* \(#,##0.00\);_("$"* "-"??_);_(@_)</c:formatCode>
                <c:ptCount val="6"/>
                <c:pt idx="0">
                  <c:v>1.1945113583164083E-2</c:v>
                </c:pt>
                <c:pt idx="1">
                  <c:v>9.4484813104510294E-3</c:v>
                </c:pt>
                <c:pt idx="2">
                  <c:v>5.0211502103747696E-2</c:v>
                </c:pt>
                <c:pt idx="3">
                  <c:v>0.1010235966154685</c:v>
                </c:pt>
                <c:pt idx="4">
                  <c:v>0.33495637851006121</c:v>
                </c:pt>
                <c:pt idx="5">
                  <c:v>0.50654983324999991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4-425F-8F0E-B5FF328C6215}"/>
            </c:ext>
          </c:extLst>
        </c:ser>
        <c:ser>
          <c:idx val="1"/>
          <c:order val="1"/>
          <c:tx>
            <c:strRef>
              <c:f>'R&amp;D Stage'!$A$15</c:f>
              <c:strCache>
                <c:ptCount val="1"/>
                <c:pt idx="0">
                  <c:v>Applied Research (6.2)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'R&amp;D Stage'!$B$13:$G$13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 Stage'!$B$15:$G$15</c:f>
              <c:numCache>
                <c:formatCode>_("$"* #,##0.00_);_("$"* \(#,##0.00\);_("$"* "-"??_);_(@_)</c:formatCode>
                <c:ptCount val="6"/>
                <c:pt idx="0">
                  <c:v>8.0055593271742678E-2</c:v>
                </c:pt>
                <c:pt idx="1">
                  <c:v>0.2887827679417666</c:v>
                </c:pt>
                <c:pt idx="2">
                  <c:v>0.3427867960199299</c:v>
                </c:pt>
                <c:pt idx="3">
                  <c:v>0.40081170007106481</c:v>
                </c:pt>
                <c:pt idx="4">
                  <c:v>1.0003670714268418</c:v>
                </c:pt>
                <c:pt idx="5">
                  <c:v>1.8809155749899999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44-425F-8F0E-B5FF328C6215}"/>
            </c:ext>
          </c:extLst>
        </c:ser>
        <c:ser>
          <c:idx val="2"/>
          <c:order val="2"/>
          <c:tx>
            <c:strRef>
              <c:f>'R&amp;D Stage'!$A$16</c:f>
              <c:strCache>
                <c:ptCount val="1"/>
                <c:pt idx="0">
                  <c:v>Advanced Technology Development (6.3)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'R&amp;D Stage'!$B$13:$G$13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 Stage'!$B$16:$G$16</c:f>
              <c:numCache>
                <c:formatCode>_("$"* #,##0.00_);_("$"* \(#,##0.00\);_("$"* "-"??_);_(@_)</c:formatCode>
                <c:ptCount val="6"/>
                <c:pt idx="0">
                  <c:v>2.1309712112225553E-2</c:v>
                </c:pt>
                <c:pt idx="1">
                  <c:v>0.22331403535149491</c:v>
                </c:pt>
                <c:pt idx="2">
                  <c:v>0.35612340537107473</c:v>
                </c:pt>
                <c:pt idx="3">
                  <c:v>0.44171641415701723</c:v>
                </c:pt>
                <c:pt idx="4">
                  <c:v>0.61395806714331125</c:v>
                </c:pt>
                <c:pt idx="5">
                  <c:v>8.01935219854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44-425F-8F0E-B5FF328C6215}"/>
            </c:ext>
          </c:extLst>
        </c:ser>
        <c:ser>
          <c:idx val="3"/>
          <c:order val="3"/>
          <c:tx>
            <c:strRef>
              <c:f>'R&amp;D Stage'!$A$17</c:f>
              <c:strCache>
                <c:ptCount val="1"/>
                <c:pt idx="0">
                  <c:v>Advanced Component Development &amp; Prototypes (6.4)</c:v>
                </c:pt>
              </c:strCache>
            </c:strRef>
          </c:tx>
          <c:spPr>
            <a:solidFill>
              <a:srgbClr val="D19392"/>
            </a:solidFill>
            <a:ln>
              <a:noFill/>
            </a:ln>
            <a:effectLst/>
          </c:spPr>
          <c:invertIfNegative val="0"/>
          <c:cat>
            <c:numRef>
              <c:f>'R&amp;D Stage'!$B$13:$G$13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 Stage'!$B$17:$G$17</c:f>
              <c:numCache>
                <c:formatCode>_("$"* #,##0.00_);_("$"* \(#,##0.00\);_("$"* "-"??_);_(@_)</c:formatCode>
                <c:ptCount val="6"/>
                <c:pt idx="0">
                  <c:v>0.63625827413769687</c:v>
                </c:pt>
                <c:pt idx="1">
                  <c:v>0.75312376940073256</c:v>
                </c:pt>
                <c:pt idx="2">
                  <c:v>1.2165274480021262</c:v>
                </c:pt>
                <c:pt idx="3">
                  <c:v>2.464974465218897</c:v>
                </c:pt>
                <c:pt idx="4">
                  <c:v>3.8612325362868027</c:v>
                </c:pt>
                <c:pt idx="5">
                  <c:v>3.8343655180300016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44-425F-8F0E-B5FF328C6215}"/>
            </c:ext>
          </c:extLst>
        </c:ser>
        <c:ser>
          <c:idx val="4"/>
          <c:order val="4"/>
          <c:tx>
            <c:strRef>
              <c:f>'R&amp;D Stage'!$A$18</c:f>
              <c:strCache>
                <c:ptCount val="1"/>
                <c:pt idx="0">
                  <c:v>System Development &amp; Demonstration (6.5)</c:v>
                </c:pt>
              </c:strCache>
            </c:strRef>
          </c:tx>
          <c:spPr>
            <a:solidFill>
              <a:srgbClr val="7C131B"/>
            </a:solidFill>
            <a:ln>
              <a:noFill/>
            </a:ln>
            <a:effectLst/>
          </c:spPr>
          <c:invertIfNegative val="0"/>
          <c:cat>
            <c:numRef>
              <c:f>'R&amp;D Stage'!$B$13:$G$13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 Stage'!$B$18:$G$18</c:f>
              <c:numCache>
                <c:formatCode>_("$"* #,##0.00_);_("$"* \(#,##0.00\);_("$"* "-"??_);_(@_)</c:formatCode>
                <c:ptCount val="6"/>
                <c:pt idx="0">
                  <c:v>1.4885084825625968E-3</c:v>
                </c:pt>
                <c:pt idx="1">
                  <c:v>1.9192355580484261E-3</c:v>
                </c:pt>
                <c:pt idx="2">
                  <c:v>2.6239757514395787E-3</c:v>
                </c:pt>
                <c:pt idx="3">
                  <c:v>3.2540409625403138E-2</c:v>
                </c:pt>
                <c:pt idx="4">
                  <c:v>0.7853783040396054</c:v>
                </c:pt>
                <c:pt idx="5">
                  <c:v>0.49765818419000002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44-425F-8F0E-B5FF328C6215}"/>
            </c:ext>
          </c:extLst>
        </c:ser>
        <c:ser>
          <c:idx val="5"/>
          <c:order val="5"/>
          <c:tx>
            <c:strRef>
              <c:f>'R&amp;D Stage'!$A$19</c:f>
              <c:strCache>
                <c:ptCount val="1"/>
                <c:pt idx="0">
                  <c:v>Operational Systems Development (6.7)</c:v>
                </c:pt>
              </c:strCache>
            </c:strRef>
          </c:tx>
          <c:spPr>
            <a:solidFill>
              <a:srgbClr val="E58846"/>
            </a:solidFill>
            <a:ln>
              <a:noFill/>
            </a:ln>
            <a:effectLst/>
          </c:spPr>
          <c:invertIfNegative val="0"/>
          <c:cat>
            <c:numRef>
              <c:f>'R&amp;D Stage'!$B$13:$G$13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 Stage'!$B$19:$G$19</c:f>
              <c:numCache>
                <c:formatCode>_("$"* #,##0.00_);_("$"* \(#,##0.00\);_("$"*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1.988598308635021E-3</c:v>
                </c:pt>
                <c:pt idx="3">
                  <c:v>3.589032290280369E-3</c:v>
                </c:pt>
                <c:pt idx="4">
                  <c:v>4.2045321534514937E-4</c:v>
                </c:pt>
                <c:pt idx="5">
                  <c:v>1.5875824480000002E-2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44-425F-8F0E-B5FF328C6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8669712"/>
        <c:axId val="828330528"/>
      </c:barChart>
      <c:catAx>
        <c:axId val="67866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30528"/>
        <c:crosses val="autoZero"/>
        <c:auto val="1"/>
        <c:lblAlgn val="ctr"/>
        <c:lblOffset val="100"/>
        <c:noMultiLvlLbl val="0"/>
      </c:catAx>
      <c:valAx>
        <c:axId val="8283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6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247650</xdr:colOff>
      <xdr:row>13</xdr:row>
      <xdr:rowOff>76200</xdr:rowOff>
    </xdr:from>
    <xdr:to>
      <xdr:col>16</xdr:col>
      <xdr:colOff>95250</xdr:colOff>
      <xdr:row>33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655F19E-1C9A-4951-A8E7-1B30AD299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6450" y="2552700"/>
          <a:ext cx="7772400" cy="3886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771525</xdr:colOff>
      <xdr:row>14</xdr:row>
      <xdr:rowOff>180975</xdr:rowOff>
    </xdr:from>
    <xdr:to>
      <xdr:col>13</xdr:col>
      <xdr:colOff>190500</xdr:colOff>
      <xdr:row>28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D1772-AC76-47FC-92E4-95E32D4D7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15</xdr:row>
      <xdr:rowOff>95249</xdr:rowOff>
    </xdr:from>
    <xdr:to>
      <xdr:col>16</xdr:col>
      <xdr:colOff>800099</xdr:colOff>
      <xdr:row>34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13FBC-AEA3-4A36-A33E-0A33C7CF4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17</xdr:row>
      <xdr:rowOff>95249</xdr:rowOff>
    </xdr:from>
    <xdr:to>
      <xdr:col>14</xdr:col>
      <xdr:colOff>354041</xdr:colOff>
      <xdr:row>32</xdr:row>
      <xdr:rowOff>121128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FE0AA-B2AC-4378-AFEF-0E9DC63E9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1534503</xdr:colOff>
      <xdr:row>29</xdr:row>
      <xdr:rowOff>13066</xdr:rowOff>
    </xdr:from>
    <xdr:to>
      <xdr:col>4</xdr:col>
      <xdr:colOff>305288</xdr:colOff>
      <xdr:row>48</xdr:row>
      <xdr:rowOff>51166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D2D9D6-C482-412D-9884-CC2AEF47C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748393</xdr:colOff>
      <xdr:row>25</xdr:row>
      <xdr:rowOff>163286</xdr:rowOff>
    </xdr:from>
    <xdr:to>
      <xdr:col>34</xdr:col>
      <xdr:colOff>962273</xdr:colOff>
      <xdr:row>49</xdr:row>
      <xdr:rowOff>110900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A05DCC-1341-45C4-9517-788CC9E33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3033712</xdr:colOff>
      <xdr:row>21</xdr:row>
      <xdr:rowOff>9525</xdr:rowOff>
    </xdr:from>
    <xdr:to>
      <xdr:col>8</xdr:col>
      <xdr:colOff>295275</xdr:colOff>
      <xdr:row>38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C38578-ABF5-43B3-92A5-E3946AD22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https://csis365.sharepoint.com/teams/DIIG/Shared%20Documents/2021%20-%20Acquisition%20Trends/DoD%20Acq%20Trends%20Contracts%202021-10-25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onent"/>
      <sheetName val="Component F35"/>
      <sheetName val="TOA"/>
      <sheetName val="Quarterly"/>
      <sheetName val="Pricing"/>
      <sheetName val="Vehicle"/>
      <sheetName val="Competition"/>
      <sheetName val="Comp by Plat"/>
      <sheetName val="Comp by SubCustomer"/>
      <sheetName val="Area"/>
      <sheetName val="Services"/>
      <sheetName val="Service w Const"/>
      <sheetName val="R&amp;D"/>
      <sheetName val="Platform Portfolio"/>
      <sheetName val="Top Vendor"/>
      <sheetName val="Vendor Size"/>
      <sheetName val="Vendor Count"/>
      <sheetName val="2015 DoD (9700)"/>
      <sheetName val="2019 DoD (9700)"/>
      <sheetName val="2020 DoD (9700)"/>
      <sheetName val="deflat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8">
          <cell r="AC28">
            <v>2015</v>
          </cell>
          <cell r="AD28">
            <v>2016</v>
          </cell>
          <cell r="AE28">
            <v>2017</v>
          </cell>
          <cell r="AF28">
            <v>2018</v>
          </cell>
          <cell r="AG28">
            <v>2019</v>
          </cell>
          <cell r="AH28">
            <v>2020</v>
          </cell>
        </row>
        <row r="29">
          <cell r="A29" t="str">
            <v>Basic Research (6.1)</v>
          </cell>
          <cell r="AC29">
            <v>3.4196239373408552</v>
          </cell>
          <cell r="AD29">
            <v>3.5437107534605023</v>
          </cell>
          <cell r="AE29">
            <v>3.4866772187558266</v>
          </cell>
          <cell r="AF29">
            <v>3.8556009833203873</v>
          </cell>
          <cell r="AG29">
            <v>3.9654441868561743</v>
          </cell>
          <cell r="AH29">
            <v>3.7624385124235</v>
          </cell>
        </row>
        <row r="30">
          <cell r="A30" t="str">
            <v>Applied Research (6.2)</v>
          </cell>
          <cell r="AC30">
            <v>6.7298286834965824</v>
          </cell>
          <cell r="AD30">
            <v>7.2006109933273574</v>
          </cell>
          <cell r="AE30">
            <v>7.2738384006720453</v>
          </cell>
          <cell r="AF30">
            <v>7.1743177272379874</v>
          </cell>
          <cell r="AG30">
            <v>7.920433369510345</v>
          </cell>
          <cell r="AH30">
            <v>7.9640991281089999</v>
          </cell>
        </row>
        <row r="31">
          <cell r="A31" t="str">
            <v>Advanced Technology Development (6.3)</v>
          </cell>
          <cell r="AC31">
            <v>4.310347443834325</v>
          </cell>
          <cell r="AD31">
            <v>4.3012647525634327</v>
          </cell>
          <cell r="AE31">
            <v>4.4356172929552189</v>
          </cell>
          <cell r="AF31">
            <v>4.8983323952748767</v>
          </cell>
          <cell r="AG31">
            <v>6.244746742593791</v>
          </cell>
          <cell r="AH31">
            <v>6.0417874163079999</v>
          </cell>
        </row>
        <row r="32">
          <cell r="A32" t="str">
            <v>Advanced Component Development &amp; Prototypes (6.4)</v>
          </cell>
          <cell r="AC32">
            <v>4.3024039754131707</v>
          </cell>
          <cell r="AD32">
            <v>5.2466401794370219</v>
          </cell>
          <cell r="AE32">
            <v>5.4353946257601518</v>
          </cell>
          <cell r="AF32">
            <v>6.1619699820048908</v>
          </cell>
          <cell r="AG32">
            <v>7.2797369849727094</v>
          </cell>
          <cell r="AH32">
            <v>7.9020997876231007</v>
          </cell>
        </row>
        <row r="33">
          <cell r="A33" t="str">
            <v>System Development &amp; Demonstration (6.5)</v>
          </cell>
          <cell r="AC33">
            <v>4.6636595520831161</v>
          </cell>
          <cell r="AD33">
            <v>4.0088758852256907</v>
          </cell>
          <cell r="AE33">
            <v>4.4556392936001119</v>
          </cell>
          <cell r="AF33">
            <v>4.1543598428520205</v>
          </cell>
          <cell r="AG33">
            <v>4.1618025545744235</v>
          </cell>
          <cell r="AH33">
            <v>3.8189239800710002</v>
          </cell>
        </row>
        <row r="34">
          <cell r="A34" t="str">
            <v>Operational Systems Development (6.7)</v>
          </cell>
          <cell r="AC34">
            <v>1.1411306292792973</v>
          </cell>
          <cell r="AD34">
            <v>0.99592352032623843</v>
          </cell>
          <cell r="AE34">
            <v>1.0082593903685775</v>
          </cell>
          <cell r="AF34">
            <v>0.75146816061015154</v>
          </cell>
          <cell r="AG34">
            <v>0.7421235802232381</v>
          </cell>
          <cell r="AH34">
            <v>0.69332614141620008</v>
          </cell>
        </row>
        <row r="35">
          <cell r="A35" t="str">
            <v>Operation of Government R&amp;D Facilities</v>
          </cell>
          <cell r="AC35">
            <v>5.2904565446534699E-2</v>
          </cell>
          <cell r="AD35">
            <v>5.8306909853541082E-2</v>
          </cell>
          <cell r="AE35">
            <v>6.0116877453289266E-2</v>
          </cell>
          <cell r="AF35">
            <v>6.44668914033589E-2</v>
          </cell>
          <cell r="AG35">
            <v>4.7419827068521214E-2</v>
          </cell>
          <cell r="AH35">
            <v>5.35043659454E-2</v>
          </cell>
        </row>
        <row r="36">
          <cell r="A36" t="str">
            <v>Other Transaction Authority (OTA) R&amp;D Agreements</v>
          </cell>
          <cell r="AC36">
            <v>0.75672909868074345</v>
          </cell>
          <cell r="AD36">
            <v>1.2857555684889723</v>
          </cell>
          <cell r="AE36">
            <v>1.9837240481886824</v>
          </cell>
          <cell r="AF36">
            <v>3.4730466308026333</v>
          </cell>
          <cell r="AG36">
            <v>6.6471808859913537</v>
          </cell>
          <cell r="AH36">
            <v>14.75471713348001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2EB78-812A-4483-9E07-40CFC25E33FF}">
  <dimension ref="A1:L12"/>
  <sheetViews>
    <sheetView workbookViewId="0">
      <selection activeCell="N12" sqref="N12"/>
    </sheetView>
  </sheetViews>
  <sheetFormatPr defaultRowHeight="15"/>
  <sheetData>
    <row r="1" spans="1:12">
      <c r="A1" t="s">
        <v>56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J1" t="s">
        <v>35</v>
      </c>
      <c r="K1" t="s">
        <v>36</v>
      </c>
      <c r="L1" t="s">
        <v>58</v>
      </c>
    </row>
    <row r="2" spans="1:12">
      <c r="A2">
        <v>4</v>
      </c>
      <c r="B2">
        <v>0.34197385501639299</v>
      </c>
      <c r="C2">
        <v>0.63866870322685398</v>
      </c>
      <c r="D2">
        <v>1.2250636693363099</v>
      </c>
      <c r="E2">
        <v>1.7742486197792999</v>
      </c>
      <c r="F2">
        <v>2.5802523147025802</v>
      </c>
      <c r="G2">
        <v>9.7305126862800009</v>
      </c>
      <c r="J2" s="12">
        <f>(G2/F2)-1</f>
        <v>2.7711477404106564</v>
      </c>
      <c r="K2" s="12">
        <f>(G2/B2)-1</f>
        <v>27.453966709863113</v>
      </c>
      <c r="L2" t="s">
        <v>59</v>
      </c>
    </row>
    <row r="3" spans="1:12">
      <c r="A3">
        <v>3</v>
      </c>
      <c r="B3">
        <v>0.14687682904918001</v>
      </c>
      <c r="C3">
        <v>0.29050422949648103</v>
      </c>
      <c r="D3">
        <v>0.38336470212720702</v>
      </c>
      <c r="E3">
        <v>1.2366560184884401</v>
      </c>
      <c r="F3">
        <v>1.6663482899398001</v>
      </c>
      <c r="G3">
        <v>3.1951161935300001</v>
      </c>
      <c r="H3">
        <v>3.3678459296303598</v>
      </c>
      <c r="J3" s="12">
        <f>(G3/F3)-1</f>
        <v>0.91743599631589001</v>
      </c>
      <c r="K3" s="12">
        <f>(G3/B3)-1</f>
        <v>20.75371169308232</v>
      </c>
      <c r="L3" s="37">
        <f>H3/G3-1</f>
        <v>5.4060549175060091E-2</v>
      </c>
    </row>
    <row r="4" spans="1:12">
      <c r="A4">
        <v>2</v>
      </c>
      <c r="B4">
        <v>0.19192493153005499</v>
      </c>
      <c r="C4">
        <v>0.525444275343801</v>
      </c>
      <c r="D4">
        <v>0.48564219561795402</v>
      </c>
      <c r="E4">
        <v>0.55162957788882006</v>
      </c>
      <c r="F4">
        <v>1.64114246826854</v>
      </c>
      <c r="G4">
        <v>2.4905893040599998</v>
      </c>
      <c r="H4">
        <v>3.6549642094715198</v>
      </c>
      <c r="J4" s="12">
        <f>(G4/F4)-1</f>
        <v>0.5175948171566449</v>
      </c>
      <c r="K4" s="12">
        <f>(G4/B4)-1</f>
        <v>11.976893018560121</v>
      </c>
      <c r="L4" s="37">
        <f>H4/G4-1</f>
        <v>0.46750979919227564</v>
      </c>
    </row>
    <row r="5" spans="1:12">
      <c r="A5">
        <v>1</v>
      </c>
      <c r="B5">
        <v>7.9612583704918E-2</v>
      </c>
      <c r="C5">
        <v>0.11470625110990799</v>
      </c>
      <c r="D5">
        <v>0.176930219570304</v>
      </c>
      <c r="E5">
        <v>0.67964473505100997</v>
      </c>
      <c r="F5">
        <v>1.8064645960208101</v>
      </c>
      <c r="G5">
        <v>1.0247618298600001</v>
      </c>
      <c r="H5">
        <v>4.98784723475831</v>
      </c>
      <c r="J5" s="12">
        <f>(G5/F5)-1</f>
        <v>-0.43272520694992078</v>
      </c>
      <c r="K5" s="12">
        <f>(G5/B5)-1</f>
        <v>11.871857464873312</v>
      </c>
      <c r="L5" s="37">
        <f>H5/G5-1</f>
        <v>3.8673234008332793</v>
      </c>
    </row>
    <row r="6" spans="1:12">
      <c r="A6" t="s">
        <v>57</v>
      </c>
      <c r="B6" s="11">
        <f>SUM(B2:B5)</f>
        <v>0.76038819930054591</v>
      </c>
      <c r="C6" s="11">
        <f t="shared" ref="C6" si="0">SUM(C2:C5)</f>
        <v>1.569323459177044</v>
      </c>
      <c r="D6" s="11">
        <f t="shared" ref="D6" si="1">SUM(D2:D5)</f>
        <v>2.2710007866517752</v>
      </c>
      <c r="E6" s="11">
        <f t="shared" ref="E6" si="2">SUM(E2:E5)</f>
        <v>4.2421789512075705</v>
      </c>
      <c r="F6" s="11">
        <f t="shared" ref="F6" si="3">SUM(F2:F5)</f>
        <v>7.69420766893173</v>
      </c>
      <c r="G6" s="11">
        <f t="shared" ref="G6" si="4">SUM(G2:G5)</f>
        <v>16.440980013730002</v>
      </c>
      <c r="H6" s="11">
        <f t="shared" ref="H6" si="5">SUM(H2:H5)</f>
        <v>12.010657373860191</v>
      </c>
      <c r="J6" s="36">
        <f>(G6/F6)-1</f>
        <v>1.1367996187725304</v>
      </c>
      <c r="K6" s="36">
        <f>(G6/B6)-1</f>
        <v>20.621824258784493</v>
      </c>
    </row>
    <row r="7" spans="1:12">
      <c r="G7" s="38">
        <f>G6-F6</f>
        <v>8.7467723447982717</v>
      </c>
      <c r="J7" s="12"/>
      <c r="K7" s="12"/>
    </row>
    <row r="8" spans="1:12">
      <c r="H8">
        <v>7.1</v>
      </c>
      <c r="I8" s="11">
        <f>H8/G6</f>
        <v>0.43184773620980804</v>
      </c>
      <c r="J8" s="12"/>
      <c r="K8" s="12"/>
    </row>
    <row r="9" spans="1:12">
      <c r="J9" s="12"/>
      <c r="K9" s="12"/>
    </row>
    <row r="10" spans="1:12">
      <c r="J10" s="12" t="s">
        <v>60</v>
      </c>
      <c r="K10" s="12"/>
    </row>
    <row r="11" spans="1:12">
      <c r="J11" t="s">
        <v>61</v>
      </c>
    </row>
    <row r="12" spans="1:12">
      <c r="J12" t="s">
        <v>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8C06-381F-4E0B-AFB7-042671423187}">
  <dimension ref="A1:O10"/>
  <sheetViews>
    <sheetView tabSelected="1" topLeftCell="A7" workbookViewId="0">
      <selection activeCell="C9" sqref="C9"/>
    </sheetView>
  </sheetViews>
  <sheetFormatPr defaultRowHeight="15"/>
  <cols>
    <col min="1" max="1" bestFit="true" customWidth="true" width="52.42578125" collapsed="false"/>
    <col min="2" max="2" customWidth="true" width="20.42578125" collapsed="false"/>
    <col min="3" max="3" bestFit="true" customWidth="true" width="12.0" collapsed="false"/>
    <col min="13" max="13" bestFit="true" customWidth="true" width="12.7109375" collapsed="false"/>
  </cols>
  <sheetData>
    <row r="1" spans="1:15">
      <c r="A1" s="48" t="s">
        <v>71</v>
      </c>
      <c r="B1" s="49" t="s">
        <v>72</v>
      </c>
      <c r="C1" s="50" t="s">
        <v>73</v>
      </c>
      <c r="D1" s="51" t="s">
        <v>74</v>
      </c>
      <c r="E1" s="52" t="s">
        <v>75</v>
      </c>
      <c r="F1" s="53" t="s">
        <v>76</v>
      </c>
      <c r="G1" s="54" t="s">
        <v>77</v>
      </c>
      <c r="H1" s="55" t="s">
        <v>78</v>
      </c>
      <c r="I1" s="56" t="s">
        <v>79</v>
      </c>
      <c r="J1" s="57" t="s">
        <v>80</v>
      </c>
      <c r="K1" s="58" t="s">
        <v>81</v>
      </c>
      <c r="L1" s="59" t="s">
        <v>82</v>
      </c>
      <c r="M1" s="60" t="s">
        <v>87</v>
      </c>
    </row>
    <row r="2" spans="1:15">
      <c r="A2" s="61" t="s">
        <v>83</v>
      </c>
      <c r="B2" s="63" t="n">
        <v>3.9303456883E8</v>
      </c>
      <c r="C2" s="65" t="n">
        <v>4.7400559636E8</v>
      </c>
      <c r="D2" s="67" t="n">
        <v>3.4055977273E8</v>
      </c>
      <c r="E2" s="69" t="n">
        <v>5.235590846E8</v>
      </c>
      <c r="F2" s="71" t="n">
        <v>6.9513331768E8</v>
      </c>
      <c r="G2" s="73" t="n">
        <v>1.43515503846E9</v>
      </c>
      <c r="H2" s="75" t="n">
        <v>2.12690639538E9</v>
      </c>
      <c r="I2" s="77" t="n">
        <v>4.01651044854E9</v>
      </c>
      <c r="J2" s="79" t="n">
        <v>7.46026433614E9</v>
      </c>
      <c r="K2" s="81" t="n">
        <v>1.622187235366E10</v>
      </c>
      <c r="L2" s="83" t="n">
        <v>1.536540327928E10</v>
      </c>
      <c r="M2" t="n" s="85">
        <v>2.19201520844E9</v>
      </c>
    </row>
    <row r="3" spans="1:15">
      <c r="A3" s="62" t="s">
        <v>84</v>
      </c>
      <c r="B3" s="64" t="n">
        <v>2.2797214603E8</v>
      </c>
      <c r="C3" s="66" t="n">
        <v>1.11538186561E9</v>
      </c>
      <c r="D3" s="68" t="n">
        <v>2.7313203356E8</v>
      </c>
      <c r="E3" s="70" t="n">
        <v>4.21085807065E9</v>
      </c>
      <c r="F3" s="72" t="n">
        <v>1.74819612804E9</v>
      </c>
      <c r="G3" s="74" t="n">
        <v>1.238515427781E10</v>
      </c>
      <c r="H3" s="76" t="n">
        <v>1.11933002122E10</v>
      </c>
      <c r="I3" s="78" t="n">
        <v>2.715947135598E10</v>
      </c>
      <c r="J3" s="80" t="n">
        <v>1.659103374494E10</v>
      </c>
      <c r="K3" s="82" t="n">
        <v>1.720503546323E10</v>
      </c>
      <c r="L3" s="84" t="n">
        <v>6.7792073182409996E10</v>
      </c>
      <c r="M3" t="n" s="86">
        <v>-8.8853536137E9</v>
      </c>
    </row>
    <row r="8" spans="1:15">
      <c r="A8" s="2"/>
      <c r="B8" s="2"/>
      <c r="F8" s="2">
        <f>F1+0</f>
        <v>2015</v>
      </c>
      <c r="G8" s="2">
        <f t="shared" ref="G8:L8" si="0">G1+0</f>
        <v>2016</v>
      </c>
      <c r="H8" s="2">
        <f t="shared" si="0"/>
        <v>2017</v>
      </c>
      <c r="I8" s="2">
        <f t="shared" si="0"/>
        <v>2018</v>
      </c>
      <c r="J8" s="2">
        <f t="shared" si="0"/>
        <v>2019</v>
      </c>
      <c r="K8" s="2">
        <f t="shared" si="0"/>
        <v>2020</v>
      </c>
      <c r="L8" s="2">
        <f t="shared" si="0"/>
        <v>2021</v>
      </c>
      <c r="N8" t="s">
        <v>49</v>
      </c>
      <c r="O8" t="s">
        <v>50</v>
      </c>
    </row>
    <row r="9" spans="1:15">
      <c r="A9" s="2" t="s">
        <v>2</v>
      </c>
      <c r="B9" s="2"/>
      <c r="F9" s="3">
        <f t="shared" ref="F9:L10" si="1">F2/VLOOKUP(F$8,deflator,2,FALSE)/$M$1</f>
        <v>0.75401036807305821</v>
      </c>
      <c r="G9" s="3">
        <f t="shared" si="1"/>
        <v>1.5430390185852574</v>
      </c>
      <c r="H9" s="3">
        <f t="shared" si="1"/>
        <v>2.24689888465665</v>
      </c>
      <c r="I9" s="3">
        <f t="shared" si="1"/>
        <v>4.1469238129965529</v>
      </c>
      <c r="J9" s="3">
        <f t="shared" si="1"/>
        <v>7.5517866774094466</v>
      </c>
      <c r="K9" s="3">
        <f t="shared" si="1"/>
        <v>16.218548522740001</v>
      </c>
      <c r="L9" s="3">
        <f t="shared" si="1"/>
        <v>11.957080229803935</v>
      </c>
      <c r="M9" s="3"/>
      <c r="N9" s="30">
        <f>(L9/K9)-1</f>
        <v>-0.26275275416669175</v>
      </c>
      <c r="O9" s="30">
        <f>(L9/G9)-1</f>
        <v>6.7490459319472302</v>
      </c>
    </row>
    <row r="10" spans="1:15">
      <c r="A10" s="2" t="s">
        <v>3</v>
      </c>
      <c r="B10" s="2"/>
      <c r="F10" s="3">
        <f t="shared" si="1"/>
        <v>1.8962664749931337</v>
      </c>
      <c r="G10" s="3">
        <f t="shared" si="1"/>
        <v>12.56355481160916</v>
      </c>
      <c r="H10" s="3">
        <f t="shared" si="1"/>
        <v>11.824786373791406</v>
      </c>
      <c r="I10" s="3">
        <f t="shared" si="1"/>
        <v>28.043038789064717</v>
      </c>
      <c r="J10" s="3">
        <f t="shared" si="1"/>
        <v>16.78224309496305</v>
      </c>
      <c r="K10" s="3">
        <f t="shared" si="1"/>
        <v>17.202822005630001</v>
      </c>
      <c r="L10" s="3">
        <f t="shared" si="1"/>
        <v>60.464885644656647</v>
      </c>
      <c r="M10" s="3"/>
      <c r="N10" s="30">
        <f>(L10/K10)-1</f>
        <v>2.5148236507282462</v>
      </c>
      <c r="O10" s="30">
        <f>(L10/G10)-1</f>
        <v>3.8127211248193067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340D5-3B97-48F3-9EA5-50E03A4E7F8F}">
  <dimension ref="A1:Q15"/>
  <sheetViews>
    <sheetView workbookViewId="0">
      <selection activeCell="H10" sqref="H10:P13"/>
    </sheetView>
  </sheetViews>
  <sheetFormatPr defaultRowHeight="15"/>
  <cols>
    <col min="1" max="1" bestFit="true" customWidth="true" width="23.28515625" collapsed="false"/>
    <col min="2" max="2" bestFit="true" customWidth="true" width="11.0" collapsed="false"/>
    <col min="10" max="10" bestFit="true" customWidth="true" width="12.7109375" collapsed="false"/>
    <col min="17" max="17" bestFit="true" customWidth="true" width="19.0" collapsed="false"/>
  </cols>
  <sheetData>
    <row r="1" spans="1:17">
      <c r="A1" s="4" t="s">
        <v>2</v>
      </c>
      <c r="B1" s="4" t="s">
        <v>4</v>
      </c>
      <c r="C1" s="4"/>
      <c r="D1" s="4"/>
      <c r="E1" s="4"/>
      <c r="F1" s="4"/>
      <c r="G1" s="4"/>
      <c r="H1" s="4"/>
      <c r="J1" s="1">
        <v>1000000000</v>
      </c>
      <c r="Q1" s="5">
        <v>16179655888.210011</v>
      </c>
    </row>
    <row r="2" spans="1:17">
      <c r="A2" s="6" t="s">
        <v>0</v>
      </c>
      <c r="B2" s="6">
        <v>2015</v>
      </c>
      <c r="C2" s="6">
        <v>2016</v>
      </c>
      <c r="D2" s="6">
        <v>2017</v>
      </c>
      <c r="E2" s="6">
        <v>2018</v>
      </c>
      <c r="F2" s="6">
        <v>2019</v>
      </c>
      <c r="G2" s="6">
        <v>2020</v>
      </c>
      <c r="H2" s="6" t="s">
        <v>1</v>
      </c>
    </row>
    <row r="3" spans="1:17">
      <c r="A3" s="7" t="s">
        <v>5</v>
      </c>
      <c r="B3">
        <v>1977295.8900000001</v>
      </c>
      <c r="C3">
        <v>244624801</v>
      </c>
      <c r="D3">
        <v>217030669.09999999</v>
      </c>
      <c r="E3">
        <v>497826162.03999996</v>
      </c>
      <c r="F3">
        <v>583240475.3499999</v>
      </c>
      <c r="G3">
        <v>945514808.85000026</v>
      </c>
      <c r="H3">
        <v>2490214212.23</v>
      </c>
    </row>
    <row r="4" spans="1:17">
      <c r="A4" s="7" t="s">
        <v>6</v>
      </c>
      <c r="B4">
        <v>692410749.78999996</v>
      </c>
      <c r="C4">
        <v>1187333627.8200002</v>
      </c>
      <c r="D4">
        <v>1865042656.47</v>
      </c>
      <c r="E4">
        <v>3336036256.8800001</v>
      </c>
      <c r="F4">
        <v>6514619323.4300003</v>
      </c>
      <c r="G4">
        <v>14754717133.480011</v>
      </c>
      <c r="H4">
        <v>28350159747.87001</v>
      </c>
    </row>
    <row r="5" spans="1:17">
      <c r="A5" s="7" t="s">
        <v>7</v>
      </c>
      <c r="B5">
        <v>745272</v>
      </c>
      <c r="C5">
        <v>3196609.6399999997</v>
      </c>
      <c r="D5">
        <v>44701690.140000001</v>
      </c>
      <c r="E5">
        <v>173217382.25999999</v>
      </c>
      <c r="F5">
        <v>363339768.67000008</v>
      </c>
      <c r="G5">
        <v>479423945.88</v>
      </c>
      <c r="H5">
        <v>1064624668.59</v>
      </c>
    </row>
    <row r="6" spans="1:17">
      <c r="A6" s="8" t="s">
        <v>1</v>
      </c>
      <c r="B6" s="9">
        <v>695133317.67999995</v>
      </c>
      <c r="C6" s="9">
        <v>1435155038.4600003</v>
      </c>
      <c r="D6" s="9">
        <v>2126775015.71</v>
      </c>
      <c r="E6" s="9">
        <v>4007079801.1800003</v>
      </c>
      <c r="F6" s="9">
        <v>7461199567.4500008</v>
      </c>
      <c r="G6" s="9">
        <v>16179655888.210011</v>
      </c>
      <c r="H6" s="9">
        <v>31904998628.69001</v>
      </c>
    </row>
    <row r="7" spans="1:17">
      <c r="M7" s="9">
        <v>16179655888.210011</v>
      </c>
    </row>
    <row r="10" spans="1:17">
      <c r="B10" s="6">
        <v>2015</v>
      </c>
      <c r="C10" s="6">
        <v>2016</v>
      </c>
      <c r="D10" s="6">
        <v>2017</v>
      </c>
      <c r="E10" s="6">
        <v>2018</v>
      </c>
      <c r="F10" s="6">
        <v>2019</v>
      </c>
      <c r="G10" s="6">
        <v>2020</v>
      </c>
      <c r="H10" s="42"/>
      <c r="I10" s="42">
        <f>B10</f>
        <v>2015</v>
      </c>
      <c r="J10">
        <f>F10</f>
        <v>2019</v>
      </c>
      <c r="K10">
        <f>G10</f>
        <v>2020</v>
      </c>
      <c r="L10" s="26" t="s">
        <v>49</v>
      </c>
      <c r="M10" s="26" t="s">
        <v>50</v>
      </c>
      <c r="N10" s="26" t="s">
        <v>51</v>
      </c>
      <c r="O10" s="26" t="s">
        <v>52</v>
      </c>
      <c r="P10" s="26" t="s">
        <v>53</v>
      </c>
    </row>
    <row r="11" spans="1:17">
      <c r="A11" s="7" t="s">
        <v>5</v>
      </c>
      <c r="B11" s="10">
        <f t="shared" ref="B11:G14" si="0">B3/VLOOKUP(B$10,deflator,2,FALSE)/$J$1</f>
        <v>2.1447707423722889E-3</v>
      </c>
      <c r="C11" s="10">
        <f t="shared" si="0"/>
        <v>0.26301382271680918</v>
      </c>
      <c r="D11" s="10">
        <f t="shared" si="0"/>
        <v>0.22927476704961058</v>
      </c>
      <c r="E11" s="10">
        <f t="shared" si="0"/>
        <v>0.51403508649254515</v>
      </c>
      <c r="F11" s="10">
        <f t="shared" si="0"/>
        <v>0.59055432531380025</v>
      </c>
      <c r="G11" s="10">
        <f t="shared" si="0"/>
        <v>0.94551480885000028</v>
      </c>
      <c r="H11" s="10" t="str">
        <f>A11</f>
        <v>Products</v>
      </c>
      <c r="I11" s="43">
        <f t="shared" ref="I11:I13" si="1">B11</f>
        <v>2.1447707423722889E-3</v>
      </c>
      <c r="J11" s="44">
        <f t="shared" ref="J11:J13" si="2">F11</f>
        <v>0.59055432531380025</v>
      </c>
      <c r="K11" s="44">
        <f t="shared" ref="K11:K13" si="3">G11</f>
        <v>0.94551480885000028</v>
      </c>
      <c r="L11" s="27">
        <f>(G11/F11)-1</f>
        <v>0.60106321860835799</v>
      </c>
      <c r="M11" s="27">
        <f>(G11/B11)-1</f>
        <v>439.84656237159635</v>
      </c>
      <c r="N11" s="28">
        <f>G11/$G$14</f>
        <v>5.8438499272347906E-2</v>
      </c>
      <c r="O11" s="29">
        <f>SUM(B11:G11)</f>
        <v>2.5445375811651374</v>
      </c>
      <c r="P11" s="27">
        <f>O11/$O$14</f>
        <v>7.8496888107709481E-2</v>
      </c>
    </row>
    <row r="12" spans="1:17">
      <c r="A12" s="7" t="s">
        <v>6</v>
      </c>
      <c r="B12" s="10">
        <f t="shared" si="0"/>
        <v>0.75105720158739175</v>
      </c>
      <c r="C12" s="10">
        <f t="shared" si="0"/>
        <v>1.2765882895624936</v>
      </c>
      <c r="D12" s="10">
        <f t="shared" si="0"/>
        <v>1.9702617255569534</v>
      </c>
      <c r="E12" s="10">
        <f t="shared" si="0"/>
        <v>3.4446556179781314</v>
      </c>
      <c r="F12" s="10">
        <f t="shared" si="0"/>
        <v>6.5963128106219662</v>
      </c>
      <c r="G12" s="10">
        <f t="shared" si="0"/>
        <v>14.75471713348001</v>
      </c>
      <c r="H12" s="10" t="str">
        <f t="shared" ref="H12:H13" si="4">A12</f>
        <v>R&amp;D</v>
      </c>
      <c r="I12" s="43">
        <f t="shared" si="1"/>
        <v>0.75105720158739175</v>
      </c>
      <c r="J12" s="44">
        <f t="shared" si="2"/>
        <v>6.5963128106219662</v>
      </c>
      <c r="K12" s="44">
        <f t="shared" si="3"/>
        <v>14.75471713348001</v>
      </c>
      <c r="L12" s="27">
        <f>(G12/F12)-1</f>
        <v>1.2368128312108939</v>
      </c>
      <c r="M12" s="27">
        <f>(G12/B12)-1</f>
        <v>18.64526417201683</v>
      </c>
      <c r="N12" s="28">
        <f>G12/$G$14</f>
        <v>0.91193021875277691</v>
      </c>
      <c r="O12" s="29">
        <f>SUM(B12:G12)</f>
        <v>28.793592778786948</v>
      </c>
      <c r="P12" s="27">
        <f>O12/$O$14</f>
        <v>0.88825861614527513</v>
      </c>
    </row>
    <row r="13" spans="1:17">
      <c r="A13" s="7" t="s">
        <v>7</v>
      </c>
      <c r="B13" s="10">
        <f t="shared" si="0"/>
        <v>8.0839574329428273E-4</v>
      </c>
      <c r="C13" s="10">
        <f t="shared" si="0"/>
        <v>3.436906305954657E-3</v>
      </c>
      <c r="D13" s="10">
        <f t="shared" si="0"/>
        <v>4.7223600406678071E-2</v>
      </c>
      <c r="E13" s="10">
        <f t="shared" si="0"/>
        <v>0.17885723744843501</v>
      </c>
      <c r="F13" s="10">
        <f t="shared" si="0"/>
        <v>0.36789605834166528</v>
      </c>
      <c r="G13" s="10">
        <f t="shared" si="0"/>
        <v>0.47942394587999998</v>
      </c>
      <c r="H13" s="10" t="str">
        <f t="shared" si="4"/>
        <v>Services</v>
      </c>
      <c r="I13" s="43">
        <f t="shared" si="1"/>
        <v>8.0839574329428273E-4</v>
      </c>
      <c r="J13" s="44">
        <f t="shared" si="2"/>
        <v>0.36789605834166528</v>
      </c>
      <c r="K13" s="44">
        <f t="shared" si="3"/>
        <v>0.47942394587999998</v>
      </c>
      <c r="L13" s="27">
        <f>(G13/F13)-1</f>
        <v>0.30315053670610048</v>
      </c>
      <c r="M13" s="27">
        <f>(G13/B13)-1</f>
        <v>592.05599993179806</v>
      </c>
      <c r="N13" s="28">
        <f>G13/$G$14</f>
        <v>2.9631281974875155E-2</v>
      </c>
      <c r="O13" s="29">
        <f>SUM(B13:G13)</f>
        <v>1.0776461441260272</v>
      </c>
      <c r="P13" s="27">
        <f>O13/$O$14</f>
        <v>3.3244495747015421E-2</v>
      </c>
    </row>
    <row r="14" spans="1:17">
      <c r="B14" s="10">
        <f t="shared" si="0"/>
        <v>0.75401036807305821</v>
      </c>
      <c r="C14" s="10">
        <f t="shared" si="0"/>
        <v>1.5430390185852576</v>
      </c>
      <c r="D14" s="10">
        <f t="shared" si="0"/>
        <v>2.2467600930132416</v>
      </c>
      <c r="E14" s="10">
        <f t="shared" si="0"/>
        <v>4.1375479419191121</v>
      </c>
      <c r="F14" s="10">
        <f t="shared" si="0"/>
        <v>7.5547631942774327</v>
      </c>
      <c r="G14" s="10">
        <f t="shared" si="0"/>
        <v>16.179655888210011</v>
      </c>
      <c r="H14" s="10"/>
      <c r="L14" s="27">
        <f>(G14/F14)-1</f>
        <v>1.1416496417075979</v>
      </c>
      <c r="M14" s="27">
        <f>(G14/B14)-1</f>
        <v>20.458134494302229</v>
      </c>
      <c r="N14" s="28">
        <f>G14/$G$14</f>
        <v>1</v>
      </c>
      <c r="O14" s="29">
        <f>SUM(B14:G14)</f>
        <v>32.41577650407811</v>
      </c>
      <c r="P14" s="27">
        <f>O14/$O$14</f>
        <v>1</v>
      </c>
    </row>
    <row r="15" spans="1:17">
      <c r="B15" t="s">
        <v>8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2A8B3-FE74-4911-A383-1828DF032A34}">
  <dimension ref="A1:Q17"/>
  <sheetViews>
    <sheetView workbookViewId="0">
      <selection activeCell="A6" sqref="A6"/>
    </sheetView>
  </sheetViews>
  <sheetFormatPr defaultRowHeight="15"/>
  <cols>
    <col min="1" max="1" bestFit="true" customWidth="true" width="23.28515625" collapsed="false"/>
    <col min="2" max="2" bestFit="true" customWidth="true" width="11.0" collapsed="false"/>
    <col min="10" max="10" bestFit="true" customWidth="true" width="12.7109375" collapsed="false"/>
    <col min="17" max="17" bestFit="true" customWidth="true" width="19.0" collapsed="false"/>
  </cols>
  <sheetData>
    <row r="1" spans="1:17">
      <c r="A1" s="4" t="s">
        <v>2</v>
      </c>
      <c r="B1" s="4" t="s">
        <v>4</v>
      </c>
      <c r="C1" s="4"/>
      <c r="D1" s="4"/>
      <c r="E1" s="4"/>
      <c r="F1" s="4"/>
      <c r="G1" s="4"/>
      <c r="H1" s="4"/>
      <c r="J1" s="1">
        <v>1000000000</v>
      </c>
      <c r="Q1" s="5">
        <v>16179655888.210011</v>
      </c>
    </row>
    <row r="2" spans="1:17">
      <c r="A2" t="s">
        <v>64</v>
      </c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 s="6" t="s">
        <v>1</v>
      </c>
    </row>
    <row r="3" spans="1:17">
      <c r="A3" t="s">
        <v>65</v>
      </c>
      <c r="B3">
        <v>1977295.89</v>
      </c>
      <c r="C3">
        <v>244624801</v>
      </c>
      <c r="D3">
        <v>217030669.09999999</v>
      </c>
      <c r="E3">
        <v>497826162.04000002</v>
      </c>
      <c r="F3">
        <v>583240475.38999999</v>
      </c>
      <c r="G3">
        <v>945514808.80999994</v>
      </c>
      <c r="H3">
        <v>2490214212.23</v>
      </c>
    </row>
    <row r="4" spans="1:17">
      <c r="A4" t="s">
        <v>67</v>
      </c>
      <c r="B4">
        <v>692410749.84000003</v>
      </c>
      <c r="C4">
        <v>1187333627.8599999</v>
      </c>
      <c r="D4">
        <v>1865042656.4000001</v>
      </c>
      <c r="E4">
        <v>3336036256.9400001</v>
      </c>
      <c r="F4">
        <v>6514619323.4899998</v>
      </c>
      <c r="G4">
        <v>7821575178.5500002</v>
      </c>
      <c r="H4">
        <v>28350159747.87001</v>
      </c>
    </row>
    <row r="5" spans="1:17">
      <c r="A5" t="s">
        <v>70</v>
      </c>
      <c r="B5" t="s">
        <v>66</v>
      </c>
      <c r="C5" t="s">
        <v>66</v>
      </c>
      <c r="D5" t="s">
        <v>66</v>
      </c>
      <c r="E5" t="s">
        <v>66</v>
      </c>
      <c r="F5" t="s">
        <v>66</v>
      </c>
      <c r="G5">
        <v>6933141955.0500002</v>
      </c>
    </row>
    <row r="6" spans="1:17">
      <c r="A6" t="s">
        <v>68</v>
      </c>
      <c r="B6">
        <v>745272</v>
      </c>
      <c r="C6">
        <v>3196609.64</v>
      </c>
      <c r="D6">
        <v>44701690.140000001</v>
      </c>
      <c r="E6">
        <v>173217382.25999999</v>
      </c>
      <c r="F6">
        <v>363339768.67000002</v>
      </c>
      <c r="G6">
        <v>479423945.88</v>
      </c>
      <c r="H6">
        <v>1064624668.59</v>
      </c>
    </row>
    <row r="7" spans="1:17">
      <c r="A7" s="8" t="s">
        <v>1</v>
      </c>
      <c r="B7" s="9">
        <v>695133317.67999995</v>
      </c>
      <c r="C7" s="9">
        <v>1435155038.4600003</v>
      </c>
      <c r="D7" s="9">
        <v>2126775015.71</v>
      </c>
      <c r="E7" s="9">
        <v>4007079801.1800003</v>
      </c>
      <c r="F7" s="9">
        <v>7461199567.4500008</v>
      </c>
      <c r="G7" s="9">
        <v>16179655888.210011</v>
      </c>
      <c r="H7" s="9">
        <v>31904998628.69001</v>
      </c>
    </row>
    <row r="8" spans="1:17">
      <c r="M8" s="9">
        <v>16179655888.210011</v>
      </c>
    </row>
    <row r="9" spans="1:17">
      <c r="A9" t="s">
        <v>69</v>
      </c>
    </row>
    <row r="11" spans="1:17">
      <c r="B11" s="6">
        <v>2015</v>
      </c>
      <c r="C11" s="6">
        <v>2016</v>
      </c>
      <c r="D11" s="6">
        <v>2017</v>
      </c>
      <c r="E11" s="6">
        <v>2018</v>
      </c>
      <c r="F11" s="6">
        <v>2019</v>
      </c>
      <c r="G11" s="6">
        <v>2020</v>
      </c>
      <c r="H11" s="42"/>
      <c r="I11" s="42">
        <f>B11</f>
        <v>2015</v>
      </c>
      <c r="J11">
        <f>F11</f>
        <v>2019</v>
      </c>
      <c r="K11">
        <f>G11</f>
        <v>2020</v>
      </c>
      <c r="L11" s="26" t="s">
        <v>49</v>
      </c>
      <c r="M11" s="26" t="s">
        <v>50</v>
      </c>
      <c r="N11" s="26" t="s">
        <v>51</v>
      </c>
      <c r="O11" s="26" t="s">
        <v>52</v>
      </c>
      <c r="P11" s="26" t="s">
        <v>53</v>
      </c>
    </row>
    <row r="12" spans="1:17">
      <c r="A12" s="7" t="s">
        <v>5</v>
      </c>
      <c r="B12" s="10">
        <f t="shared" ref="B12:G12" si="0">B3/VLOOKUP(B$11,deflator,2,FALSE)/$J$1</f>
        <v>2.1447707423722885E-3</v>
      </c>
      <c r="C12" s="10">
        <f t="shared" si="0"/>
        <v>0.26301382271680918</v>
      </c>
      <c r="D12" s="10">
        <f t="shared" si="0"/>
        <v>0.22927476704961058</v>
      </c>
      <c r="E12" s="10">
        <f t="shared" si="0"/>
        <v>0.51403508649254515</v>
      </c>
      <c r="F12" s="10">
        <f t="shared" si="0"/>
        <v>0.59055432535430197</v>
      </c>
      <c r="G12" s="10">
        <f t="shared" si="0"/>
        <v>0.94551480880999994</v>
      </c>
      <c r="H12" s="10" t="str">
        <f>A12</f>
        <v>Products</v>
      </c>
      <c r="I12" s="43">
        <f t="shared" ref="I12:I15" si="1">B12</f>
        <v>2.1447707423722885E-3</v>
      </c>
      <c r="J12" s="44">
        <f t="shared" ref="J12:K15" si="2">F12</f>
        <v>0.59055432535430197</v>
      </c>
      <c r="K12" s="44">
        <f t="shared" si="2"/>
        <v>0.94551480880999994</v>
      </c>
      <c r="L12" s="27">
        <f>(G12/F12)-1</f>
        <v>0.60106321843081933</v>
      </c>
      <c r="M12" s="27">
        <f>(G12/B12)-1</f>
        <v>439.84656235294625</v>
      </c>
      <c r="N12" s="28">
        <f>G12/$G$16</f>
        <v>5.8438499269875648E-2</v>
      </c>
      <c r="O12" s="29">
        <f>SUM(B12:G12)</f>
        <v>2.5445375811656392</v>
      </c>
      <c r="P12" s="27">
        <f>O12/$O$16</f>
        <v>7.8496888107724955E-2</v>
      </c>
    </row>
    <row r="13" spans="1:17">
      <c r="A13" s="7" t="str">
        <f>A4</f>
        <v>R&amp;D (Other)</v>
      </c>
      <c r="B13" s="10">
        <f t="shared" ref="B13:F14" si="3">IFERROR(B4/VLOOKUP(B$11,deflator,2,FALSE)/$J$1,"")</f>
        <v>0.7510572016416267</v>
      </c>
      <c r="C13" s="10">
        <f t="shared" si="3"/>
        <v>1.2765882896055003</v>
      </c>
      <c r="D13" s="10">
        <f t="shared" si="3"/>
        <v>1.9702617254830044</v>
      </c>
      <c r="E13" s="10">
        <f t="shared" si="3"/>
        <v>3.4446556180400849</v>
      </c>
      <c r="F13" s="10">
        <f t="shared" si="3"/>
        <v>6.5963128106827185</v>
      </c>
      <c r="G13" s="10">
        <f>G4/VLOOKUP(G$11,deflator,2,FALSE)/$J$1</f>
        <v>7.8215751785499998</v>
      </c>
      <c r="H13" s="10" t="str">
        <f t="shared" ref="H13:H15" si="4">A13</f>
        <v>R&amp;D (Other)</v>
      </c>
      <c r="I13" s="43">
        <f t="shared" si="1"/>
        <v>0.7510572016416267</v>
      </c>
      <c r="J13" s="44">
        <f t="shared" si="2"/>
        <v>6.5963128106827185</v>
      </c>
      <c r="K13" s="44">
        <f t="shared" si="2"/>
        <v>7.8215751785499998</v>
      </c>
      <c r="L13" s="27">
        <f>(G13/F13)-1</f>
        <v>0.18574958511412176</v>
      </c>
      <c r="M13" s="27">
        <f>(G13/B13)-1</f>
        <v>9.4140871846431349</v>
      </c>
      <c r="N13" s="28">
        <f>G13/$G$16</f>
        <v>0.48342036645226311</v>
      </c>
      <c r="O13" s="29">
        <f>SUM(B13:G13)</f>
        <v>21.860450824002935</v>
      </c>
      <c r="P13" s="27">
        <f>O13/$O$16</f>
        <v>0.6743768985837113</v>
      </c>
    </row>
    <row r="14" spans="1:17">
      <c r="A14" s="7" t="str">
        <f>A5</f>
        <v>R&amp;D (Covid-19 MCDC)</v>
      </c>
      <c r="B14" s="10" t="str">
        <f t="shared" si="3"/>
        <v/>
      </c>
      <c r="C14" s="10" t="str">
        <f t="shared" si="3"/>
        <v/>
      </c>
      <c r="D14" s="10" t="str">
        <f t="shared" si="3"/>
        <v/>
      </c>
      <c r="E14" s="10" t="str">
        <f t="shared" si="3"/>
        <v/>
      </c>
      <c r="F14" s="10" t="str">
        <f t="shared" si="3"/>
        <v/>
      </c>
      <c r="G14" s="10">
        <f>G5/VLOOKUP(G$11,deflator,2,FALSE)/$J$1</f>
        <v>6.93314195505</v>
      </c>
      <c r="H14" s="10" t="str">
        <f t="shared" si="4"/>
        <v>R&amp;D (Covid-19 MCDC)</v>
      </c>
      <c r="I14" s="43"/>
      <c r="J14" s="44"/>
      <c r="K14" s="44"/>
      <c r="L14" s="27"/>
      <c r="M14" s="27"/>
      <c r="N14" s="28"/>
      <c r="O14" s="29"/>
      <c r="P14" s="27"/>
    </row>
    <row r="15" spans="1:17">
      <c r="A15" s="7" t="s">
        <v>7</v>
      </c>
      <c r="B15" s="10">
        <f t="shared" ref="B15:F16" si="5">B6/VLOOKUP(B$11,deflator,2,FALSE)/$J$1</f>
        <v>8.0839574329428273E-4</v>
      </c>
      <c r="C15" s="10">
        <f t="shared" si="5"/>
        <v>3.4369063059546574E-3</v>
      </c>
      <c r="D15" s="10">
        <f t="shared" si="5"/>
        <v>4.7223600406678071E-2</v>
      </c>
      <c r="E15" s="10">
        <f t="shared" si="5"/>
        <v>0.17885723744843501</v>
      </c>
      <c r="F15" s="10">
        <f t="shared" si="5"/>
        <v>0.36789605834166522</v>
      </c>
      <c r="G15" s="10">
        <f>G6/VLOOKUP(G$11,deflator,2,FALSE)/$J$1</f>
        <v>0.47942394587999998</v>
      </c>
      <c r="H15" s="10" t="str">
        <f t="shared" si="4"/>
        <v>Services</v>
      </c>
      <c r="I15" s="43">
        <f t="shared" si="1"/>
        <v>8.0839574329428273E-4</v>
      </c>
      <c r="J15" s="44">
        <f t="shared" si="2"/>
        <v>0.36789605834166522</v>
      </c>
      <c r="K15" s="44">
        <f t="shared" si="2"/>
        <v>0.47942394587999998</v>
      </c>
      <c r="L15" s="27">
        <f>(G15/F15)-1</f>
        <v>0.3031505367061007</v>
      </c>
      <c r="M15" s="27">
        <f>(G15/B15)-1</f>
        <v>592.05599993179806</v>
      </c>
      <c r="N15" s="28">
        <f>G15/$G$16</f>
        <v>2.9631281974875155E-2</v>
      </c>
      <c r="O15" s="29">
        <f>SUM(B15:G15)</f>
        <v>1.0776461441260272</v>
      </c>
      <c r="P15" s="27">
        <f>O15/$O$16</f>
        <v>3.3244495747015421E-2</v>
      </c>
    </row>
    <row r="16" spans="1:17">
      <c r="B16" s="10">
        <f t="shared" si="5"/>
        <v>0.75401036807305821</v>
      </c>
      <c r="C16" s="10">
        <f t="shared" si="5"/>
        <v>1.5430390185852576</v>
      </c>
      <c r="D16" s="10">
        <f t="shared" si="5"/>
        <v>2.2467600930132416</v>
      </c>
      <c r="E16" s="10">
        <f t="shared" si="5"/>
        <v>4.1375479419191121</v>
      </c>
      <c r="F16" s="10">
        <f t="shared" si="5"/>
        <v>7.5547631942774327</v>
      </c>
      <c r="G16" s="10">
        <f>G7/VLOOKUP(G$11,deflator,2,FALSE)/$J$1</f>
        <v>16.179655888210011</v>
      </c>
      <c r="H16" s="10"/>
      <c r="L16" s="27">
        <f>(G16/F16)-1</f>
        <v>1.1416496417075979</v>
      </c>
      <c r="M16" s="27">
        <f>(G16/B16)-1</f>
        <v>20.458134494302229</v>
      </c>
      <c r="N16" s="28">
        <f>G16/$G$16</f>
        <v>1</v>
      </c>
      <c r="O16" s="29">
        <f>SUM(B16:G16)</f>
        <v>32.41577650407811</v>
      </c>
      <c r="P16" s="27">
        <f>O16/$O$16</f>
        <v>1</v>
      </c>
    </row>
    <row r="17" spans="2:2">
      <c r="B17" t="s">
        <v>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668E0-EBAF-4E2B-BAE9-BB74F8E37E00}">
  <dimension ref="A1:Q68"/>
  <sheetViews>
    <sheetView topLeftCell="A11" zoomScale="115" zoomScaleNormal="115" workbookViewId="0">
      <selection activeCell="H22" sqref="H22:M27"/>
    </sheetView>
  </sheetViews>
  <sheetFormatPr defaultColWidth="9" defaultRowHeight="8.25"/>
  <cols>
    <col min="1" max="1" bestFit="true" customWidth="true" style="19" width="55.140625" collapsed="false"/>
    <col min="2" max="2" bestFit="true" customWidth="true" style="19" width="12.140625" collapsed="false"/>
    <col min="3" max="6" bestFit="true" customWidth="true" style="19" width="11.42578125" collapsed="false"/>
    <col min="7" max="8" bestFit="true" customWidth="true" style="19" width="12.140625" collapsed="false"/>
    <col min="9" max="9" style="19" width="9.0" collapsed="false"/>
    <col min="10" max="10" bestFit="true" customWidth="true" style="19" width="11.5703125" collapsed="false"/>
    <col min="11" max="16384" style="19" width="9.0" collapsed="false"/>
  </cols>
  <sheetData>
    <row r="1" spans="1:10">
      <c r="A1" s="18" t="s">
        <v>2</v>
      </c>
      <c r="B1" s="18" t="s">
        <v>4</v>
      </c>
      <c r="C1" s="18"/>
      <c r="D1" s="18"/>
      <c r="E1" s="18"/>
      <c r="F1" s="18"/>
      <c r="G1" s="18"/>
      <c r="H1" s="18"/>
      <c r="J1" s="20">
        <v>1000000000</v>
      </c>
    </row>
    <row r="2" spans="1:10">
      <c r="A2" s="21" t="s">
        <v>0</v>
      </c>
      <c r="B2" s="21">
        <v>2015</v>
      </c>
      <c r="C2" s="21">
        <v>2016</v>
      </c>
      <c r="D2" s="21">
        <v>2017</v>
      </c>
      <c r="E2" s="21">
        <v>2018</v>
      </c>
      <c r="F2" s="21">
        <v>2019</v>
      </c>
      <c r="G2" s="21">
        <v>2020</v>
      </c>
      <c r="H2" s="21" t="s">
        <v>1</v>
      </c>
    </row>
    <row r="3" spans="1:10">
      <c r="A3" s="22" t="s">
        <v>15</v>
      </c>
      <c r="B3" s="19">
        <v>62907051</v>
      </c>
      <c r="C3" s="19">
        <v>214782354.78</v>
      </c>
      <c r="D3" s="19">
        <v>379711068.31999999</v>
      </c>
      <c r="E3" s="19">
        <v>377879847.47000003</v>
      </c>
      <c r="F3" s="19">
        <v>423307981.86000001</v>
      </c>
      <c r="G3" s="19">
        <v>354104917.18000007</v>
      </c>
      <c r="H3" s="19">
        <v>1812693220.6099999</v>
      </c>
    </row>
    <row r="4" spans="1:10">
      <c r="A4" s="22" t="s">
        <v>16</v>
      </c>
      <c r="F4" s="19">
        <v>-59081.36</v>
      </c>
      <c r="G4" s="19">
        <v>-2455.16</v>
      </c>
      <c r="H4" s="19">
        <v>-61536.520000000004</v>
      </c>
    </row>
    <row r="5" spans="1:10">
      <c r="A5" s="22" t="s">
        <v>17</v>
      </c>
      <c r="F5" s="19">
        <v>19170615.73</v>
      </c>
      <c r="G5" s="19">
        <v>42863446.560000002</v>
      </c>
      <c r="H5" s="19">
        <v>62034062.290000007</v>
      </c>
    </row>
    <row r="6" spans="1:10">
      <c r="A6" s="22" t="s">
        <v>18</v>
      </c>
      <c r="F6" s="19">
        <v>11787736.15</v>
      </c>
      <c r="G6" s="19">
        <v>38032189.82</v>
      </c>
      <c r="H6" s="19">
        <v>49819925.969999999</v>
      </c>
    </row>
    <row r="7" spans="1:10">
      <c r="A7" s="22" t="s">
        <v>19</v>
      </c>
      <c r="F7" s="19">
        <v>600000</v>
      </c>
      <c r="G7" s="19">
        <v>1096960</v>
      </c>
      <c r="H7" s="19">
        <v>1696960</v>
      </c>
    </row>
    <row r="8" spans="1:10">
      <c r="A8" s="22" t="s">
        <v>20</v>
      </c>
      <c r="B8" s="19">
        <v>500000</v>
      </c>
      <c r="C8" s="19">
        <v>60959140.210000001</v>
      </c>
      <c r="D8" s="19">
        <v>2629821</v>
      </c>
      <c r="E8" s="19">
        <v>-24809.329999999987</v>
      </c>
      <c r="F8" s="19">
        <v>245000</v>
      </c>
      <c r="G8" s="19">
        <v>3147532</v>
      </c>
      <c r="H8" s="19">
        <v>67456683.879999995</v>
      </c>
    </row>
    <row r="9" spans="1:10">
      <c r="A9" s="22" t="s">
        <v>21</v>
      </c>
      <c r="B9" s="19">
        <v>4993631</v>
      </c>
      <c r="C9" s="19">
        <v>250037783</v>
      </c>
      <c r="D9" s="19">
        <v>187693198</v>
      </c>
      <c r="E9" s="19">
        <v>526134344.38</v>
      </c>
      <c r="F9" s="19">
        <v>1636226520.2399998</v>
      </c>
      <c r="G9" s="19">
        <v>1329481044.76</v>
      </c>
      <c r="H9" s="19">
        <v>3934566521.3800001</v>
      </c>
    </row>
    <row r="10" spans="1:10">
      <c r="A10" s="22" t="s">
        <v>22</v>
      </c>
      <c r="B10" s="19">
        <v>623556976.78999996</v>
      </c>
      <c r="C10" s="19">
        <v>904165057.46999991</v>
      </c>
      <c r="D10" s="19">
        <v>1556690928.3900001</v>
      </c>
      <c r="E10" s="19">
        <v>2985594683.6800003</v>
      </c>
      <c r="F10" s="19">
        <v>4974121421.6499996</v>
      </c>
      <c r="G10" s="19">
        <v>13223492199.119999</v>
      </c>
      <c r="H10" s="19">
        <v>24267621267.099998</v>
      </c>
    </row>
    <row r="11" spans="1:10">
      <c r="A11" s="22" t="s">
        <v>23</v>
      </c>
      <c r="B11" s="19">
        <v>2316363</v>
      </c>
      <c r="C11" s="19">
        <v>4928841</v>
      </c>
      <c r="D11" s="19">
        <v>50000</v>
      </c>
      <c r="E11" s="19">
        <v>31955707.710000001</v>
      </c>
      <c r="F11" s="19">
        <v>173948490.66000003</v>
      </c>
      <c r="G11" s="19">
        <v>626112193.18000007</v>
      </c>
      <c r="H11" s="19">
        <v>839311595.55000007</v>
      </c>
    </row>
    <row r="12" spans="1:10">
      <c r="A12" s="22" t="s">
        <v>24</v>
      </c>
      <c r="F12" s="19">
        <v>12946045</v>
      </c>
      <c r="G12" s="19">
        <v>60683513.790000007</v>
      </c>
      <c r="H12" s="19">
        <v>73629558.790000007</v>
      </c>
    </row>
    <row r="13" spans="1:10">
      <c r="A13" s="22" t="s">
        <v>25</v>
      </c>
      <c r="G13" s="19">
        <v>79948980</v>
      </c>
      <c r="H13" s="19">
        <v>79948980</v>
      </c>
    </row>
    <row r="14" spans="1:10">
      <c r="A14" s="22" t="s">
        <v>26</v>
      </c>
      <c r="F14" s="19">
        <v>2179717.65</v>
      </c>
      <c r="G14" s="19">
        <v>1425647</v>
      </c>
      <c r="H14" s="19">
        <v>3605364.65</v>
      </c>
    </row>
    <row r="15" spans="1:10">
      <c r="A15" s="22" t="s">
        <v>27</v>
      </c>
      <c r="B15" s="19">
        <v>859295.89</v>
      </c>
      <c r="C15" s="19">
        <v>281862</v>
      </c>
      <c r="E15" s="19">
        <v>1286424</v>
      </c>
      <c r="F15" s="19">
        <v>14830060.51</v>
      </c>
      <c r="G15" s="19">
        <v>51013726.32</v>
      </c>
      <c r="H15" s="19">
        <v>68271368.719999999</v>
      </c>
    </row>
    <row r="16" spans="1:10">
      <c r="A16" s="22" t="s">
        <v>28</v>
      </c>
      <c r="E16" s="19">
        <v>24464892.039999999</v>
      </c>
      <c r="F16" s="19">
        <v>31220228.620000001</v>
      </c>
      <c r="G16" s="19">
        <v>14584202.720000001</v>
      </c>
      <c r="H16" s="19">
        <v>70269323.379999995</v>
      </c>
    </row>
    <row r="17" spans="1:17">
      <c r="A17" s="22" t="s">
        <v>29</v>
      </c>
      <c r="E17" s="19">
        <v>59788711.230000004</v>
      </c>
      <c r="F17" s="19">
        <v>160674830.73999998</v>
      </c>
      <c r="G17" s="19">
        <v>353671790.92000008</v>
      </c>
      <c r="H17" s="19">
        <v>574135332.8900001</v>
      </c>
    </row>
    <row r="18" spans="1:17">
      <c r="A18" s="23" t="s">
        <v>1</v>
      </c>
      <c r="B18" s="24">
        <v>695133317.67999995</v>
      </c>
      <c r="C18" s="24">
        <v>1435155038.46</v>
      </c>
      <c r="D18" s="24">
        <v>2126775015.71</v>
      </c>
      <c r="E18" s="24">
        <v>4007079801.1800003</v>
      </c>
      <c r="F18" s="24">
        <v>7461199567.4499989</v>
      </c>
      <c r="G18" s="24">
        <v>16179655888.209999</v>
      </c>
      <c r="H18" s="24">
        <v>31904998628.690002</v>
      </c>
    </row>
    <row r="22" spans="1:17">
      <c r="B22" s="21">
        <v>2015</v>
      </c>
      <c r="C22" s="21">
        <v>2016</v>
      </c>
      <c r="D22" s="21">
        <v>2017</v>
      </c>
      <c r="E22" s="21">
        <v>2018</v>
      </c>
      <c r="F22" s="21">
        <v>2019</v>
      </c>
      <c r="G22" s="21">
        <v>2020</v>
      </c>
      <c r="I22" s="19">
        <f>B22</f>
        <v>2015</v>
      </c>
      <c r="J22" s="19">
        <f>F22</f>
        <v>2019</v>
      </c>
      <c r="K22" s="19">
        <f>G22</f>
        <v>2020</v>
      </c>
      <c r="L22" s="19" t="s">
        <v>49</v>
      </c>
      <c r="M22" s="19" t="s">
        <v>50</v>
      </c>
      <c r="N22" s="19" t="s">
        <v>54</v>
      </c>
      <c r="O22" s="19" t="s">
        <v>55</v>
      </c>
    </row>
    <row r="23" spans="1:17">
      <c r="A23" s="19" t="s">
        <v>30</v>
      </c>
      <c r="B23" s="25">
        <f t="shared" ref="B23:G23" si="0">B3/VLOOKUP(B$22,deflator,2,FALSE)/$J$1</f>
        <v>6.823521110627577E-2</v>
      </c>
      <c r="C23" s="25">
        <f t="shared" si="0"/>
        <v>0.23092804961670965</v>
      </c>
      <c r="D23" s="25">
        <f t="shared" si="0"/>
        <v>0.40113301542241231</v>
      </c>
      <c r="E23" s="25">
        <f t="shared" si="0"/>
        <v>0.39018339108988792</v>
      </c>
      <c r="F23" s="25">
        <f t="shared" si="0"/>
        <v>0.42861627440596106</v>
      </c>
      <c r="G23" s="25">
        <f t="shared" si="0"/>
        <v>0.35410491718000009</v>
      </c>
      <c r="H23" s="19" t="str">
        <f>A23</f>
        <v>DARPA</v>
      </c>
      <c r="I23" s="41">
        <f t="shared" ref="I23:I28" si="1">B23</f>
        <v>6.823521110627577E-2</v>
      </c>
      <c r="J23" s="41">
        <f t="shared" ref="J23:J28" si="2">F23</f>
        <v>0.42861627440596106</v>
      </c>
      <c r="K23" s="41">
        <f t="shared" ref="K23:K28" si="3">G23</f>
        <v>0.35410491718000009</v>
      </c>
      <c r="L23" s="31">
        <f t="shared" ref="L23:L28" si="4">(G23/F23)-1</f>
        <v>-0.17384164268897551</v>
      </c>
      <c r="M23" s="31">
        <f t="shared" ref="M23:M28" si="5">(G23/B23)-1</f>
        <v>4.1894749270795781</v>
      </c>
      <c r="N23" s="31">
        <f t="shared" ref="N23:N28" si="6">G23/$G$28</f>
        <v>2.1885812629552512E-2</v>
      </c>
      <c r="O23" s="31">
        <f t="shared" ref="O23:O28" si="7">B23/$B$28</f>
        <v>9.049638306785758E-2</v>
      </c>
      <c r="P23" s="19" t="s">
        <v>30</v>
      </c>
    </row>
    <row r="24" spans="1:17">
      <c r="A24" s="19" t="s">
        <v>31</v>
      </c>
      <c r="B24" s="25">
        <f t="shared" ref="B24:G24" si="8">B10/VLOOKUP(B$22,deflator,2,FALSE)/$J$1</f>
        <v>0.67637158747207438</v>
      </c>
      <c r="C24" s="25">
        <f t="shared" si="8"/>
        <v>0.97213327168796804</v>
      </c>
      <c r="D24" s="25">
        <f t="shared" si="8"/>
        <v>1.6445138903866527</v>
      </c>
      <c r="E24" s="25">
        <f t="shared" si="8"/>
        <v>3.0828038750880671</v>
      </c>
      <c r="F24" s="33">
        <f t="shared" si="8"/>
        <v>5.0364970271116096</v>
      </c>
      <c r="G24" s="33">
        <f t="shared" si="8"/>
        <v>13.223492199119999</v>
      </c>
      <c r="H24" s="19" t="str">
        <f t="shared" ref="H24:H27" si="9">A24</f>
        <v>Army</v>
      </c>
      <c r="I24" s="41">
        <f t="shared" si="1"/>
        <v>0.67637158747207438</v>
      </c>
      <c r="J24" s="41">
        <f t="shared" si="2"/>
        <v>5.0364970271116096</v>
      </c>
      <c r="K24" s="41">
        <f t="shared" si="3"/>
        <v>13.223492199119999</v>
      </c>
      <c r="L24" s="34">
        <f t="shared" si="4"/>
        <v>1.6255336055868903</v>
      </c>
      <c r="M24" s="34">
        <f t="shared" si="5"/>
        <v>18.550632291552258</v>
      </c>
      <c r="N24" s="34">
        <f t="shared" si="6"/>
        <v>0.81729131265120802</v>
      </c>
      <c r="O24" s="34">
        <f t="shared" si="7"/>
        <v>0.89703221084426632</v>
      </c>
      <c r="P24" s="35" t="s">
        <v>31</v>
      </c>
    </row>
    <row r="25" spans="1:17">
      <c r="A25" s="19" t="s">
        <v>32</v>
      </c>
      <c r="B25" s="25">
        <f t="shared" ref="B25:G25" si="10">B9/VLOOKUP(B$22,deflator,2,FALSE)/$J$1</f>
        <v>5.4165862181624596E-3</v>
      </c>
      <c r="C25" s="25">
        <f t="shared" si="10"/>
        <v>0.2688337113065899</v>
      </c>
      <c r="D25" s="25">
        <f t="shared" si="10"/>
        <v>0.19828218024070235</v>
      </c>
      <c r="E25" s="25">
        <f t="shared" si="10"/>
        <v>0.54326496645297084</v>
      </c>
      <c r="F25" s="25">
        <f t="shared" si="10"/>
        <v>1.6567448412098278</v>
      </c>
      <c r="G25" s="25">
        <f t="shared" si="10"/>
        <v>1.3294810447600001</v>
      </c>
      <c r="H25" s="19" t="str">
        <f t="shared" si="9"/>
        <v>Air Force</v>
      </c>
      <c r="I25" s="41">
        <f t="shared" si="1"/>
        <v>5.4165862181624596E-3</v>
      </c>
      <c r="J25" s="41">
        <f t="shared" si="2"/>
        <v>1.6567448412098278</v>
      </c>
      <c r="K25" s="41">
        <f t="shared" si="3"/>
        <v>1.3294810447600001</v>
      </c>
      <c r="L25" s="31">
        <f t="shared" si="4"/>
        <v>-0.1975342178888847</v>
      </c>
      <c r="M25" s="31">
        <f t="shared" si="5"/>
        <v>244.44629979341815</v>
      </c>
      <c r="N25" s="31">
        <f t="shared" si="6"/>
        <v>8.216992091462115E-2</v>
      </c>
      <c r="O25" s="31">
        <f t="shared" si="7"/>
        <v>7.1837025689779786E-3</v>
      </c>
      <c r="P25" s="19" t="s">
        <v>32</v>
      </c>
    </row>
    <row r="26" spans="1:17">
      <c r="A26" s="19" t="s">
        <v>33</v>
      </c>
      <c r="B26" s="25">
        <f t="shared" ref="B26:G26" si="11">B11/VLOOKUP(B$22,deflator,2,FALSE)/$J$1</f>
        <v>2.5125564748499532E-3</v>
      </c>
      <c r="C26" s="25">
        <f t="shared" si="11"/>
        <v>5.299353571976295E-3</v>
      </c>
      <c r="D26" s="25">
        <f t="shared" si="11"/>
        <v>5.2820822052566439E-5</v>
      </c>
      <c r="E26" s="25">
        <f t="shared" si="11"/>
        <v>3.2996166592226019E-2</v>
      </c>
      <c r="F26" s="25">
        <f t="shared" si="11"/>
        <v>0.17612980902847111</v>
      </c>
      <c r="G26" s="25">
        <f t="shared" si="11"/>
        <v>0.62611219318000011</v>
      </c>
      <c r="H26" s="19" t="str">
        <f t="shared" si="9"/>
        <v>Navy</v>
      </c>
      <c r="I26" s="41">
        <f t="shared" si="1"/>
        <v>2.5125564748499532E-3</v>
      </c>
      <c r="J26" s="41">
        <f t="shared" si="2"/>
        <v>0.17612980902847111</v>
      </c>
      <c r="K26" s="41">
        <f t="shared" si="3"/>
        <v>0.62611219318000011</v>
      </c>
      <c r="L26" s="31">
        <f t="shared" si="4"/>
        <v>2.5548337708058835</v>
      </c>
      <c r="M26" s="31">
        <f t="shared" si="5"/>
        <v>248.19328160271135</v>
      </c>
      <c r="N26" s="31">
        <f t="shared" si="6"/>
        <v>3.8697497493518612E-2</v>
      </c>
      <c r="O26" s="31">
        <f t="shared" si="7"/>
        <v>3.3322571959733377E-3</v>
      </c>
      <c r="P26" s="19" t="s">
        <v>33</v>
      </c>
      <c r="Q26" s="40">
        <f>G26-F26</f>
        <v>0.44998238415152902</v>
      </c>
    </row>
    <row r="27" spans="1:17">
      <c r="A27" s="19" t="s">
        <v>34</v>
      </c>
      <c r="B27" s="25">
        <f t="shared" ref="B27:G27" si="12">SUM(B4:B8,B12:B17)/VLOOKUP(B$22,deflator,2,FALSE)/$J$1</f>
        <v>1.4744268016957749E-3</v>
      </c>
      <c r="C27" s="25">
        <f t="shared" si="12"/>
        <v>6.5844632402013312E-2</v>
      </c>
      <c r="D27" s="25">
        <f t="shared" si="12"/>
        <v>2.7781861414220461E-3</v>
      </c>
      <c r="E27" s="25">
        <f t="shared" si="12"/>
        <v>8.8299542695959729E-2</v>
      </c>
      <c r="F27" s="25">
        <f t="shared" si="12"/>
        <v>0.25677524252156159</v>
      </c>
      <c r="G27" s="25">
        <f t="shared" si="12"/>
        <v>0.64646553397000006</v>
      </c>
      <c r="H27" s="19" t="str">
        <f t="shared" si="9"/>
        <v>Other</v>
      </c>
      <c r="I27" s="41">
        <f t="shared" si="1"/>
        <v>1.4744268016957749E-3</v>
      </c>
      <c r="J27" s="41">
        <f t="shared" si="2"/>
        <v>0.25677524252156159</v>
      </c>
      <c r="K27" s="41">
        <f t="shared" si="3"/>
        <v>0.64646553397000006</v>
      </c>
      <c r="L27" s="31">
        <f t="shared" si="4"/>
        <v>1.5176318698860385</v>
      </c>
      <c r="M27" s="31">
        <f t="shared" si="5"/>
        <v>437.45210438828428</v>
      </c>
      <c r="N27" s="31">
        <f t="shared" si="6"/>
        <v>3.9955456311099598E-2</v>
      </c>
      <c r="O27" s="31">
        <f t="shared" si="7"/>
        <v>1.9554463229249832E-3</v>
      </c>
      <c r="P27" s="19" t="s">
        <v>34</v>
      </c>
    </row>
    <row r="28" spans="1:17">
      <c r="B28" s="32">
        <f t="shared" ref="B28:F28" si="13">SUM(B23:B27)</f>
        <v>0.75401036807305821</v>
      </c>
      <c r="C28" s="32">
        <f t="shared" si="13"/>
        <v>1.5430390185852572</v>
      </c>
      <c r="D28" s="32">
        <f t="shared" si="13"/>
        <v>2.2467600930132421</v>
      </c>
      <c r="E28" s="32">
        <f t="shared" si="13"/>
        <v>4.1375479419191112</v>
      </c>
      <c r="F28" s="32">
        <f t="shared" si="13"/>
        <v>7.5547631942774309</v>
      </c>
      <c r="G28" s="32">
        <f>SUM(G23:G27)</f>
        <v>16.17965588821</v>
      </c>
      <c r="I28" s="41">
        <f t="shared" si="1"/>
        <v>0.75401036807305821</v>
      </c>
      <c r="J28" s="41">
        <f t="shared" si="2"/>
        <v>7.5547631942774309</v>
      </c>
      <c r="K28" s="41">
        <f t="shared" si="3"/>
        <v>16.17965588821</v>
      </c>
      <c r="L28" s="31">
        <f t="shared" si="4"/>
        <v>1.141649641707597</v>
      </c>
      <c r="M28" s="31">
        <f t="shared" si="5"/>
        <v>20.458134494302215</v>
      </c>
      <c r="N28" s="31">
        <f t="shared" si="6"/>
        <v>1</v>
      </c>
      <c r="O28" s="31">
        <f t="shared" si="7"/>
        <v>1</v>
      </c>
    </row>
    <row r="29" spans="1:17">
      <c r="G29" s="25"/>
    </row>
    <row r="53" spans="1:7">
      <c r="B53" s="21">
        <v>2015</v>
      </c>
      <c r="C53" s="21">
        <v>2016</v>
      </c>
      <c r="D53" s="21">
        <v>2017</v>
      </c>
      <c r="E53" s="21">
        <v>2018</v>
      </c>
      <c r="F53" s="21">
        <v>2019</v>
      </c>
      <c r="G53" s="21">
        <v>2020</v>
      </c>
    </row>
    <row r="54" spans="1:7">
      <c r="A54" s="22" t="s">
        <v>15</v>
      </c>
      <c r="B54" s="25">
        <f t="shared" ref="B54:G68" si="14">B3/VLOOKUP(B$22,deflator,2,FALSE)/$J$1</f>
        <v>6.823521110627577E-2</v>
      </c>
      <c r="C54" s="25">
        <f t="shared" si="14"/>
        <v>0.23092804961670965</v>
      </c>
      <c r="D54" s="25">
        <f t="shared" si="14"/>
        <v>0.40113301542241231</v>
      </c>
      <c r="E54" s="25">
        <f t="shared" si="14"/>
        <v>0.39018339108988792</v>
      </c>
      <c r="F54" s="25">
        <f t="shared" si="14"/>
        <v>0.42861627440596106</v>
      </c>
      <c r="G54" s="25">
        <f t="shared" si="14"/>
        <v>0.35410491718000009</v>
      </c>
    </row>
    <row r="55" spans="1:7">
      <c r="A55" s="22" t="s">
        <v>16</v>
      </c>
      <c r="B55" s="25">
        <f t="shared" si="14"/>
        <v>0</v>
      </c>
      <c r="C55" s="25">
        <f t="shared" si="14"/>
        <v>0</v>
      </c>
      <c r="D55" s="25">
        <f t="shared" si="14"/>
        <v>0</v>
      </c>
      <c r="E55" s="25">
        <f t="shared" si="14"/>
        <v>0</v>
      </c>
      <c r="F55" s="25">
        <f t="shared" si="14"/>
        <v>-5.9822241713392693E-5</v>
      </c>
      <c r="G55" s="25">
        <f t="shared" si="14"/>
        <v>-2.45516E-6</v>
      </c>
    </row>
    <row r="56" spans="1:7">
      <c r="A56" s="22" t="s">
        <v>17</v>
      </c>
      <c r="B56" s="25">
        <f t="shared" si="14"/>
        <v>0</v>
      </c>
      <c r="C56" s="25">
        <f t="shared" si="14"/>
        <v>0</v>
      </c>
      <c r="D56" s="25">
        <f t="shared" si="14"/>
        <v>0</v>
      </c>
      <c r="E56" s="25">
        <f t="shared" si="14"/>
        <v>0</v>
      </c>
      <c r="F56" s="25">
        <f t="shared" si="14"/>
        <v>1.9411015724665581E-2</v>
      </c>
      <c r="G56" s="25">
        <f t="shared" si="14"/>
        <v>4.2863446560000004E-2</v>
      </c>
    </row>
    <row r="57" spans="1:7">
      <c r="A57" s="22" t="s">
        <v>18</v>
      </c>
      <c r="B57" s="25">
        <f t="shared" si="14"/>
        <v>0</v>
      </c>
      <c r="C57" s="25">
        <f t="shared" si="14"/>
        <v>0</v>
      </c>
      <c r="D57" s="25">
        <f t="shared" si="14"/>
        <v>0</v>
      </c>
      <c r="E57" s="25">
        <f t="shared" si="14"/>
        <v>0</v>
      </c>
      <c r="F57" s="25">
        <f t="shared" si="14"/>
        <v>1.1935554652414856E-2</v>
      </c>
      <c r="G57" s="25">
        <f t="shared" si="14"/>
        <v>3.8032189819999999E-2</v>
      </c>
    </row>
    <row r="58" spans="1:7">
      <c r="A58" s="22" t="s">
        <v>19</v>
      </c>
      <c r="B58" s="25">
        <f t="shared" si="14"/>
        <v>0</v>
      </c>
      <c r="C58" s="25">
        <f t="shared" si="14"/>
        <v>0</v>
      </c>
      <c r="D58" s="25">
        <f t="shared" si="14"/>
        <v>0</v>
      </c>
      <c r="E58" s="25">
        <f t="shared" si="14"/>
        <v>0</v>
      </c>
      <c r="F58" s="25">
        <f t="shared" si="14"/>
        <v>6.0752401481678172E-4</v>
      </c>
      <c r="G58" s="25">
        <f t="shared" si="14"/>
        <v>1.0969599999999999E-3</v>
      </c>
    </row>
    <row r="59" spans="1:7">
      <c r="A59" s="22" t="s">
        <v>20</v>
      </c>
      <c r="B59" s="25">
        <f t="shared" si="14"/>
        <v>5.4234946656675866E-4</v>
      </c>
      <c r="C59" s="25">
        <f t="shared" si="14"/>
        <v>6.5541582172455412E-2</v>
      </c>
      <c r="D59" s="25">
        <f t="shared" si="14"/>
        <v>2.7781861414220461E-3</v>
      </c>
      <c r="E59" s="25">
        <f t="shared" si="14"/>
        <v>-2.5617107064267559E-5</v>
      </c>
      <c r="F59" s="25">
        <f t="shared" si="14"/>
        <v>2.4807230605018585E-4</v>
      </c>
      <c r="G59" s="25">
        <f t="shared" si="14"/>
        <v>3.1475320000000002E-3</v>
      </c>
    </row>
    <row r="60" spans="1:7">
      <c r="A60" s="22" t="s">
        <v>21</v>
      </c>
      <c r="B60" s="25">
        <f t="shared" si="14"/>
        <v>5.4165862181624596E-3</v>
      </c>
      <c r="C60" s="25">
        <f t="shared" si="14"/>
        <v>0.2688337113065899</v>
      </c>
      <c r="D60" s="25">
        <f t="shared" si="14"/>
        <v>0.19828218024070235</v>
      </c>
      <c r="E60" s="25">
        <f t="shared" si="14"/>
        <v>0.54326496645297084</v>
      </c>
      <c r="F60" s="25">
        <f t="shared" si="14"/>
        <v>1.6567448412098278</v>
      </c>
      <c r="G60" s="25">
        <f t="shared" si="14"/>
        <v>1.3294810447600001</v>
      </c>
    </row>
    <row r="61" spans="1:7">
      <c r="A61" s="22" t="s">
        <v>22</v>
      </c>
      <c r="B61" s="25">
        <f t="shared" si="14"/>
        <v>0.67637158747207438</v>
      </c>
      <c r="C61" s="25">
        <f t="shared" si="14"/>
        <v>0.97213327168796804</v>
      </c>
      <c r="D61" s="25">
        <f t="shared" si="14"/>
        <v>1.6445138903866527</v>
      </c>
      <c r="E61" s="25">
        <f t="shared" si="14"/>
        <v>3.0828038750880671</v>
      </c>
      <c r="F61" s="25">
        <f t="shared" si="14"/>
        <v>5.0364970271116096</v>
      </c>
      <c r="G61" s="25">
        <f t="shared" si="14"/>
        <v>13.223492199119999</v>
      </c>
    </row>
    <row r="62" spans="1:7">
      <c r="A62" s="22" t="s">
        <v>23</v>
      </c>
      <c r="B62" s="25">
        <f t="shared" si="14"/>
        <v>2.5125564748499532E-3</v>
      </c>
      <c r="C62" s="25">
        <f t="shared" si="14"/>
        <v>5.299353571976295E-3</v>
      </c>
      <c r="D62" s="25">
        <f t="shared" si="14"/>
        <v>5.2820822052566439E-5</v>
      </c>
      <c r="E62" s="25">
        <f t="shared" si="14"/>
        <v>3.2996166592226019E-2</v>
      </c>
      <c r="F62" s="25">
        <f t="shared" si="14"/>
        <v>0.17612980902847111</v>
      </c>
      <c r="G62" s="25">
        <f t="shared" si="14"/>
        <v>0.62611219318000011</v>
      </c>
    </row>
    <row r="63" spans="1:7">
      <c r="A63" s="22" t="s">
        <v>24</v>
      </c>
      <c r="B63" s="25">
        <f t="shared" si="14"/>
        <v>0</v>
      </c>
      <c r="C63" s="25">
        <f t="shared" si="14"/>
        <v>0</v>
      </c>
      <c r="D63" s="25">
        <f t="shared" si="14"/>
        <v>0</v>
      </c>
      <c r="E63" s="25">
        <f t="shared" si="14"/>
        <v>0</v>
      </c>
      <c r="F63" s="25">
        <f t="shared" si="14"/>
        <v>1.3108388723997871E-2</v>
      </c>
      <c r="G63" s="25">
        <f t="shared" si="14"/>
        <v>6.0683513790000004E-2</v>
      </c>
    </row>
    <row r="64" spans="1:7">
      <c r="A64" s="22" t="s">
        <v>25</v>
      </c>
      <c r="B64" s="25">
        <f t="shared" si="14"/>
        <v>0</v>
      </c>
      <c r="C64" s="25">
        <f t="shared" si="14"/>
        <v>0</v>
      </c>
      <c r="D64" s="25">
        <f t="shared" si="14"/>
        <v>0</v>
      </c>
      <c r="E64" s="25">
        <f t="shared" si="14"/>
        <v>0</v>
      </c>
      <c r="F64" s="25">
        <f t="shared" si="14"/>
        <v>0</v>
      </c>
      <c r="G64" s="25">
        <f t="shared" si="14"/>
        <v>7.9948980000000003E-2</v>
      </c>
    </row>
    <row r="65" spans="1:7">
      <c r="A65" s="22" t="s">
        <v>26</v>
      </c>
      <c r="B65" s="25">
        <f t="shared" si="14"/>
        <v>0</v>
      </c>
      <c r="C65" s="25">
        <f t="shared" si="14"/>
        <v>0</v>
      </c>
      <c r="D65" s="25">
        <f t="shared" si="14"/>
        <v>0</v>
      </c>
      <c r="E65" s="25">
        <f t="shared" si="14"/>
        <v>0</v>
      </c>
      <c r="F65" s="25">
        <f t="shared" si="14"/>
        <v>2.2070513631583339E-3</v>
      </c>
      <c r="G65" s="25">
        <f t="shared" si="14"/>
        <v>1.4256469999999999E-3</v>
      </c>
    </row>
    <row r="66" spans="1:7">
      <c r="A66" s="22" t="s">
        <v>27</v>
      </c>
      <c r="B66" s="25">
        <f t="shared" si="14"/>
        <v>9.3207733512901624E-4</v>
      </c>
      <c r="C66" s="25">
        <f t="shared" si="14"/>
        <v>3.0305022955789859E-4</v>
      </c>
      <c r="D66" s="25">
        <f t="shared" si="14"/>
        <v>0</v>
      </c>
      <c r="E66" s="25">
        <f t="shared" si="14"/>
        <v>1.3283092021446506E-3</v>
      </c>
      <c r="F66" s="25">
        <f t="shared" si="14"/>
        <v>1.5016029835018348E-2</v>
      </c>
      <c r="G66" s="25">
        <f t="shared" si="14"/>
        <v>5.1013726320000001E-2</v>
      </c>
    </row>
    <row r="67" spans="1:7">
      <c r="A67" s="22" t="s">
        <v>28</v>
      </c>
      <c r="B67" s="25">
        <f t="shared" si="14"/>
        <v>0</v>
      </c>
      <c r="C67" s="25">
        <f t="shared" si="14"/>
        <v>0</v>
      </c>
      <c r="D67" s="25">
        <f t="shared" si="14"/>
        <v>0</v>
      </c>
      <c r="E67" s="25">
        <f t="shared" si="14"/>
        <v>2.5261454408661076E-2</v>
      </c>
      <c r="F67" s="25">
        <f t="shared" si="14"/>
        <v>3.1611731057866986E-2</v>
      </c>
      <c r="G67" s="25">
        <f t="shared" si="14"/>
        <v>1.458420272E-2</v>
      </c>
    </row>
    <row r="68" spans="1:7">
      <c r="A68" s="22" t="s">
        <v>29</v>
      </c>
      <c r="B68" s="25">
        <f t="shared" si="14"/>
        <v>0</v>
      </c>
      <c r="C68" s="25">
        <f t="shared" si="14"/>
        <v>0</v>
      </c>
      <c r="D68" s="25">
        <f t="shared" si="14"/>
        <v>0</v>
      </c>
      <c r="E68" s="25">
        <f t="shared" si="14"/>
        <v>6.1735396192218288E-2</v>
      </c>
      <c r="F68" s="25">
        <f t="shared" si="14"/>
        <v>0.16268969708528608</v>
      </c>
      <c r="G68" s="25">
        <f t="shared" si="14"/>
        <v>0.35367179092000006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30118-480F-4876-8FC4-F280DA8D339E}">
  <dimension ref="A1:AP26"/>
  <sheetViews>
    <sheetView zoomScale="70" zoomScaleNormal="70" workbookViewId="0">
      <selection activeCell="AB34" sqref="AB34"/>
    </sheetView>
  </sheetViews>
  <sheetFormatPr defaultRowHeight="15"/>
  <cols>
    <col min="1" max="1" customWidth="true" width="38.0" collapsed="false"/>
    <col min="2" max="23" customWidth="true" hidden="true" width="0.0" collapsed="false"/>
    <col min="24" max="25" bestFit="true" customWidth="true" width="14.85546875" collapsed="false"/>
    <col min="26" max="28" bestFit="true" customWidth="true" width="20.0" collapsed="false"/>
    <col min="29" max="34" bestFit="true" customWidth="true" width="20.140625" collapsed="false"/>
    <col min="35" max="35" bestFit="true" customWidth="true" width="21.85546875" collapsed="false"/>
    <col min="36" max="37" bestFit="true" customWidth="true" width="13.5703125" collapsed="false"/>
  </cols>
  <sheetData>
    <row r="1" spans="1:40">
      <c r="A1" t="s">
        <v>39</v>
      </c>
      <c r="N1">
        <v>2000</v>
      </c>
      <c r="O1">
        <v>2001</v>
      </c>
      <c r="P1">
        <v>2002</v>
      </c>
      <c r="Q1">
        <v>2003</v>
      </c>
      <c r="R1">
        <v>2004</v>
      </c>
      <c r="S1">
        <v>2005</v>
      </c>
      <c r="T1">
        <v>2006</v>
      </c>
      <c r="U1">
        <v>2007</v>
      </c>
      <c r="V1">
        <v>2008</v>
      </c>
      <c r="W1">
        <v>2009</v>
      </c>
      <c r="X1">
        <v>2010</v>
      </c>
      <c r="Y1">
        <v>2011</v>
      </c>
      <c r="Z1">
        <v>2012</v>
      </c>
      <c r="AA1">
        <v>2013</v>
      </c>
      <c r="AB1">
        <v>2014</v>
      </c>
      <c r="AC1">
        <v>2015</v>
      </c>
      <c r="AD1">
        <v>2016</v>
      </c>
      <c r="AE1">
        <v>2017</v>
      </c>
      <c r="AF1">
        <v>2018</v>
      </c>
      <c r="AG1">
        <v>2019</v>
      </c>
      <c r="AH1">
        <v>2020</v>
      </c>
    </row>
    <row r="2" spans="1:40" ht="30">
      <c r="A2" s="13" t="s">
        <v>40</v>
      </c>
      <c r="C2">
        <v>44000</v>
      </c>
      <c r="D2">
        <v>251322000</v>
      </c>
      <c r="E2">
        <v>157756651</v>
      </c>
      <c r="F2">
        <v>160973218</v>
      </c>
      <c r="G2">
        <v>395276176</v>
      </c>
      <c r="H2">
        <v>632450959</v>
      </c>
      <c r="I2">
        <v>695158208</v>
      </c>
      <c r="J2">
        <v>648614255</v>
      </c>
      <c r="K2">
        <v>488702987</v>
      </c>
      <c r="L2">
        <v>617579107</v>
      </c>
      <c r="M2">
        <v>674799312</v>
      </c>
      <c r="N2">
        <v>666611315</v>
      </c>
      <c r="O2">
        <v>630347520</v>
      </c>
      <c r="P2">
        <v>475305165</v>
      </c>
      <c r="Q2">
        <v>614344303</v>
      </c>
      <c r="R2">
        <v>664582180</v>
      </c>
      <c r="S2">
        <v>805040869</v>
      </c>
      <c r="T2">
        <v>719719187.3125</v>
      </c>
      <c r="U2">
        <v>572958193.09379995</v>
      </c>
      <c r="V2">
        <v>572054877.7026</v>
      </c>
      <c r="W2">
        <v>109906832.79009999</v>
      </c>
      <c r="X2">
        <v>72648490.506500006</v>
      </c>
      <c r="Y2">
        <v>88669768.000499994</v>
      </c>
      <c r="Z2" s="39">
        <v>59037002.507299997</v>
      </c>
      <c r="AA2" s="39">
        <v>39874485.200000003</v>
      </c>
      <c r="AB2" s="39">
        <v>48261381.939999998</v>
      </c>
      <c r="AC2" s="39">
        <v>48407930.780000001</v>
      </c>
      <c r="AD2" s="39">
        <v>53843635.9912</v>
      </c>
      <c r="AE2" s="39">
        <v>56520230.687600002</v>
      </c>
      <c r="AF2" s="39">
        <v>61923696.958899997</v>
      </c>
      <c r="AG2" s="39">
        <v>46474156.041900001</v>
      </c>
      <c r="AH2" s="39">
        <v>53504365.9454</v>
      </c>
      <c r="AI2" s="39">
        <v>92720721529.817215</v>
      </c>
    </row>
    <row r="3" spans="1:40">
      <c r="A3" t="s">
        <v>12</v>
      </c>
      <c r="B3">
        <v>222000</v>
      </c>
      <c r="C3">
        <v>3311000</v>
      </c>
      <c r="D3">
        <v>906271764</v>
      </c>
      <c r="E3">
        <v>1061683181</v>
      </c>
      <c r="F3">
        <v>1201436701</v>
      </c>
      <c r="G3">
        <v>1372964200</v>
      </c>
      <c r="H3">
        <v>1070461947</v>
      </c>
      <c r="I3">
        <v>1602084609</v>
      </c>
      <c r="J3">
        <v>1601006963</v>
      </c>
      <c r="K3">
        <v>1705910362</v>
      </c>
      <c r="L3">
        <v>1654779221</v>
      </c>
      <c r="M3">
        <v>1773970984</v>
      </c>
      <c r="N3">
        <v>1708919088.875</v>
      </c>
      <c r="O3">
        <v>1970300976.6270001</v>
      </c>
      <c r="P3">
        <v>2491198486</v>
      </c>
      <c r="Q3">
        <v>3387470430.1078</v>
      </c>
      <c r="R3">
        <v>3795089805.1946001</v>
      </c>
      <c r="S3">
        <v>4673530744.4675999</v>
      </c>
      <c r="T3">
        <v>4497516689.625</v>
      </c>
      <c r="U3">
        <v>4769530240.5163002</v>
      </c>
      <c r="V3">
        <v>4962872827.3365002</v>
      </c>
      <c r="W3">
        <v>4892554947.7283001</v>
      </c>
      <c r="X3">
        <v>5180191095.5460997</v>
      </c>
      <c r="Y3">
        <v>4488531529.3809996</v>
      </c>
      <c r="Z3" s="39">
        <v>4176970048.3358998</v>
      </c>
      <c r="AA3" s="39">
        <v>3418097083.7041001</v>
      </c>
      <c r="AB3" s="39">
        <v>3322046820.1617999</v>
      </c>
      <c r="AC3" s="39">
        <v>3128972281.6023998</v>
      </c>
      <c r="AD3" s="39">
        <v>3272446993.7904</v>
      </c>
      <c r="AE3" s="39">
        <v>3278077789.2265</v>
      </c>
      <c r="AF3" s="39">
        <v>3703498985.1104999</v>
      </c>
      <c r="AG3" s="39">
        <v>3886363222.0569</v>
      </c>
      <c r="AH3" s="39">
        <v>3762438512.4235001</v>
      </c>
      <c r="AI3" s="39">
        <v>148051930308.39484</v>
      </c>
    </row>
    <row r="4" spans="1:40">
      <c r="A4" t="s">
        <v>11</v>
      </c>
      <c r="C4">
        <v>40805000</v>
      </c>
      <c r="D4">
        <v>1652192000</v>
      </c>
      <c r="E4">
        <v>2285130546</v>
      </c>
      <c r="F4">
        <v>2161209114</v>
      </c>
      <c r="G4">
        <v>2202254182</v>
      </c>
      <c r="H4">
        <v>2187211767</v>
      </c>
      <c r="I4">
        <v>2323903528</v>
      </c>
      <c r="J4">
        <v>2300145534</v>
      </c>
      <c r="K4">
        <v>1982222535</v>
      </c>
      <c r="L4">
        <v>2052478954</v>
      </c>
      <c r="M4">
        <v>2253220444</v>
      </c>
      <c r="N4">
        <v>2519227091.54</v>
      </c>
      <c r="O4">
        <v>2780421585.8400998</v>
      </c>
      <c r="P4">
        <v>3175682146.5</v>
      </c>
      <c r="Q4">
        <v>3777694999.1676002</v>
      </c>
      <c r="R4">
        <v>4499263138.4462996</v>
      </c>
      <c r="S4">
        <v>5004373814.2397003</v>
      </c>
      <c r="T4">
        <v>5309627576.6313</v>
      </c>
      <c r="U4">
        <v>5944812898.4496002</v>
      </c>
      <c r="V4">
        <v>6565214557.1715002</v>
      </c>
      <c r="W4">
        <v>6880870194.6471004</v>
      </c>
      <c r="X4">
        <v>7768860016.5661001</v>
      </c>
      <c r="Y4">
        <v>8697234323.1263008</v>
      </c>
      <c r="Z4" s="39">
        <v>7931792528.2445002</v>
      </c>
      <c r="AA4" s="39">
        <v>6656936961.6817999</v>
      </c>
      <c r="AB4" s="39">
        <v>6836974242.3253002</v>
      </c>
      <c r="AC4" s="39">
        <v>6157825479.1864996</v>
      </c>
      <c r="AD4" s="39">
        <v>6649419051.9239998</v>
      </c>
      <c r="AE4" s="39">
        <v>6838662315.9153004</v>
      </c>
      <c r="AF4" s="39">
        <v>6891293610.6796999</v>
      </c>
      <c r="AG4" s="39">
        <v>7762479939.0811996</v>
      </c>
      <c r="AH4" s="39">
        <v>7964099128.1090002</v>
      </c>
      <c r="AI4" s="39">
        <v>184175731442.35577</v>
      </c>
    </row>
    <row r="5" spans="1:40" ht="30">
      <c r="A5" s="13" t="s">
        <v>41</v>
      </c>
      <c r="B5">
        <v>318000</v>
      </c>
      <c r="C5">
        <v>36726000</v>
      </c>
      <c r="D5">
        <v>5486322000</v>
      </c>
      <c r="E5">
        <v>6286179090</v>
      </c>
      <c r="F5">
        <v>5718244451</v>
      </c>
      <c r="G5">
        <v>5140491100</v>
      </c>
      <c r="H5">
        <v>4798500580</v>
      </c>
      <c r="I5">
        <v>4761933461</v>
      </c>
      <c r="J5">
        <v>4921894718</v>
      </c>
      <c r="K5">
        <v>5011120195</v>
      </c>
      <c r="L5">
        <v>5180352072</v>
      </c>
      <c r="M5">
        <v>4722234520</v>
      </c>
      <c r="N5">
        <v>5183352833</v>
      </c>
      <c r="O5">
        <v>6130935272.6201</v>
      </c>
      <c r="P5">
        <v>6346750777.5</v>
      </c>
      <c r="Q5">
        <v>6949179766.0664997</v>
      </c>
      <c r="R5">
        <v>6664036727.9581003</v>
      </c>
      <c r="S5">
        <v>7592509981.8283005</v>
      </c>
      <c r="T5">
        <v>7928029395.9604998</v>
      </c>
      <c r="U5">
        <v>8709844854.3031998</v>
      </c>
      <c r="V5">
        <v>8578021465.6568003</v>
      </c>
      <c r="W5">
        <v>9004581677.7395</v>
      </c>
      <c r="X5">
        <v>7448400635.8027</v>
      </c>
      <c r="Y5">
        <v>6671402838.8417997</v>
      </c>
      <c r="Z5" s="39">
        <v>6877187361.2025995</v>
      </c>
      <c r="AA5" s="39">
        <v>5029634070.5333004</v>
      </c>
      <c r="AB5" s="39">
        <v>4044208975.2684999</v>
      </c>
      <c r="AC5" s="39">
        <v>3943988556.3326001</v>
      </c>
      <c r="AD5" s="39">
        <v>3972011794.4947</v>
      </c>
      <c r="AE5" s="39">
        <v>4170245083.5795999</v>
      </c>
      <c r="AF5" s="39">
        <v>4705095037.8718004</v>
      </c>
      <c r="AG5" s="39">
        <v>6120210732.4871998</v>
      </c>
      <c r="AH5" s="39">
        <v>6041787416.3079996</v>
      </c>
      <c r="AI5" s="39">
        <v>160021841849.45041</v>
      </c>
    </row>
    <row r="6" spans="1:40" ht="30">
      <c r="A6" s="13" t="s">
        <v>42</v>
      </c>
      <c r="B6">
        <v>177000</v>
      </c>
      <c r="C6">
        <v>7521000</v>
      </c>
      <c r="D6">
        <v>8010758000</v>
      </c>
      <c r="E6">
        <v>5790030019</v>
      </c>
      <c r="F6">
        <v>7418535498</v>
      </c>
      <c r="G6">
        <v>8334519210</v>
      </c>
      <c r="H6">
        <v>9089191963</v>
      </c>
      <c r="I6">
        <v>5546833078</v>
      </c>
      <c r="J6">
        <v>5571893377</v>
      </c>
      <c r="K6">
        <v>5761159218</v>
      </c>
      <c r="L6">
        <v>5081887849</v>
      </c>
      <c r="M6">
        <v>4295706795</v>
      </c>
      <c r="N6">
        <v>3265656468</v>
      </c>
      <c r="O6">
        <v>3619911776</v>
      </c>
      <c r="P6">
        <v>3760112696.5995998</v>
      </c>
      <c r="Q6">
        <v>3594220180</v>
      </c>
      <c r="R6">
        <v>3602829941</v>
      </c>
      <c r="S6">
        <v>2650630177.7656999</v>
      </c>
      <c r="T6">
        <v>2624966455.8666</v>
      </c>
      <c r="U6">
        <v>3706281605.5496998</v>
      </c>
      <c r="V6">
        <v>3936874917.1332998</v>
      </c>
      <c r="W6">
        <v>5469911998.6759005</v>
      </c>
      <c r="X6">
        <v>5974035205.6784</v>
      </c>
      <c r="Y6">
        <v>5444198610.3789997</v>
      </c>
      <c r="Z6" s="39">
        <v>4622332262.8804998</v>
      </c>
      <c r="AA6" s="39">
        <v>3721729442.9123998</v>
      </c>
      <c r="AB6" s="39">
        <v>4265473987.4773998</v>
      </c>
      <c r="AC6" s="39">
        <v>3936720244.6805</v>
      </c>
      <c r="AD6" s="39">
        <v>4845020679.5045004</v>
      </c>
      <c r="AE6" s="39">
        <v>5110208166.8297997</v>
      </c>
      <c r="AF6" s="39">
        <v>5918882600.4975996</v>
      </c>
      <c r="AG6" s="39">
        <v>7134560657.3964005</v>
      </c>
      <c r="AH6" s="39">
        <v>7902099787.6231003</v>
      </c>
      <c r="AI6" s="39">
        <v>210631450785.22714</v>
      </c>
    </row>
    <row r="7" spans="1:40" ht="30">
      <c r="A7" s="13" t="s">
        <v>43</v>
      </c>
      <c r="C7">
        <v>8870000</v>
      </c>
      <c r="D7">
        <v>3826544000</v>
      </c>
      <c r="E7">
        <v>4308226737</v>
      </c>
      <c r="F7">
        <v>3910081088</v>
      </c>
      <c r="G7">
        <v>3720889710</v>
      </c>
      <c r="H7">
        <v>3585351058</v>
      </c>
      <c r="I7">
        <v>4762692900</v>
      </c>
      <c r="J7">
        <v>4062908569</v>
      </c>
      <c r="K7">
        <v>4108189253</v>
      </c>
      <c r="L7">
        <v>4772748627</v>
      </c>
      <c r="M7">
        <v>5059025834</v>
      </c>
      <c r="N7">
        <v>5047190255.7802</v>
      </c>
      <c r="O7">
        <v>4868326303</v>
      </c>
      <c r="P7">
        <v>7276902123.5194998</v>
      </c>
      <c r="Q7">
        <v>8902619067.5</v>
      </c>
      <c r="R7">
        <v>9312892823.7812996</v>
      </c>
      <c r="S7">
        <v>11830763629.417999</v>
      </c>
      <c r="T7">
        <v>14993827584.933599</v>
      </c>
      <c r="U7">
        <v>15059574057.177</v>
      </c>
      <c r="V7">
        <v>12975373642.8237</v>
      </c>
      <c r="W7">
        <v>13837083040.197701</v>
      </c>
      <c r="X7">
        <v>11457240139.045601</v>
      </c>
      <c r="Y7">
        <v>10083946745.809299</v>
      </c>
      <c r="Z7" s="39">
        <v>8202359355.7025003</v>
      </c>
      <c r="AA7" s="39">
        <v>6386824648.0382996</v>
      </c>
      <c r="AB7" s="39">
        <v>4224453246.3042998</v>
      </c>
      <c r="AC7" s="39">
        <v>4267270827.6353998</v>
      </c>
      <c r="AD7" s="39">
        <v>3702004692.7574</v>
      </c>
      <c r="AE7" s="39">
        <v>4189069216.5555</v>
      </c>
      <c r="AF7" s="39">
        <v>3990471920.8097</v>
      </c>
      <c r="AG7" s="39">
        <v>4078805708.3671999</v>
      </c>
      <c r="AH7" s="39">
        <v>3818923980.0710001</v>
      </c>
      <c r="AI7" s="39">
        <v>30913082091.514999</v>
      </c>
    </row>
    <row r="8" spans="1:40" ht="30">
      <c r="A8" s="13" t="s">
        <v>44</v>
      </c>
      <c r="I8">
        <v>1785124648</v>
      </c>
      <c r="J8">
        <v>932495950</v>
      </c>
      <c r="K8">
        <v>382211353</v>
      </c>
      <c r="L8">
        <v>421153332</v>
      </c>
      <c r="M8">
        <v>264041294</v>
      </c>
      <c r="N8">
        <v>584614636</v>
      </c>
      <c r="O8">
        <v>659696016</v>
      </c>
      <c r="P8">
        <v>922008502.19920003</v>
      </c>
      <c r="Q8">
        <v>1067853242</v>
      </c>
      <c r="R8">
        <v>1395153520.9854</v>
      </c>
      <c r="S8">
        <v>1751630271.5645001</v>
      </c>
      <c r="T8">
        <v>1844112130.0156</v>
      </c>
      <c r="U8">
        <v>1977657181.7849</v>
      </c>
      <c r="V8">
        <v>1925505783.0699999</v>
      </c>
      <c r="W8">
        <v>1803467488.4437001</v>
      </c>
      <c r="X8">
        <v>1852549833.4818001</v>
      </c>
      <c r="Y8">
        <v>1996755273.4649999</v>
      </c>
      <c r="Z8" s="39">
        <v>1526316347.4058001</v>
      </c>
      <c r="AA8" s="39">
        <v>1313649843.3941</v>
      </c>
      <c r="AB8" s="39">
        <v>1452847216.451</v>
      </c>
      <c r="AC8" s="39">
        <v>1044139991.4515001</v>
      </c>
      <c r="AD8" s="39">
        <v>919687626.0158</v>
      </c>
      <c r="AE8" s="39">
        <v>947937679.91110003</v>
      </c>
      <c r="AF8" s="39">
        <v>721823026.34590006</v>
      </c>
      <c r="AG8" s="39">
        <v>727323763.1135</v>
      </c>
      <c r="AH8" s="39">
        <v>693326141.41620004</v>
      </c>
      <c r="AI8" s="39">
        <v>11278921838.140099</v>
      </c>
    </row>
    <row r="9" spans="1:40">
      <c r="A9" t="s">
        <v>45</v>
      </c>
      <c r="AC9">
        <f>Area!B4</f>
        <v>692410749.78999996</v>
      </c>
      <c r="AD9">
        <f>Area!C4</f>
        <v>1187333627.8200002</v>
      </c>
      <c r="AE9">
        <f>Area!D4</f>
        <v>1865042656.47</v>
      </c>
      <c r="AF9">
        <f>Area!E4</f>
        <v>3336036256.8800001</v>
      </c>
      <c r="AG9">
        <f>Area!F4</f>
        <v>6514619323.4300003</v>
      </c>
      <c r="AH9">
        <f>Area!G4</f>
        <v>14754717133.480011</v>
      </c>
    </row>
    <row r="13" spans="1:40">
      <c r="AK13">
        <v>1000000000</v>
      </c>
    </row>
    <row r="14" spans="1:40">
      <c r="N14">
        <f t="shared" ref="N14:AA14" si="0">O14-1</f>
        <v>2000</v>
      </c>
      <c r="O14">
        <f t="shared" si="0"/>
        <v>2001</v>
      </c>
      <c r="P14">
        <f t="shared" si="0"/>
        <v>2002</v>
      </c>
      <c r="Q14">
        <f t="shared" si="0"/>
        <v>2003</v>
      </c>
      <c r="R14">
        <f t="shared" si="0"/>
        <v>2004</v>
      </c>
      <c r="S14">
        <f t="shared" si="0"/>
        <v>2005</v>
      </c>
      <c r="T14">
        <f t="shared" si="0"/>
        <v>2006</v>
      </c>
      <c r="U14">
        <f t="shared" si="0"/>
        <v>2007</v>
      </c>
      <c r="V14">
        <f t="shared" si="0"/>
        <v>2008</v>
      </c>
      <c r="W14">
        <f t="shared" si="0"/>
        <v>2009</v>
      </c>
      <c r="X14">
        <f t="shared" si="0"/>
        <v>2010</v>
      </c>
      <c r="Y14">
        <f t="shared" si="0"/>
        <v>2011</v>
      </c>
      <c r="Z14">
        <f t="shared" si="0"/>
        <v>2012</v>
      </c>
      <c r="AA14">
        <f t="shared" si="0"/>
        <v>2013</v>
      </c>
      <c r="AB14">
        <f>AC14-1</f>
        <v>2014</v>
      </c>
      <c r="AC14" s="2">
        <v>2015</v>
      </c>
      <c r="AD14" s="2">
        <v>2016</v>
      </c>
      <c r="AE14" s="2">
        <v>2017</v>
      </c>
      <c r="AF14" s="2">
        <v>2018</v>
      </c>
      <c r="AG14" s="2">
        <v>2019</v>
      </c>
      <c r="AH14" s="2">
        <v>2020</v>
      </c>
      <c r="AJ14">
        <f>AC14</f>
        <v>2015</v>
      </c>
      <c r="AK14">
        <f>AG14</f>
        <v>2019</v>
      </c>
      <c r="AL14">
        <f>AH14</f>
        <v>2020</v>
      </c>
      <c r="AM14" t="s">
        <v>35</v>
      </c>
      <c r="AN14" t="s">
        <v>36</v>
      </c>
    </row>
    <row r="15" spans="1:40">
      <c r="A15" t="s">
        <v>12</v>
      </c>
      <c r="N15" s="10" t="e">
        <f t="shared" ref="N15:AB15" si="1">N3/VLOOKUP(N$28,deflator,2,FALSE)/$AK$13</f>
        <v>#N/A</v>
      </c>
      <c r="O15" s="10" t="e">
        <f t="shared" si="1"/>
        <v>#N/A</v>
      </c>
      <c r="P15" s="10" t="e">
        <f t="shared" si="1"/>
        <v>#N/A</v>
      </c>
      <c r="Q15" s="10" t="e">
        <f t="shared" si="1"/>
        <v>#N/A</v>
      </c>
      <c r="R15" s="10" t="e">
        <f t="shared" si="1"/>
        <v>#N/A</v>
      </c>
      <c r="S15" s="10" t="e">
        <f t="shared" si="1"/>
        <v>#N/A</v>
      </c>
      <c r="T15" s="10" t="e">
        <f t="shared" si="1"/>
        <v>#N/A</v>
      </c>
      <c r="U15" s="10" t="e">
        <f t="shared" si="1"/>
        <v>#N/A</v>
      </c>
      <c r="V15" s="10" t="e">
        <f t="shared" si="1"/>
        <v>#N/A</v>
      </c>
      <c r="W15" s="10" t="e">
        <f t="shared" si="1"/>
        <v>#N/A</v>
      </c>
      <c r="X15" s="10" t="e">
        <f t="shared" si="1"/>
        <v>#N/A</v>
      </c>
      <c r="Y15" s="10" t="e">
        <f t="shared" si="1"/>
        <v>#N/A</v>
      </c>
      <c r="Z15" s="10" t="e">
        <f t="shared" si="1"/>
        <v>#N/A</v>
      </c>
      <c r="AA15" s="10" t="e">
        <f t="shared" si="1"/>
        <v>#N/A</v>
      </c>
      <c r="AB15" s="10" t="e">
        <f t="shared" si="1"/>
        <v>#N/A</v>
      </c>
      <c r="AC15" s="10">
        <f t="shared" ref="AC15:AH20" si="2">AC3/VLOOKUP(AC$14,deflator,2,FALSE)/$AK$13</f>
        <v>3.3939928956584708</v>
      </c>
      <c r="AD15" s="10">
        <f t="shared" si="2"/>
        <v>3.5184445320200521</v>
      </c>
      <c r="AE15" s="10">
        <f t="shared" si="2"/>
        <v>3.4630152715840667</v>
      </c>
      <c r="AF15" s="10">
        <f t="shared" si="2"/>
        <v>3.824082714607044</v>
      </c>
      <c r="AG15" s="10">
        <f>AG3/VLOOKUP(AG$14,deflator,2,FALSE)/$AK$13</f>
        <v>3.9350983128338193</v>
      </c>
      <c r="AH15" s="10">
        <f t="shared" si="2"/>
        <v>3.7624385124235</v>
      </c>
      <c r="AI15" s="10" t="str">
        <f>A15</f>
        <v>Basic Research (6.1)</v>
      </c>
      <c r="AJ15" s="10">
        <f t="shared" ref="AJ15:AJ23" si="3">AC15</f>
        <v>3.3939928956584708</v>
      </c>
      <c r="AK15" s="10">
        <f t="shared" ref="AK15:AK23" si="4">AG15</f>
        <v>3.9350983128338193</v>
      </c>
      <c r="AL15" s="10">
        <f t="shared" ref="AL15:AL23" si="5">AH15</f>
        <v>3.7624385124235</v>
      </c>
      <c r="AM15" s="12">
        <f t="shared" ref="AM15:AM23" si="6">(AH15/AG15)-1</f>
        <v>-4.3876870838833071E-2</v>
      </c>
      <c r="AN15" s="12">
        <f t="shared" ref="AN15:AN23" si="7">(AH15/AC15)-1</f>
        <v>0.10855815792553303</v>
      </c>
    </row>
    <row r="16" spans="1:40">
      <c r="A16" t="s">
        <v>11</v>
      </c>
      <c r="N16" s="10" t="e">
        <f t="shared" ref="N16:AB16" si="8">N4/VLOOKUP(N$28,deflator,2,FALSE)/$AK$13</f>
        <v>#N/A</v>
      </c>
      <c r="O16" s="10" t="e">
        <f t="shared" si="8"/>
        <v>#N/A</v>
      </c>
      <c r="P16" s="10" t="e">
        <f t="shared" si="8"/>
        <v>#N/A</v>
      </c>
      <c r="Q16" s="10" t="e">
        <f t="shared" si="8"/>
        <v>#N/A</v>
      </c>
      <c r="R16" s="10" t="e">
        <f t="shared" si="8"/>
        <v>#N/A</v>
      </c>
      <c r="S16" s="10" t="e">
        <f t="shared" si="8"/>
        <v>#N/A</v>
      </c>
      <c r="T16" s="10" t="e">
        <f t="shared" si="8"/>
        <v>#N/A</v>
      </c>
      <c r="U16" s="10" t="e">
        <f t="shared" si="8"/>
        <v>#N/A</v>
      </c>
      <c r="V16" s="10" t="e">
        <f t="shared" si="8"/>
        <v>#N/A</v>
      </c>
      <c r="W16" s="10" t="e">
        <f t="shared" si="8"/>
        <v>#N/A</v>
      </c>
      <c r="X16" s="10" t="e">
        <f t="shared" si="8"/>
        <v>#N/A</v>
      </c>
      <c r="Y16" s="10" t="e">
        <f t="shared" si="8"/>
        <v>#N/A</v>
      </c>
      <c r="Z16" s="10" t="e">
        <f t="shared" si="8"/>
        <v>#N/A</v>
      </c>
      <c r="AA16" s="10" t="e">
        <f t="shared" si="8"/>
        <v>#N/A</v>
      </c>
      <c r="AB16" s="10" t="e">
        <f t="shared" si="8"/>
        <v>#N/A</v>
      </c>
      <c r="AC16" s="10">
        <f t="shared" si="2"/>
        <v>6.6793867276959862</v>
      </c>
      <c r="AD16" s="10">
        <f t="shared" si="2"/>
        <v>7.1492715233420343</v>
      </c>
      <c r="AE16" s="10">
        <f t="shared" si="2"/>
        <v>7.2244753053310795</v>
      </c>
      <c r="AF16" s="10">
        <f t="shared" si="2"/>
        <v>7.1156700417175687</v>
      </c>
      <c r="AG16" s="10">
        <f t="shared" si="2"/>
        <v>7.8598216292088958</v>
      </c>
      <c r="AH16" s="10">
        <f t="shared" si="2"/>
        <v>7.9640991281089999</v>
      </c>
      <c r="AI16" s="10" t="str">
        <f t="shared" ref="AI16:AI22" si="9">A16</f>
        <v>Applied Research (6.2)</v>
      </c>
      <c r="AJ16" s="10">
        <f t="shared" si="3"/>
        <v>6.6793867276959862</v>
      </c>
      <c r="AK16" s="10">
        <f t="shared" si="4"/>
        <v>7.8598216292088958</v>
      </c>
      <c r="AL16" s="10">
        <f t="shared" si="5"/>
        <v>7.9640991281089999</v>
      </c>
      <c r="AM16" s="12">
        <f t="shared" si="6"/>
        <v>1.3267158444485005E-2</v>
      </c>
      <c r="AN16" s="12">
        <f t="shared" si="7"/>
        <v>0.19233987382194395</v>
      </c>
    </row>
    <row r="17" spans="1:42">
      <c r="A17" t="s">
        <v>10</v>
      </c>
      <c r="N17" s="10" t="e">
        <f t="shared" ref="N17:AB17" si="10">N5/VLOOKUP(N$28,deflator,2,FALSE)/$AK$13</f>
        <v>#N/A</v>
      </c>
      <c r="O17" s="10" t="e">
        <f t="shared" si="10"/>
        <v>#N/A</v>
      </c>
      <c r="P17" s="10" t="e">
        <f t="shared" si="10"/>
        <v>#N/A</v>
      </c>
      <c r="Q17" s="10" t="e">
        <f t="shared" si="10"/>
        <v>#N/A</v>
      </c>
      <c r="R17" s="10" t="e">
        <f t="shared" si="10"/>
        <v>#N/A</v>
      </c>
      <c r="S17" s="10" t="e">
        <f t="shared" si="10"/>
        <v>#N/A</v>
      </c>
      <c r="T17" s="10" t="e">
        <f t="shared" si="10"/>
        <v>#N/A</v>
      </c>
      <c r="U17" s="10" t="e">
        <f t="shared" si="10"/>
        <v>#N/A</v>
      </c>
      <c r="V17" s="10" t="e">
        <f t="shared" si="10"/>
        <v>#N/A</v>
      </c>
      <c r="W17" s="10" t="e">
        <f t="shared" si="10"/>
        <v>#N/A</v>
      </c>
      <c r="X17" s="10" t="e">
        <f t="shared" si="10"/>
        <v>#N/A</v>
      </c>
      <c r="Y17" s="10" t="e">
        <f t="shared" si="10"/>
        <v>#N/A</v>
      </c>
      <c r="Z17" s="10" t="e">
        <f t="shared" si="10"/>
        <v>#N/A</v>
      </c>
      <c r="AA17" s="10" t="e">
        <f t="shared" si="10"/>
        <v>#N/A</v>
      </c>
      <c r="AB17" s="10" t="e">
        <f t="shared" si="10"/>
        <v>#N/A</v>
      </c>
      <c r="AC17" s="10">
        <f t="shared" si="2"/>
        <v>4.2780401793447727</v>
      </c>
      <c r="AD17" s="10">
        <f t="shared" si="2"/>
        <v>4.2705972643644747</v>
      </c>
      <c r="AE17" s="10">
        <f t="shared" si="2"/>
        <v>4.4055154695069616</v>
      </c>
      <c r="AF17" s="10">
        <f t="shared" si="2"/>
        <v>4.8582901405526062</v>
      </c>
      <c r="AG17" s="10">
        <f t="shared" si="2"/>
        <v>6.196958326208966</v>
      </c>
      <c r="AH17" s="10">
        <f t="shared" si="2"/>
        <v>6.0417874163079999</v>
      </c>
      <c r="AI17" s="10" t="str">
        <f t="shared" si="9"/>
        <v>Advanced Technology Development (6.3)</v>
      </c>
      <c r="AJ17" s="10">
        <f t="shared" si="3"/>
        <v>4.2780401793447727</v>
      </c>
      <c r="AK17" s="10">
        <f t="shared" si="4"/>
        <v>6.196958326208966</v>
      </c>
      <c r="AL17" s="10">
        <f t="shared" si="5"/>
        <v>6.0417874163079999</v>
      </c>
      <c r="AM17" s="12">
        <f t="shared" si="6"/>
        <v>-2.5039850477079684E-2</v>
      </c>
      <c r="AN17" s="12">
        <f t="shared" si="7"/>
        <v>0.41227925943261323</v>
      </c>
    </row>
    <row r="18" spans="1:42">
      <c r="A18" t="s">
        <v>9</v>
      </c>
      <c r="N18" s="10" t="e">
        <f t="shared" ref="N18:AB18" si="11">N6/VLOOKUP(N$28,deflator,2,FALSE)/$AK$13</f>
        <v>#N/A</v>
      </c>
      <c r="O18" s="10" t="e">
        <f t="shared" si="11"/>
        <v>#N/A</v>
      </c>
      <c r="P18" s="10" t="e">
        <f t="shared" si="11"/>
        <v>#N/A</v>
      </c>
      <c r="Q18" s="10" t="e">
        <f t="shared" si="11"/>
        <v>#N/A</v>
      </c>
      <c r="R18" s="10" t="e">
        <f t="shared" si="11"/>
        <v>#N/A</v>
      </c>
      <c r="S18" s="10" t="e">
        <f t="shared" si="11"/>
        <v>#N/A</v>
      </c>
      <c r="T18" s="10" t="e">
        <f t="shared" si="11"/>
        <v>#N/A</v>
      </c>
      <c r="U18" s="10" t="e">
        <f t="shared" si="11"/>
        <v>#N/A</v>
      </c>
      <c r="V18" s="10" t="e">
        <f t="shared" si="11"/>
        <v>#N/A</v>
      </c>
      <c r="W18" s="10" t="e">
        <f t="shared" si="11"/>
        <v>#N/A</v>
      </c>
      <c r="X18" s="10" t="e">
        <f t="shared" si="11"/>
        <v>#N/A</v>
      </c>
      <c r="Y18" s="10" t="e">
        <f t="shared" si="11"/>
        <v>#N/A</v>
      </c>
      <c r="Z18" s="10" t="e">
        <f t="shared" si="11"/>
        <v>#N/A</v>
      </c>
      <c r="AA18" s="10" t="e">
        <f t="shared" si="11"/>
        <v>#N/A</v>
      </c>
      <c r="AB18" s="10" t="e">
        <f t="shared" si="11"/>
        <v>#N/A</v>
      </c>
      <c r="AC18" s="10">
        <f t="shared" si="2"/>
        <v>4.2701562494500571</v>
      </c>
      <c r="AD18" s="10">
        <f t="shared" si="2"/>
        <v>5.2092322808204186</v>
      </c>
      <c r="AE18" s="10">
        <f t="shared" si="2"/>
        <v>5.3985079246337717</v>
      </c>
      <c r="AF18" s="10">
        <f t="shared" si="2"/>
        <v>6.1115979060207373</v>
      </c>
      <c r="AG18" s="10">
        <f t="shared" si="2"/>
        <v>7.2240282242255303</v>
      </c>
      <c r="AH18" s="10">
        <f t="shared" si="2"/>
        <v>7.9020997876231007</v>
      </c>
      <c r="AI18" s="10" t="str">
        <f t="shared" si="9"/>
        <v>Advanced Component Development &amp; Prototypes (6.4)</v>
      </c>
      <c r="AJ18" s="10">
        <f t="shared" si="3"/>
        <v>4.2701562494500571</v>
      </c>
      <c r="AK18" s="10">
        <f t="shared" si="4"/>
        <v>7.2240282242255303</v>
      </c>
      <c r="AL18" s="10">
        <f t="shared" si="5"/>
        <v>7.9020997876231007</v>
      </c>
      <c r="AM18" s="12">
        <f t="shared" si="6"/>
        <v>9.3863360212752323E-2</v>
      </c>
      <c r="AN18" s="12">
        <f t="shared" si="7"/>
        <v>0.85054113386150521</v>
      </c>
    </row>
    <row r="19" spans="1:42">
      <c r="A19" t="s">
        <v>14</v>
      </c>
      <c r="N19" s="10" t="e">
        <f t="shared" ref="N19:AB19" si="12">N7/VLOOKUP(N$28,deflator,2,FALSE)/$AK$13</f>
        <v>#N/A</v>
      </c>
      <c r="O19" s="10" t="e">
        <f t="shared" si="12"/>
        <v>#N/A</v>
      </c>
      <c r="P19" s="10" t="e">
        <f t="shared" si="12"/>
        <v>#N/A</v>
      </c>
      <c r="Q19" s="10" t="e">
        <f t="shared" si="12"/>
        <v>#N/A</v>
      </c>
      <c r="R19" s="10" t="e">
        <f t="shared" si="12"/>
        <v>#N/A</v>
      </c>
      <c r="S19" s="10" t="e">
        <f t="shared" si="12"/>
        <v>#N/A</v>
      </c>
      <c r="T19" s="10" t="e">
        <f t="shared" si="12"/>
        <v>#N/A</v>
      </c>
      <c r="U19" s="10" t="e">
        <f t="shared" si="12"/>
        <v>#N/A</v>
      </c>
      <c r="V19" s="10" t="e">
        <f t="shared" si="12"/>
        <v>#N/A</v>
      </c>
      <c r="W19" s="10" t="e">
        <f t="shared" si="12"/>
        <v>#N/A</v>
      </c>
      <c r="X19" s="10" t="e">
        <f t="shared" si="12"/>
        <v>#N/A</v>
      </c>
      <c r="Y19" s="10" t="e">
        <f t="shared" si="12"/>
        <v>#N/A</v>
      </c>
      <c r="Z19" s="10" t="e">
        <f t="shared" si="12"/>
        <v>#N/A</v>
      </c>
      <c r="AA19" s="10" t="e">
        <f t="shared" si="12"/>
        <v>#N/A</v>
      </c>
      <c r="AB19" s="10" t="e">
        <f t="shared" si="12"/>
        <v>#N/A</v>
      </c>
      <c r="AC19" s="10">
        <f t="shared" si="2"/>
        <v>4.6287041141278991</v>
      </c>
      <c r="AD19" s="10">
        <f t="shared" si="2"/>
        <v>3.9802930936577048</v>
      </c>
      <c r="AE19" s="10">
        <f t="shared" si="2"/>
        <v>4.4254015930712391</v>
      </c>
      <c r="AF19" s="10">
        <f t="shared" si="2"/>
        <v>4.1203993188181842</v>
      </c>
      <c r="AG19" s="10">
        <f t="shared" si="2"/>
        <v>4.129954032674747</v>
      </c>
      <c r="AH19" s="10">
        <f t="shared" si="2"/>
        <v>3.8189239800710002</v>
      </c>
      <c r="AI19" s="10" t="str">
        <f t="shared" si="9"/>
        <v>System Development &amp; Demonstration (6.5)</v>
      </c>
      <c r="AJ19" s="10">
        <f t="shared" si="3"/>
        <v>4.6287041141278991</v>
      </c>
      <c r="AK19" s="10">
        <f t="shared" si="4"/>
        <v>4.129954032674747</v>
      </c>
      <c r="AL19" s="10">
        <f t="shared" si="5"/>
        <v>3.8189239800710002</v>
      </c>
      <c r="AM19" s="12">
        <f t="shared" si="6"/>
        <v>-7.5310778314476634E-2</v>
      </c>
      <c r="AN19" s="12">
        <f t="shared" si="7"/>
        <v>-0.17494748294350004</v>
      </c>
    </row>
    <row r="20" spans="1:42">
      <c r="A20" t="s">
        <v>13</v>
      </c>
      <c r="N20" s="10" t="e">
        <f t="shared" ref="N20:AB20" si="13">N8/VLOOKUP(N$28,deflator,2,FALSE)/$AK$13</f>
        <v>#N/A</v>
      </c>
      <c r="O20" s="10" t="e">
        <f t="shared" si="13"/>
        <v>#N/A</v>
      </c>
      <c r="P20" s="10" t="e">
        <f t="shared" si="13"/>
        <v>#N/A</v>
      </c>
      <c r="Q20" s="10" t="e">
        <f t="shared" si="13"/>
        <v>#N/A</v>
      </c>
      <c r="R20" s="10" t="e">
        <f t="shared" si="13"/>
        <v>#N/A</v>
      </c>
      <c r="S20" s="10" t="e">
        <f t="shared" si="13"/>
        <v>#N/A</v>
      </c>
      <c r="T20" s="10" t="e">
        <f t="shared" si="13"/>
        <v>#N/A</v>
      </c>
      <c r="U20" s="10" t="e">
        <f t="shared" si="13"/>
        <v>#N/A</v>
      </c>
      <c r="V20" s="10" t="e">
        <f t="shared" si="13"/>
        <v>#N/A</v>
      </c>
      <c r="W20" s="10" t="e">
        <f t="shared" si="13"/>
        <v>#N/A</v>
      </c>
      <c r="X20" s="10" t="e">
        <f t="shared" si="13"/>
        <v>#N/A</v>
      </c>
      <c r="Y20" s="10" t="e">
        <f t="shared" si="13"/>
        <v>#N/A</v>
      </c>
      <c r="Z20" s="10" t="e">
        <f t="shared" si="13"/>
        <v>#N/A</v>
      </c>
      <c r="AA20" s="10" t="e">
        <f t="shared" si="13"/>
        <v>#N/A</v>
      </c>
      <c r="AB20" s="10" t="e">
        <f t="shared" si="13"/>
        <v>#N/A</v>
      </c>
      <c r="AC20" s="10">
        <f t="shared" si="2"/>
        <v>1.132577534769482</v>
      </c>
      <c r="AD20" s="10">
        <f t="shared" si="2"/>
        <v>0.98882270822475882</v>
      </c>
      <c r="AE20" s="10">
        <f t="shared" si="2"/>
        <v>1.001416950150138</v>
      </c>
      <c r="AF20" s="10">
        <f t="shared" si="2"/>
        <v>0.74532515579246006</v>
      </c>
      <c r="AG20" s="10">
        <f t="shared" si="2"/>
        <v>0.73644442106393893</v>
      </c>
      <c r="AH20" s="10">
        <f t="shared" si="2"/>
        <v>0.69332614141620008</v>
      </c>
      <c r="AI20" s="10" t="str">
        <f t="shared" si="9"/>
        <v>Operational Systems Development (6.7)</v>
      </c>
      <c r="AJ20" s="10">
        <f t="shared" si="3"/>
        <v>1.132577534769482</v>
      </c>
      <c r="AK20" s="10">
        <f t="shared" si="4"/>
        <v>0.73644442106393893</v>
      </c>
      <c r="AL20" s="10">
        <f t="shared" si="5"/>
        <v>0.69332614141620008</v>
      </c>
      <c r="AM20" s="12">
        <f t="shared" si="6"/>
        <v>-5.8549265110116488E-2</v>
      </c>
      <c r="AN20" s="12">
        <f t="shared" si="7"/>
        <v>-0.38783339759841207</v>
      </c>
    </row>
    <row r="21" spans="1:42">
      <c r="A21" t="s">
        <v>37</v>
      </c>
      <c r="N21" s="10" t="e">
        <f t="shared" ref="N21:AB21" si="14">N2/VLOOKUP(N$28,deflator,2,FALSE)/$AK$13</f>
        <v>#N/A</v>
      </c>
      <c r="O21" s="10" t="e">
        <f t="shared" si="14"/>
        <v>#N/A</v>
      </c>
      <c r="P21" s="10" t="e">
        <f t="shared" si="14"/>
        <v>#N/A</v>
      </c>
      <c r="Q21" s="10" t="e">
        <f t="shared" si="14"/>
        <v>#N/A</v>
      </c>
      <c r="R21" s="10" t="e">
        <f t="shared" si="14"/>
        <v>#N/A</v>
      </c>
      <c r="S21" s="10" t="e">
        <f t="shared" si="14"/>
        <v>#N/A</v>
      </c>
      <c r="T21" s="10" t="e">
        <f t="shared" si="14"/>
        <v>#N/A</v>
      </c>
      <c r="U21" s="10" t="e">
        <f t="shared" si="14"/>
        <v>#N/A</v>
      </c>
      <c r="V21" s="10" t="e">
        <f t="shared" si="14"/>
        <v>#N/A</v>
      </c>
      <c r="W21" s="10" t="e">
        <f t="shared" si="14"/>
        <v>#N/A</v>
      </c>
      <c r="X21" s="10" t="e">
        <f t="shared" si="14"/>
        <v>#N/A</v>
      </c>
      <c r="Y21" s="10" t="e">
        <f t="shared" si="14"/>
        <v>#N/A</v>
      </c>
      <c r="Z21" s="10" t="e">
        <f t="shared" si="14"/>
        <v>#N/A</v>
      </c>
      <c r="AA21" s="10" t="e">
        <f t="shared" si="14"/>
        <v>#N/A</v>
      </c>
      <c r="AB21" s="10" t="e">
        <f t="shared" si="14"/>
        <v>#N/A</v>
      </c>
      <c r="AC21" s="10">
        <f t="shared" ref="AC21:AH21" si="15">AC2/VLOOKUP(AC$14,deflator,2,FALSE)/$AK$13</f>
        <v>5.2508030872267158E-2</v>
      </c>
      <c r="AD21" s="10">
        <f t="shared" si="15"/>
        <v>5.7891188763881232E-2</v>
      </c>
      <c r="AE21" s="10">
        <f t="shared" si="15"/>
        <v>5.9708900950394488E-2</v>
      </c>
      <c r="AF21" s="10">
        <f t="shared" si="15"/>
        <v>6.3939895789664677E-2</v>
      </c>
      <c r="AG21" s="10">
        <f t="shared" si="15"/>
        <v>4.7056943106327805E-2</v>
      </c>
      <c r="AH21" s="10">
        <f t="shared" si="15"/>
        <v>5.35043659454E-2</v>
      </c>
      <c r="AI21" s="10" t="str">
        <f t="shared" si="9"/>
        <v>Operation of Government R&amp;D Facilities</v>
      </c>
      <c r="AJ21" s="10">
        <f t="shared" si="3"/>
        <v>5.2508030872267158E-2</v>
      </c>
      <c r="AK21" s="10">
        <f t="shared" si="4"/>
        <v>4.7056943106327805E-2</v>
      </c>
      <c r="AL21" s="10">
        <f t="shared" si="5"/>
        <v>5.35043659454E-2</v>
      </c>
      <c r="AM21" s="12">
        <f t="shared" si="6"/>
        <v>0.13701321023985513</v>
      </c>
      <c r="AN21" s="12">
        <f t="shared" si="7"/>
        <v>1.8974908344145724E-2</v>
      </c>
    </row>
    <row r="22" spans="1:42">
      <c r="A22" t="s">
        <v>38</v>
      </c>
      <c r="N22" s="10" t="e">
        <f t="shared" ref="N22" si="16">N9/VLOOKUP(N$28,deflator,2,FALSE)/$AK$13</f>
        <v>#N/A</v>
      </c>
      <c r="O22" s="10" t="e">
        <f t="shared" ref="O22:AB22" si="17">O9/VLOOKUP(O$28,deflator,2,FALSE)/$AK$13</f>
        <v>#N/A</v>
      </c>
      <c r="P22" s="10" t="e">
        <f t="shared" si="17"/>
        <v>#N/A</v>
      </c>
      <c r="Q22" s="10" t="e">
        <f t="shared" si="17"/>
        <v>#N/A</v>
      </c>
      <c r="R22" s="10" t="e">
        <f t="shared" si="17"/>
        <v>#N/A</v>
      </c>
      <c r="S22" s="10" t="e">
        <f t="shared" si="17"/>
        <v>#N/A</v>
      </c>
      <c r="T22" s="10" t="e">
        <f t="shared" si="17"/>
        <v>#N/A</v>
      </c>
      <c r="U22" s="10" t="e">
        <f t="shared" si="17"/>
        <v>#N/A</v>
      </c>
      <c r="V22" s="10" t="e">
        <f t="shared" si="17"/>
        <v>#N/A</v>
      </c>
      <c r="W22" s="10" t="e">
        <f t="shared" si="17"/>
        <v>#N/A</v>
      </c>
      <c r="X22" s="10" t="e">
        <f t="shared" si="17"/>
        <v>#N/A</v>
      </c>
      <c r="Y22" s="10" t="e">
        <f t="shared" si="17"/>
        <v>#N/A</v>
      </c>
      <c r="Z22" s="10" t="e">
        <f t="shared" si="17"/>
        <v>#N/A</v>
      </c>
      <c r="AA22" s="10" t="e">
        <f t="shared" si="17"/>
        <v>#N/A</v>
      </c>
      <c r="AB22" s="10" t="e">
        <f t="shared" si="17"/>
        <v>#N/A</v>
      </c>
      <c r="AC22" s="10">
        <f t="shared" ref="AC22:AH22" si="18">AC9/VLOOKUP(AC$14,deflator,2,FALSE)/$AK$13</f>
        <v>0.75105720158739175</v>
      </c>
      <c r="AD22" s="10">
        <f t="shared" si="18"/>
        <v>1.2765882895624936</v>
      </c>
      <c r="AE22" s="10">
        <f t="shared" si="18"/>
        <v>1.9702617255569534</v>
      </c>
      <c r="AF22" s="10">
        <f t="shared" si="18"/>
        <v>3.4446556179781314</v>
      </c>
      <c r="AG22" s="10">
        <f t="shared" si="18"/>
        <v>6.5963128106219662</v>
      </c>
      <c r="AH22" s="10">
        <f t="shared" si="18"/>
        <v>14.75471713348001</v>
      </c>
      <c r="AI22" s="10" t="str">
        <f t="shared" si="9"/>
        <v>Other Transaction Authority (OTA) R&amp;D Agreements</v>
      </c>
      <c r="AJ22" s="10">
        <f t="shared" si="3"/>
        <v>0.75105720158739175</v>
      </c>
      <c r="AK22" s="10">
        <f t="shared" si="4"/>
        <v>6.5963128106219662</v>
      </c>
      <c r="AL22" s="10">
        <f t="shared" si="5"/>
        <v>14.75471713348001</v>
      </c>
      <c r="AM22" s="12">
        <f t="shared" si="6"/>
        <v>1.2368128312108939</v>
      </c>
      <c r="AN22" s="12">
        <f t="shared" si="7"/>
        <v>18.64526417201683</v>
      </c>
      <c r="AP22">
        <f>(AH22-7100)/AG22</f>
        <v>-1074.1220870328088</v>
      </c>
    </row>
    <row r="23" spans="1:42">
      <c r="N23" s="11" t="e">
        <f t="shared" ref="N23:AB23" si="19">SUM(N15:N22)</f>
        <v>#N/A</v>
      </c>
      <c r="O23" s="11" t="e">
        <f t="shared" si="19"/>
        <v>#N/A</v>
      </c>
      <c r="P23" s="11" t="e">
        <f t="shared" si="19"/>
        <v>#N/A</v>
      </c>
      <c r="Q23" s="11" t="e">
        <f t="shared" si="19"/>
        <v>#N/A</v>
      </c>
      <c r="R23" s="11" t="e">
        <f t="shared" si="19"/>
        <v>#N/A</v>
      </c>
      <c r="S23" s="11" t="e">
        <f t="shared" si="19"/>
        <v>#N/A</v>
      </c>
      <c r="T23" s="11" t="e">
        <f t="shared" si="19"/>
        <v>#N/A</v>
      </c>
      <c r="U23" s="11" t="e">
        <f t="shared" si="19"/>
        <v>#N/A</v>
      </c>
      <c r="V23" s="11" t="e">
        <f t="shared" si="19"/>
        <v>#N/A</v>
      </c>
      <c r="W23" s="11" t="e">
        <f t="shared" si="19"/>
        <v>#N/A</v>
      </c>
      <c r="X23" s="11" t="e">
        <f t="shared" si="19"/>
        <v>#N/A</v>
      </c>
      <c r="Y23" s="11" t="e">
        <f t="shared" si="19"/>
        <v>#N/A</v>
      </c>
      <c r="Z23" s="11" t="e">
        <f t="shared" si="19"/>
        <v>#N/A</v>
      </c>
      <c r="AA23" s="11" t="e">
        <f t="shared" si="19"/>
        <v>#N/A</v>
      </c>
      <c r="AB23" s="11" t="e">
        <f t="shared" si="19"/>
        <v>#N/A</v>
      </c>
      <c r="AC23" s="11">
        <f>SUM(AC15:AC22)</f>
        <v>25.186422933506329</v>
      </c>
      <c r="AD23" s="11">
        <f t="shared" ref="AD23:AH23" si="20">SUM(AD15:AD22)</f>
        <v>26.451140880755819</v>
      </c>
      <c r="AE23" s="11">
        <f t="shared" si="20"/>
        <v>27.948303140784603</v>
      </c>
      <c r="AF23" s="11">
        <f t="shared" si="20"/>
        <v>30.283960791276396</v>
      </c>
      <c r="AG23" s="11">
        <f t="shared" si="20"/>
        <v>36.725674699944193</v>
      </c>
      <c r="AH23" s="11">
        <f t="shared" si="20"/>
        <v>44.99089646537621</v>
      </c>
      <c r="AI23" t="s">
        <v>63</v>
      </c>
      <c r="AJ23" s="10">
        <f t="shared" si="3"/>
        <v>25.186422933506329</v>
      </c>
      <c r="AK23" s="10">
        <f t="shared" si="4"/>
        <v>36.725674699944193</v>
      </c>
      <c r="AL23" s="10">
        <f t="shared" si="5"/>
        <v>44.99089646537621</v>
      </c>
      <c r="AM23" s="12">
        <f t="shared" si="6"/>
        <v>0.22505295908000233</v>
      </c>
      <c r="AN23" s="12">
        <f t="shared" si="7"/>
        <v>0.78631545194626806</v>
      </c>
    </row>
    <row r="24" spans="1:42">
      <c r="AJ24" s="17"/>
      <c r="AK24" s="17"/>
      <c r="AL24" s="17"/>
      <c r="AM24" s="37"/>
      <c r="AN24" s="37"/>
    </row>
    <row r="25" spans="1:42">
      <c r="AH25" s="11">
        <f>AH22-AG22</f>
        <v>8.1584043228580434</v>
      </c>
      <c r="AJ25" s="11">
        <f>AH22-7100</f>
        <v>-7085.24528286652</v>
      </c>
    </row>
    <row r="26" spans="1:42">
      <c r="AJ26">
        <f>AJ25/(AH23-7100)</f>
        <v>1.0042857746727425</v>
      </c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B7F06-6BD4-401B-A08E-0C1674C1152A}">
  <dimension ref="A1:S30"/>
  <sheetViews>
    <sheetView workbookViewId="0">
      <selection activeCell="A20" sqref="A20"/>
    </sheetView>
  </sheetViews>
  <sheetFormatPr defaultRowHeight="15"/>
  <cols>
    <col min="1" max="1" bestFit="true" customWidth="true" width="51.0" collapsed="false"/>
    <col min="14" max="19" bestFit="true" customWidth="true" width="16.85546875" collapsed="false"/>
  </cols>
  <sheetData>
    <row r="1" spans="1:19">
      <c r="A1" s="4" t="s">
        <v>2</v>
      </c>
      <c r="B1" s="4" t="s">
        <v>4</v>
      </c>
      <c r="C1" s="4"/>
      <c r="D1" s="4"/>
      <c r="E1" s="4"/>
      <c r="F1" s="4"/>
      <c r="G1" s="4"/>
      <c r="H1" s="4"/>
      <c r="J1" s="1">
        <v>1000000000</v>
      </c>
    </row>
    <row r="2" spans="1:19">
      <c r="A2" s="6" t="s">
        <v>0</v>
      </c>
      <c r="B2" s="6">
        <v>2015</v>
      </c>
      <c r="C2" s="6">
        <v>2016</v>
      </c>
      <c r="D2" s="6">
        <v>2017</v>
      </c>
      <c r="E2" s="6">
        <v>2018</v>
      </c>
      <c r="F2" s="6">
        <v>2019</v>
      </c>
      <c r="G2" s="6">
        <v>2020</v>
      </c>
      <c r="H2" s="6" t="s">
        <v>1</v>
      </c>
      <c r="L2" s="14" t="s">
        <v>39</v>
      </c>
      <c r="M2" s="14" t="s">
        <v>48</v>
      </c>
      <c r="N2" s="14">
        <v>2015</v>
      </c>
      <c r="O2" s="14">
        <v>2016</v>
      </c>
      <c r="P2" s="14">
        <v>2017</v>
      </c>
      <c r="Q2" s="14">
        <v>2018</v>
      </c>
      <c r="R2" s="14">
        <v>2019</v>
      </c>
      <c r="S2" s="14">
        <v>2020</v>
      </c>
    </row>
    <row r="3" spans="1:19">
      <c r="A3" s="7" t="s">
        <v>9</v>
      </c>
      <c r="B3">
        <v>586575919.54999995</v>
      </c>
      <c r="C3">
        <v>700467946.19000006</v>
      </c>
      <c r="D3">
        <v>1151560502.78</v>
      </c>
      <c r="E3">
        <v>2387247115.5999999</v>
      </c>
      <c r="F3">
        <v>3813412252.4700007</v>
      </c>
      <c r="G3">
        <v>3834365518.0300016</v>
      </c>
      <c r="H3">
        <v>12473629254.620003</v>
      </c>
      <c r="L3" s="14" t="s">
        <v>40</v>
      </c>
      <c r="M3" s="14" t="s">
        <v>47</v>
      </c>
      <c r="N3" s="15">
        <v>52904842.382513702</v>
      </c>
      <c r="O3" s="15">
        <v>58303883.044071503</v>
      </c>
      <c r="P3" s="15">
        <v>60115114.536907002</v>
      </c>
      <c r="Q3" s="15">
        <v>64463561.273058496</v>
      </c>
      <c r="R3" s="15">
        <v>47417769.658096097</v>
      </c>
      <c r="S3" s="15">
        <v>53504365.9454</v>
      </c>
    </row>
    <row r="4" spans="1:19">
      <c r="A4" s="7" t="s">
        <v>10</v>
      </c>
      <c r="B4">
        <v>19645738.98</v>
      </c>
      <c r="C4">
        <v>207700686.19999999</v>
      </c>
      <c r="D4">
        <v>337105133.48000002</v>
      </c>
      <c r="E4">
        <v>427787894.14999998</v>
      </c>
      <c r="F4">
        <v>606354368.3900001</v>
      </c>
      <c r="G4">
        <v>8019352198.5400009</v>
      </c>
      <c r="H4">
        <v>9617946019.7400017</v>
      </c>
      <c r="L4" s="14" t="s">
        <v>12</v>
      </c>
      <c r="M4" s="14" t="s">
        <v>47</v>
      </c>
      <c r="N4" s="15">
        <v>3419641837.8168302</v>
      </c>
      <c r="O4" s="15">
        <v>3543526793.4925799</v>
      </c>
      <c r="P4" s="15">
        <v>3486574972.5872202</v>
      </c>
      <c r="Q4" s="15">
        <v>3855401816.6880102</v>
      </c>
      <c r="R4" s="15">
        <v>3965272137.5950398</v>
      </c>
      <c r="S4" s="15">
        <v>3762438512.4235001</v>
      </c>
    </row>
    <row r="5" spans="1:19">
      <c r="A5" s="7" t="s">
        <v>11</v>
      </c>
      <c r="B5">
        <v>73804436.25999999</v>
      </c>
      <c r="C5">
        <v>268592070.22000003</v>
      </c>
      <c r="D5">
        <v>324480747.07999998</v>
      </c>
      <c r="E5">
        <v>388173016.95999998</v>
      </c>
      <c r="F5">
        <v>987977805.35000026</v>
      </c>
      <c r="G5">
        <v>1880915574.99</v>
      </c>
      <c r="H5">
        <v>3923943650.8600006</v>
      </c>
      <c r="L5" s="14" t="s">
        <v>12</v>
      </c>
      <c r="M5" s="14" t="s">
        <v>46</v>
      </c>
      <c r="N5" s="15">
        <v>12035384.6994536</v>
      </c>
      <c r="O5" s="15">
        <v>9515837.5744450502</v>
      </c>
      <c r="P5" s="15">
        <v>50553102.669644803</v>
      </c>
      <c r="Q5" s="15">
        <v>101850976.296065</v>
      </c>
      <c r="R5" s="15">
        <v>337524780.68564397</v>
      </c>
      <c r="S5" s="15">
        <v>506549833.20999998</v>
      </c>
    </row>
    <row r="6" spans="1:19">
      <c r="A6" s="7" t="s">
        <v>12</v>
      </c>
      <c r="B6">
        <v>11012377</v>
      </c>
      <c r="C6">
        <v>8787876</v>
      </c>
      <c r="D6">
        <v>47530027.129999995</v>
      </c>
      <c r="E6">
        <v>97838047.829999983</v>
      </c>
      <c r="F6">
        <v>330808037.55000007</v>
      </c>
      <c r="G6">
        <v>506549833.24999994</v>
      </c>
      <c r="H6">
        <v>1002526198.76</v>
      </c>
      <c r="L6" s="14" t="s">
        <v>11</v>
      </c>
      <c r="M6" s="14" t="s">
        <v>47</v>
      </c>
      <c r="N6" s="15">
        <v>6729863911.6792297</v>
      </c>
      <c r="O6" s="15">
        <v>7200237197.5354605</v>
      </c>
      <c r="P6" s="15">
        <v>7273625096.6978302</v>
      </c>
      <c r="Q6" s="15">
        <v>7173947127.5033302</v>
      </c>
      <c r="R6" s="15">
        <v>7920089724.6007605</v>
      </c>
      <c r="S6" s="15">
        <v>7964099128.1090002</v>
      </c>
    </row>
    <row r="7" spans="1:19">
      <c r="A7" s="7" t="s">
        <v>13</v>
      </c>
      <c r="D7">
        <v>1882400</v>
      </c>
      <c r="E7">
        <v>3475860.34</v>
      </c>
      <c r="F7">
        <v>415246.02</v>
      </c>
      <c r="G7">
        <v>15875824.48</v>
      </c>
      <c r="H7">
        <v>21649330.84</v>
      </c>
      <c r="L7" s="14" t="s">
        <v>11</v>
      </c>
      <c r="M7" s="14" t="s">
        <v>46</v>
      </c>
      <c r="N7" s="15">
        <v>80660586.076502696</v>
      </c>
      <c r="O7" s="15">
        <v>290841440.41147798</v>
      </c>
      <c r="P7" s="15">
        <v>345118854.584131</v>
      </c>
      <c r="Q7" s="15">
        <v>404094333.70809901</v>
      </c>
      <c r="R7" s="15">
        <v>1008037756.7085</v>
      </c>
      <c r="S7" s="15">
        <v>1880915574.99</v>
      </c>
    </row>
    <row r="8" spans="1:19">
      <c r="A8" s="7" t="s">
        <v>14</v>
      </c>
      <c r="B8">
        <v>1372278</v>
      </c>
      <c r="C8">
        <v>1785049.21</v>
      </c>
      <c r="D8">
        <v>2483846</v>
      </c>
      <c r="E8">
        <v>31514322</v>
      </c>
      <c r="F8">
        <v>775651613.64999998</v>
      </c>
      <c r="G8">
        <v>497658184.19</v>
      </c>
      <c r="H8">
        <v>1310465293.05</v>
      </c>
      <c r="L8" s="14" t="s">
        <v>41</v>
      </c>
      <c r="M8" s="14" t="s">
        <v>47</v>
      </c>
      <c r="N8" s="15">
        <v>4310370006.9208698</v>
      </c>
      <c r="O8" s="15">
        <v>4301041466.6970196</v>
      </c>
      <c r="P8" s="15">
        <v>4435487219.2933397</v>
      </c>
      <c r="Q8" s="15">
        <v>4898079364.8467598</v>
      </c>
      <c r="R8" s="15">
        <v>6244475800.9256201</v>
      </c>
      <c r="S8" s="15">
        <v>6041787416.3079996</v>
      </c>
    </row>
    <row r="9" spans="1:19">
      <c r="A9" s="8" t="s">
        <v>1</v>
      </c>
      <c r="B9" s="9">
        <v>692410749.78999996</v>
      </c>
      <c r="C9" s="9">
        <v>1187333627.8200002</v>
      </c>
      <c r="D9" s="9">
        <v>1865042656.4699998</v>
      </c>
      <c r="E9" s="9">
        <v>3336036256.8800001</v>
      </c>
      <c r="F9" s="9">
        <v>6514619323.4300013</v>
      </c>
      <c r="G9" s="9">
        <v>14754717133.480003</v>
      </c>
      <c r="H9" s="9">
        <v>28350159747.870003</v>
      </c>
      <c r="L9" s="14" t="s">
        <v>41</v>
      </c>
      <c r="M9" s="14" t="s">
        <v>46</v>
      </c>
      <c r="N9" s="15">
        <v>21470752.983606599</v>
      </c>
      <c r="O9" s="15">
        <v>224905994.80238199</v>
      </c>
      <c r="P9" s="15">
        <v>358546196.00085098</v>
      </c>
      <c r="Q9" s="15">
        <v>445334055.95461202</v>
      </c>
      <c r="R9" s="15">
        <v>618665818.171615</v>
      </c>
      <c r="S9" s="15">
        <v>8019352198.5699997</v>
      </c>
    </row>
    <row r="10" spans="1:19">
      <c r="L10" s="14" t="s">
        <v>42</v>
      </c>
      <c r="M10" s="14" t="s">
        <v>47</v>
      </c>
      <c r="N10" s="15">
        <v>4302426496.9185801</v>
      </c>
      <c r="O10" s="15">
        <v>5246367817.5468302</v>
      </c>
      <c r="P10" s="15">
        <v>5435235233.8117399</v>
      </c>
      <c r="Q10" s="15">
        <v>6161651676.5538197</v>
      </c>
      <c r="R10" s="15">
        <v>7279421138.0434704</v>
      </c>
      <c r="S10" s="15">
        <v>7902099787.6231003</v>
      </c>
    </row>
    <row r="11" spans="1:19">
      <c r="L11" s="14" t="s">
        <v>42</v>
      </c>
      <c r="M11" s="14" t="s">
        <v>46</v>
      </c>
      <c r="N11" s="15">
        <v>641066578.79781401</v>
      </c>
      <c r="O11" s="15">
        <v>758492632.62588</v>
      </c>
      <c r="P11" s="15">
        <v>1224803768.0387199</v>
      </c>
      <c r="Q11" s="15">
        <v>2485162518.90485</v>
      </c>
      <c r="R11" s="15">
        <v>3890839967.8910298</v>
      </c>
      <c r="S11" s="15">
        <v>3834365518.1599998</v>
      </c>
    </row>
    <row r="12" spans="1:19">
      <c r="L12" s="14" t="s">
        <v>43</v>
      </c>
      <c r="M12" s="14" t="s">
        <v>47</v>
      </c>
      <c r="N12" s="15">
        <v>4663683964.62885</v>
      </c>
      <c r="O12" s="15">
        <v>4008667777.7557101</v>
      </c>
      <c r="P12" s="15">
        <v>4455508632.7967501</v>
      </c>
      <c r="Q12" s="15">
        <v>4154145243.3996501</v>
      </c>
      <c r="R12" s="15">
        <v>4161621985.8863401</v>
      </c>
      <c r="S12" s="15">
        <v>3818923980.0710001</v>
      </c>
    </row>
    <row r="13" spans="1:19">
      <c r="B13" s="6">
        <v>2015</v>
      </c>
      <c r="C13" s="6">
        <v>2016</v>
      </c>
      <c r="D13" s="6">
        <v>2017</v>
      </c>
      <c r="E13" s="6">
        <v>2018</v>
      </c>
      <c r="F13" s="6">
        <v>2019</v>
      </c>
      <c r="G13" s="6">
        <v>2020</v>
      </c>
      <c r="L13" s="14" t="s">
        <v>43</v>
      </c>
      <c r="M13" s="14" t="s">
        <v>46</v>
      </c>
      <c r="N13" s="15">
        <v>1499757.37704918</v>
      </c>
      <c r="O13" s="15">
        <v>1932917.39036275</v>
      </c>
      <c r="P13" s="15">
        <v>2641827.2707934501</v>
      </c>
      <c r="Q13" s="15">
        <v>32806914.428482201</v>
      </c>
      <c r="R13" s="15">
        <v>791400483.26701403</v>
      </c>
      <c r="S13" s="15">
        <v>497658184.19</v>
      </c>
    </row>
    <row r="14" spans="1:19">
      <c r="A14" s="7" t="s">
        <v>12</v>
      </c>
      <c r="B14" s="16">
        <f t="shared" ref="B14:G14" si="0">B6/VLOOKUP(B$13,deflator,2,FALSE)/$J$1</f>
        <v>1.1945113583164083E-2</v>
      </c>
      <c r="C14" s="10">
        <f t="shared" si="0"/>
        <v>9.4484813104510294E-3</v>
      </c>
      <c r="D14" s="10">
        <f t="shared" si="0"/>
        <v>5.0211502103747696E-2</v>
      </c>
      <c r="E14" s="10">
        <f t="shared" si="0"/>
        <v>0.1010235966154685</v>
      </c>
      <c r="F14" s="10">
        <f t="shared" si="0"/>
        <v>0.33495637851006121</v>
      </c>
      <c r="G14" s="10">
        <f t="shared" si="0"/>
        <v>0.50654983324999991</v>
      </c>
      <c r="L14" s="14" t="s">
        <v>44</v>
      </c>
      <c r="M14" s="14" t="s">
        <v>47</v>
      </c>
      <c r="N14" s="15">
        <v>1141136602.67923</v>
      </c>
      <c r="O14" s="15">
        <v>995871820.26616096</v>
      </c>
      <c r="P14" s="15">
        <v>1008229823.34727</v>
      </c>
      <c r="Q14" s="15">
        <v>751429342.43795502</v>
      </c>
      <c r="R14" s="15">
        <v>742091381.60748899</v>
      </c>
      <c r="S14" s="15">
        <v>693326141.41620004</v>
      </c>
    </row>
    <row r="15" spans="1:19">
      <c r="A15" s="7" t="s">
        <v>11</v>
      </c>
      <c r="B15" s="10">
        <f t="shared" ref="B15:G15" si="1">B5/VLOOKUP(B$13,deflator,2,FALSE)/$J$1</f>
        <v>8.0055593271742678E-2</v>
      </c>
      <c r="C15" s="10">
        <f t="shared" si="1"/>
        <v>0.2887827679417666</v>
      </c>
      <c r="D15" s="10">
        <f t="shared" si="1"/>
        <v>0.3427867960199299</v>
      </c>
      <c r="E15" s="10">
        <f t="shared" si="1"/>
        <v>0.40081170007106481</v>
      </c>
      <c r="F15" s="10">
        <f t="shared" si="1"/>
        <v>1.0003670714268418</v>
      </c>
      <c r="G15" s="10">
        <f t="shared" si="1"/>
        <v>1.8809155749899999</v>
      </c>
      <c r="L15" s="14" t="s">
        <v>44</v>
      </c>
      <c r="M15" s="14" t="s">
        <v>46</v>
      </c>
      <c r="N15" s="15"/>
      <c r="O15" s="15"/>
      <c r="P15" s="15">
        <v>2002127.20697724</v>
      </c>
      <c r="Q15" s="15">
        <v>3618426.3377056001</v>
      </c>
      <c r="R15" s="15">
        <v>423677.19620446902</v>
      </c>
      <c r="S15" s="15">
        <v>15875824.48</v>
      </c>
    </row>
    <row r="16" spans="1:19">
      <c r="A16" s="7" t="s">
        <v>10</v>
      </c>
      <c r="B16" s="10">
        <f t="shared" ref="B16:G16" si="2">B4/VLOOKUP(B$13,deflator,2,FALSE)/$J$1</f>
        <v>2.1309712112225553E-2</v>
      </c>
      <c r="C16" s="10">
        <f t="shared" si="2"/>
        <v>0.22331403535149491</v>
      </c>
      <c r="D16" s="10">
        <f t="shared" si="2"/>
        <v>0.35612340537107473</v>
      </c>
      <c r="E16" s="10">
        <f t="shared" si="2"/>
        <v>0.44171641415701723</v>
      </c>
      <c r="F16" s="10">
        <f t="shared" si="2"/>
        <v>0.61395806714331125</v>
      </c>
      <c r="G16" s="10">
        <f t="shared" si="2"/>
        <v>8.01935219854</v>
      </c>
    </row>
    <row r="17" spans="1:19">
      <c r="A17" s="7" t="s">
        <v>9</v>
      </c>
      <c r="B17" s="10">
        <f t="shared" ref="B17:G17" si="3">B3/VLOOKUP(B$13,deflator,2,FALSE)/$J$1</f>
        <v>0.63625827413769687</v>
      </c>
      <c r="C17" s="10">
        <f t="shared" si="3"/>
        <v>0.75312376940073256</v>
      </c>
      <c r="D17" s="10">
        <f t="shared" si="3"/>
        <v>1.2165274480021262</v>
      </c>
      <c r="E17" s="10">
        <f t="shared" si="3"/>
        <v>2.464974465218897</v>
      </c>
      <c r="F17" s="10">
        <f t="shared" si="3"/>
        <v>3.8612325362868027</v>
      </c>
      <c r="G17" s="10">
        <f t="shared" si="3"/>
        <v>3.8343655180300016</v>
      </c>
      <c r="N17">
        <f>N2</f>
        <v>2015</v>
      </c>
      <c r="O17">
        <f t="shared" ref="O17:S17" si="4">O2</f>
        <v>2016</v>
      </c>
      <c r="P17">
        <f t="shared" si="4"/>
        <v>2017</v>
      </c>
      <c r="Q17">
        <f t="shared" si="4"/>
        <v>2018</v>
      </c>
      <c r="R17">
        <f t="shared" si="4"/>
        <v>2019</v>
      </c>
      <c r="S17">
        <f t="shared" si="4"/>
        <v>2020</v>
      </c>
    </row>
    <row r="18" spans="1:19">
      <c r="A18" s="7" t="s">
        <v>14</v>
      </c>
      <c r="B18" s="10">
        <f t="shared" ref="B18:G18" si="5">B8/VLOOKUP(B$13,deflator,2,FALSE)/$J$1</f>
        <v>1.4885084825625968E-3</v>
      </c>
      <c r="C18" s="10">
        <f t="shared" si="5"/>
        <v>1.9192355580484261E-3</v>
      </c>
      <c r="D18" s="10">
        <f t="shared" si="5"/>
        <v>2.6239757514395787E-3</v>
      </c>
      <c r="E18" s="10">
        <f t="shared" si="5"/>
        <v>3.2540409625403138E-2</v>
      </c>
      <c r="F18" s="10">
        <f t="shared" si="5"/>
        <v>0.7853783040396054</v>
      </c>
      <c r="G18" s="10">
        <f t="shared" si="5"/>
        <v>0.49765818419000002</v>
      </c>
      <c r="M18" t="str">
        <f>M3&amp;" "&amp;L3</f>
        <v>contract Operation of Government_x000D_
R&amp;D Facilities</v>
      </c>
      <c r="N18" s="17">
        <f>N3/1000000000</f>
        <v>5.2904842382513702E-2</v>
      </c>
      <c r="O18" s="17">
        <f t="shared" ref="O18:S18" si="6">O3/1000000000</f>
        <v>5.8303883044071504E-2</v>
      </c>
      <c r="P18" s="17">
        <f t="shared" si="6"/>
        <v>6.0115114536907002E-2</v>
      </c>
      <c r="Q18" s="17">
        <f t="shared" si="6"/>
        <v>6.4463561273058495E-2</v>
      </c>
      <c r="R18" s="17">
        <f t="shared" si="6"/>
        <v>4.7417769658096097E-2</v>
      </c>
      <c r="S18" s="17">
        <f t="shared" si="6"/>
        <v>5.35043659454E-2</v>
      </c>
    </row>
    <row r="19" spans="1:19">
      <c r="A19" s="7" t="s">
        <v>13</v>
      </c>
      <c r="B19" s="10">
        <f t="shared" ref="B19:G19" si="7">B7/VLOOKUP(B$13,deflator,2,FALSE)/$J$1</f>
        <v>0</v>
      </c>
      <c r="C19" s="10">
        <f t="shared" si="7"/>
        <v>0</v>
      </c>
      <c r="D19" s="10">
        <f t="shared" si="7"/>
        <v>1.988598308635021E-3</v>
      </c>
      <c r="E19" s="10">
        <f t="shared" si="7"/>
        <v>3.589032290280369E-3</v>
      </c>
      <c r="F19" s="10">
        <f t="shared" si="7"/>
        <v>4.2045321534514937E-4</v>
      </c>
      <c r="G19" s="10">
        <f t="shared" si="7"/>
        <v>1.5875824480000002E-2</v>
      </c>
      <c r="M19" t="str">
        <f t="shared" ref="M19:M30" si="8">M4&amp;" "&amp;L4</f>
        <v>contract Basic Research (6.1)</v>
      </c>
      <c r="N19" s="17">
        <f t="shared" ref="N19:S19" si="9">N4/1000000000</f>
        <v>3.4196418378168301</v>
      </c>
      <c r="O19" s="17">
        <f t="shared" si="9"/>
        <v>3.54352679349258</v>
      </c>
      <c r="P19" s="17">
        <f t="shared" si="9"/>
        <v>3.4865749725872202</v>
      </c>
      <c r="Q19" s="17">
        <f t="shared" si="9"/>
        <v>3.8554018166880102</v>
      </c>
      <c r="R19" s="17">
        <f t="shared" si="9"/>
        <v>3.9652721375950399</v>
      </c>
      <c r="S19" s="17">
        <f t="shared" si="9"/>
        <v>3.7624385124235</v>
      </c>
    </row>
    <row r="20" spans="1:19">
      <c r="B20" s="10">
        <f t="shared" ref="B20:G20" si="10">B9/VLOOKUP(B$13,deflator,2,FALSE)/$J$1</f>
        <v>0.75105720158739175</v>
      </c>
      <c r="C20" s="10">
        <f t="shared" si="10"/>
        <v>1.2765882895624936</v>
      </c>
      <c r="D20" s="10">
        <f t="shared" si="10"/>
        <v>1.9702617255569532</v>
      </c>
      <c r="E20" s="10">
        <f t="shared" si="10"/>
        <v>3.4446556179781314</v>
      </c>
      <c r="F20" s="10">
        <f t="shared" si="10"/>
        <v>6.5963128106219671</v>
      </c>
      <c r="G20" s="10">
        <f t="shared" si="10"/>
        <v>14.754717133480003</v>
      </c>
      <c r="M20" t="str">
        <f t="shared" si="8"/>
        <v>OTA Basic Research (6.1)</v>
      </c>
      <c r="N20" s="17">
        <f t="shared" ref="N20:S20" si="11">N5/1000000000</f>
        <v>1.2035384699453601E-2</v>
      </c>
      <c r="O20" s="17">
        <f t="shared" si="11"/>
        <v>9.5158375744450498E-3</v>
      </c>
      <c r="P20" s="17">
        <f t="shared" si="11"/>
        <v>5.05531026696448E-2</v>
      </c>
      <c r="Q20" s="17">
        <f t="shared" si="11"/>
        <v>0.101850976296065</v>
      </c>
      <c r="R20" s="17">
        <f t="shared" si="11"/>
        <v>0.33752478068564395</v>
      </c>
      <c r="S20" s="17">
        <f t="shared" si="11"/>
        <v>0.50654983321000002</v>
      </c>
    </row>
    <row r="21" spans="1:19">
      <c r="M21" t="str">
        <f t="shared" si="8"/>
        <v>contract Applied Research (6.2)</v>
      </c>
      <c r="N21" s="17">
        <f t="shared" ref="N21:S21" si="12">N6/1000000000</f>
        <v>6.7298639116792298</v>
      </c>
      <c r="O21" s="17">
        <f t="shared" si="12"/>
        <v>7.2002371975354604</v>
      </c>
      <c r="P21" s="17">
        <f t="shared" si="12"/>
        <v>7.2736250966978302</v>
      </c>
      <c r="Q21" s="17">
        <f t="shared" si="12"/>
        <v>7.1739471275033306</v>
      </c>
      <c r="R21" s="17">
        <f t="shared" si="12"/>
        <v>7.9200897246007607</v>
      </c>
      <c r="S21" s="17">
        <f t="shared" si="12"/>
        <v>7.9640991281089999</v>
      </c>
    </row>
    <row r="22" spans="1:19">
      <c r="B22" s="11"/>
      <c r="M22" t="str">
        <f t="shared" si="8"/>
        <v>OTA Applied Research (6.2)</v>
      </c>
      <c r="N22" s="17">
        <f t="shared" ref="N22:S22" si="13">N7/1000000000</f>
        <v>8.0660586076502699E-2</v>
      </c>
      <c r="O22" s="17">
        <f t="shared" si="13"/>
        <v>0.29084144041147797</v>
      </c>
      <c r="P22" s="17">
        <f t="shared" si="13"/>
        <v>0.345118854584131</v>
      </c>
      <c r="Q22" s="17">
        <f t="shared" si="13"/>
        <v>0.404094333708099</v>
      </c>
      <c r="R22" s="17">
        <f t="shared" si="13"/>
        <v>1.0080377567084999</v>
      </c>
      <c r="S22" s="17">
        <f t="shared" si="13"/>
        <v>1.8809155749899999</v>
      </c>
    </row>
    <row r="23" spans="1:19">
      <c r="M23" t="str">
        <f t="shared" si="8"/>
        <v>contract Advanced Technology_x000D_
Development (6.3)</v>
      </c>
      <c r="N23" s="17">
        <f t="shared" ref="N23:S23" si="14">N8/1000000000</f>
        <v>4.3103700069208699</v>
      </c>
      <c r="O23" s="17">
        <f t="shared" si="14"/>
        <v>4.3010414666970194</v>
      </c>
      <c r="P23" s="17">
        <f t="shared" si="14"/>
        <v>4.4354872192933401</v>
      </c>
      <c r="Q23" s="17">
        <f t="shared" si="14"/>
        <v>4.89807936484676</v>
      </c>
      <c r="R23" s="17">
        <f t="shared" si="14"/>
        <v>6.2444758009256205</v>
      </c>
      <c r="S23" s="17">
        <f t="shared" si="14"/>
        <v>6.0417874163079999</v>
      </c>
    </row>
    <row r="24" spans="1:19">
      <c r="M24" t="str">
        <f t="shared" si="8"/>
        <v>OTA Advanced Technology_x000D_
Development (6.3)</v>
      </c>
      <c r="N24" s="17">
        <f t="shared" ref="N24:S24" si="15">N9/1000000000</f>
        <v>2.1470752983606598E-2</v>
      </c>
      <c r="O24" s="17">
        <f t="shared" si="15"/>
        <v>0.22490599480238199</v>
      </c>
      <c r="P24" s="17">
        <f t="shared" si="15"/>
        <v>0.35854619600085097</v>
      </c>
      <c r="Q24" s="17">
        <f t="shared" si="15"/>
        <v>0.44533405595461201</v>
      </c>
      <c r="R24" s="17">
        <f t="shared" si="15"/>
        <v>0.61866581817161503</v>
      </c>
      <c r="S24" s="17">
        <f t="shared" si="15"/>
        <v>8.0193521985699991</v>
      </c>
    </row>
    <row r="25" spans="1:19">
      <c r="M25" t="str">
        <f t="shared" si="8"/>
        <v>contract Advanced Component_x000D_
Development &amp; Prototypes (6.4)</v>
      </c>
      <c r="N25" s="17">
        <f t="shared" ref="N25:S25" si="16">N10/1000000000</f>
        <v>4.3024264969185797</v>
      </c>
      <c r="O25" s="17">
        <f t="shared" si="16"/>
        <v>5.2463678175468305</v>
      </c>
      <c r="P25" s="17">
        <f t="shared" si="16"/>
        <v>5.4352352338117402</v>
      </c>
      <c r="Q25" s="17">
        <f t="shared" si="16"/>
        <v>6.1616516765538201</v>
      </c>
      <c r="R25" s="17">
        <f t="shared" si="16"/>
        <v>7.2794211380434701</v>
      </c>
      <c r="S25" s="17">
        <f t="shared" si="16"/>
        <v>7.9020997876231007</v>
      </c>
    </row>
    <row r="26" spans="1:19">
      <c r="M26" t="str">
        <f t="shared" si="8"/>
        <v>OTA Advanced Component_x000D_
Development &amp; Prototypes (6.4)</v>
      </c>
      <c r="N26" s="17">
        <f t="shared" ref="N26:S26" si="17">N11/1000000000</f>
        <v>0.64106657879781404</v>
      </c>
      <c r="O26" s="17">
        <f t="shared" si="17"/>
        <v>0.75849263262587996</v>
      </c>
      <c r="P26" s="17">
        <f t="shared" si="17"/>
        <v>1.2248037680387198</v>
      </c>
      <c r="Q26" s="17">
        <f t="shared" si="17"/>
        <v>2.4851625189048501</v>
      </c>
      <c r="R26" s="17">
        <f t="shared" si="17"/>
        <v>3.8908399678910297</v>
      </c>
      <c r="S26" s="17">
        <f t="shared" si="17"/>
        <v>3.8343655181599998</v>
      </c>
    </row>
    <row r="27" spans="1:19">
      <c r="M27" t="str">
        <f t="shared" si="8"/>
        <v>contract System Development &amp;_x000D_
Demonstration (6.5)</v>
      </c>
      <c r="N27" s="17">
        <f t="shared" ref="N27:S27" si="18">N12/1000000000</f>
        <v>4.6636839646288504</v>
      </c>
      <c r="O27" s="17">
        <f t="shared" si="18"/>
        <v>4.0086677777557105</v>
      </c>
      <c r="P27" s="17">
        <f t="shared" si="18"/>
        <v>4.4555086327967501</v>
      </c>
      <c r="Q27" s="17">
        <f t="shared" si="18"/>
        <v>4.1541452433996504</v>
      </c>
      <c r="R27" s="17">
        <f t="shared" si="18"/>
        <v>4.1616219858863399</v>
      </c>
      <c r="S27" s="17">
        <f t="shared" si="18"/>
        <v>3.8189239800710002</v>
      </c>
    </row>
    <row r="28" spans="1:19">
      <c r="M28" t="str">
        <f t="shared" si="8"/>
        <v>OTA System Development &amp;_x000D_
Demonstration (6.5)</v>
      </c>
      <c r="N28" s="17">
        <f t="shared" ref="N28:S28" si="19">N13/1000000000</f>
        <v>1.4997573770491801E-3</v>
      </c>
      <c r="O28" s="17">
        <f t="shared" si="19"/>
        <v>1.9329173903627501E-3</v>
      </c>
      <c r="P28" s="17">
        <f t="shared" si="19"/>
        <v>2.64182727079345E-3</v>
      </c>
      <c r="Q28" s="17">
        <f t="shared" si="19"/>
        <v>3.2806914428482201E-2</v>
      </c>
      <c r="R28" s="17">
        <f t="shared" si="19"/>
        <v>0.79140048326701407</v>
      </c>
      <c r="S28" s="17">
        <f t="shared" si="19"/>
        <v>0.49765818419000002</v>
      </c>
    </row>
    <row r="29" spans="1:19">
      <c r="M29" t="str">
        <f t="shared" si="8"/>
        <v>contract Operational Systems_x000D_
Development (6.7)</v>
      </c>
      <c r="N29" s="17">
        <f t="shared" ref="N29:S29" si="20">N14/1000000000</f>
        <v>1.14113660267923</v>
      </c>
      <c r="O29" s="17">
        <f t="shared" si="20"/>
        <v>0.99587182026616095</v>
      </c>
      <c r="P29" s="17">
        <f t="shared" si="20"/>
        <v>1.00822982334727</v>
      </c>
      <c r="Q29" s="17">
        <f t="shared" si="20"/>
        <v>0.75142934243795501</v>
      </c>
      <c r="R29" s="17">
        <f t="shared" si="20"/>
        <v>0.742091381607489</v>
      </c>
      <c r="S29" s="17">
        <f t="shared" si="20"/>
        <v>0.69332614141620008</v>
      </c>
    </row>
    <row r="30" spans="1:19">
      <c r="M30" t="str">
        <f t="shared" si="8"/>
        <v>OTA Operational Systems_x000D_
Development (6.7)</v>
      </c>
      <c r="N30" s="17">
        <f t="shared" ref="N30:S30" si="21">N15/1000000000</f>
        <v>0</v>
      </c>
      <c r="O30" s="17">
        <f t="shared" si="21"/>
        <v>0</v>
      </c>
      <c r="P30" s="17">
        <f t="shared" si="21"/>
        <v>2.0021272069772398E-3</v>
      </c>
      <c r="Q30" s="17">
        <f t="shared" si="21"/>
        <v>3.6184263377056001E-3</v>
      </c>
      <c r="R30" s="17">
        <f t="shared" si="21"/>
        <v>4.2367719620446903E-4</v>
      </c>
      <c r="S30" s="17">
        <f t="shared" si="21"/>
        <v>1.5875824480000002E-2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1946A-0FC3-4B69-A512-125D3723D3AE}">
  <dimension ref="A1:B88"/>
  <sheetViews>
    <sheetView topLeftCell="A57" workbookViewId="0">
      <selection sqref="A1:B88"/>
    </sheetView>
  </sheetViews>
  <sheetFormatPr defaultRowHeight="15"/>
  <sheetData>
    <row r="1" spans="1:2">
      <c r="A1" t="s">
        <v>85</v>
      </c>
      <c r="B1" t="s">
        <v>86</v>
      </c>
    </row>
    <row r="2" spans="1:2">
      <c r="A2">
        <v>1940</v>
      </c>
      <c r="B2">
        <v>6.772069E-2</v>
      </c>
    </row>
    <row r="3" spans="1:2">
      <c r="A3">
        <v>1941</v>
      </c>
      <c r="B3">
        <v>7.0267899999999994E-2</v>
      </c>
    </row>
    <row r="4" spans="1:2">
      <c r="A4">
        <v>1942</v>
      </c>
      <c r="B4">
        <v>7.5537989999999999E-2</v>
      </c>
    </row>
    <row r="5" spans="1:2">
      <c r="A5">
        <v>1943</v>
      </c>
      <c r="B5">
        <v>8.0368910000000002E-2</v>
      </c>
    </row>
    <row r="6" spans="1:2">
      <c r="A6">
        <v>1944</v>
      </c>
      <c r="B6">
        <v>8.3267460000000001E-2</v>
      </c>
    </row>
    <row r="7" spans="1:2">
      <c r="A7">
        <v>1945</v>
      </c>
      <c r="B7">
        <v>8.5287660000000001E-2</v>
      </c>
    </row>
    <row r="8" spans="1:2">
      <c r="A8">
        <v>1946</v>
      </c>
      <c r="B8">
        <v>9.1787439999999998E-2</v>
      </c>
    </row>
    <row r="9" spans="1:2">
      <c r="A9">
        <v>1947</v>
      </c>
      <c r="B9">
        <v>0.10180061</v>
      </c>
    </row>
    <row r="10" spans="1:2">
      <c r="A10">
        <v>1948</v>
      </c>
      <c r="B10">
        <v>0.11146245</v>
      </c>
    </row>
    <row r="11" spans="1:2">
      <c r="A11">
        <v>1949</v>
      </c>
      <c r="B11">
        <v>0.11523935</v>
      </c>
    </row>
    <row r="12" spans="1:2">
      <c r="A12">
        <v>1950</v>
      </c>
      <c r="B12">
        <v>0.11365831999999999</v>
      </c>
    </row>
    <row r="13" spans="1:2">
      <c r="A13">
        <v>1951</v>
      </c>
      <c r="B13">
        <v>0.11971893</v>
      </c>
    </row>
    <row r="14" spans="1:2">
      <c r="A14">
        <v>1952</v>
      </c>
      <c r="B14">
        <v>0.12454985</v>
      </c>
    </row>
    <row r="15" spans="1:2">
      <c r="A15">
        <v>1953</v>
      </c>
      <c r="B15">
        <v>0.12683354999999999</v>
      </c>
    </row>
    <row r="16" spans="1:2">
      <c r="A16">
        <v>1954</v>
      </c>
      <c r="B16">
        <v>0.12832674999999999</v>
      </c>
    </row>
    <row r="17" spans="1:2">
      <c r="A17">
        <v>1955</v>
      </c>
      <c r="B17">
        <v>0.12929293</v>
      </c>
    </row>
    <row r="18" spans="1:2">
      <c r="A18">
        <v>1956</v>
      </c>
      <c r="B18">
        <v>0.13263064999999999</v>
      </c>
    </row>
    <row r="19" spans="1:2">
      <c r="A19">
        <v>1957</v>
      </c>
      <c r="B19">
        <v>0.13754941000000001</v>
      </c>
    </row>
    <row r="20" spans="1:2">
      <c r="A20">
        <v>1958</v>
      </c>
      <c r="B20">
        <v>0.14167764999999999</v>
      </c>
    </row>
    <row r="21" spans="1:2">
      <c r="A21">
        <v>1959</v>
      </c>
      <c r="B21">
        <v>0.14387352</v>
      </c>
    </row>
    <row r="22" spans="1:2">
      <c r="A22">
        <v>1960</v>
      </c>
      <c r="B22">
        <v>0.14589372</v>
      </c>
    </row>
    <row r="23" spans="1:2">
      <c r="A23">
        <v>1961</v>
      </c>
      <c r="B23">
        <v>0.14782608999999999</v>
      </c>
    </row>
    <row r="24" spans="1:2">
      <c r="A24">
        <v>1962</v>
      </c>
      <c r="B24">
        <v>0.14931928</v>
      </c>
    </row>
    <row r="25" spans="1:2">
      <c r="A25">
        <v>1963</v>
      </c>
      <c r="B25">
        <v>0.15107598</v>
      </c>
    </row>
    <row r="26" spans="1:2">
      <c r="A26">
        <v>1964</v>
      </c>
      <c r="B26">
        <v>0.15300833999999999</v>
      </c>
    </row>
    <row r="27" spans="1:2">
      <c r="A27">
        <v>1965</v>
      </c>
      <c r="B27">
        <v>0.15564338999999999</v>
      </c>
    </row>
    <row r="28" spans="1:2">
      <c r="A28">
        <v>1966</v>
      </c>
      <c r="B28">
        <v>0.15898112</v>
      </c>
    </row>
    <row r="29" spans="1:2">
      <c r="A29">
        <v>1967</v>
      </c>
      <c r="B29">
        <v>0.16381203</v>
      </c>
    </row>
    <row r="30" spans="1:2">
      <c r="A30">
        <v>1968</v>
      </c>
      <c r="B30">
        <v>0.16952130000000001</v>
      </c>
    </row>
    <row r="31" spans="1:2">
      <c r="A31">
        <v>1969</v>
      </c>
      <c r="B31">
        <v>0.17725077</v>
      </c>
    </row>
    <row r="32" spans="1:2">
      <c r="A32">
        <v>1970</v>
      </c>
      <c r="B32">
        <v>0.18673693</v>
      </c>
    </row>
    <row r="33" spans="1:2">
      <c r="A33">
        <v>1971</v>
      </c>
      <c r="B33">
        <v>0.19622310000000001</v>
      </c>
    </row>
    <row r="34" spans="1:2">
      <c r="A34">
        <v>1972</v>
      </c>
      <c r="B34">
        <v>0.20553360000000001</v>
      </c>
    </row>
    <row r="35" spans="1:2">
      <c r="A35">
        <v>1973</v>
      </c>
      <c r="B35">
        <v>0.21449275000000001</v>
      </c>
    </row>
    <row r="36" spans="1:2">
      <c r="A36">
        <v>1974</v>
      </c>
      <c r="B36">
        <v>0.22977602</v>
      </c>
    </row>
    <row r="37" spans="1:2">
      <c r="A37">
        <v>1975</v>
      </c>
      <c r="B37">
        <v>0.25349144000000001</v>
      </c>
    </row>
    <row r="38" spans="1:2">
      <c r="A38">
        <v>1976</v>
      </c>
      <c r="B38">
        <v>0.27114624999999998</v>
      </c>
    </row>
    <row r="39" spans="1:2">
      <c r="A39">
        <v>1977</v>
      </c>
      <c r="B39">
        <v>0.29073342000000002</v>
      </c>
    </row>
    <row r="40" spans="1:2">
      <c r="A40">
        <v>1978</v>
      </c>
      <c r="B40">
        <v>0.3103206</v>
      </c>
    </row>
    <row r="41" spans="1:2">
      <c r="A41">
        <v>1979</v>
      </c>
      <c r="B41">
        <v>0.33535354000000001</v>
      </c>
    </row>
    <row r="42" spans="1:2">
      <c r="A42">
        <v>1980</v>
      </c>
      <c r="B42">
        <v>0.36460255000000003</v>
      </c>
    </row>
    <row r="43" spans="1:2">
      <c r="A43">
        <v>1981</v>
      </c>
      <c r="B43">
        <v>0.40043917000000001</v>
      </c>
    </row>
    <row r="44" spans="1:2">
      <c r="A44">
        <v>1982</v>
      </c>
      <c r="B44">
        <v>0.42828283</v>
      </c>
    </row>
    <row r="45" spans="1:2">
      <c r="A45">
        <v>1983</v>
      </c>
      <c r="B45">
        <v>0.44699166000000001</v>
      </c>
    </row>
    <row r="46" spans="1:2">
      <c r="A46">
        <v>1984</v>
      </c>
      <c r="B46">
        <v>0.46297759999999999</v>
      </c>
    </row>
    <row r="47" spans="1:2">
      <c r="A47">
        <v>1985</v>
      </c>
      <c r="B47">
        <v>0.47843654000000002</v>
      </c>
    </row>
    <row r="48" spans="1:2">
      <c r="A48">
        <v>1986</v>
      </c>
      <c r="B48">
        <v>0.48915238999999999</v>
      </c>
    </row>
    <row r="49" spans="1:2">
      <c r="A49">
        <v>1987</v>
      </c>
      <c r="B49">
        <v>0.50013174999999999</v>
      </c>
    </row>
    <row r="50" spans="1:2">
      <c r="A50">
        <v>1988</v>
      </c>
      <c r="B50">
        <v>0.51629336999999997</v>
      </c>
    </row>
    <row r="51" spans="1:2">
      <c r="A51">
        <v>1989</v>
      </c>
      <c r="B51">
        <v>0.53719806999999997</v>
      </c>
    </row>
    <row r="52" spans="1:2">
      <c r="A52">
        <v>1990</v>
      </c>
      <c r="B52">
        <v>0.55687308000000002</v>
      </c>
    </row>
    <row r="53" spans="1:2">
      <c r="A53">
        <v>1991</v>
      </c>
      <c r="B53">
        <v>0.57672376000000003</v>
      </c>
    </row>
    <row r="54" spans="1:2">
      <c r="A54">
        <v>1992</v>
      </c>
      <c r="B54">
        <v>0.59112867999999996</v>
      </c>
    </row>
    <row r="55" spans="1:2">
      <c r="A55">
        <v>1993</v>
      </c>
      <c r="B55">
        <v>0.60500659000000001</v>
      </c>
    </row>
    <row r="56" spans="1:2">
      <c r="A56">
        <v>1994</v>
      </c>
      <c r="B56">
        <v>0.61818181999999999</v>
      </c>
    </row>
    <row r="57" spans="1:2">
      <c r="A57">
        <v>1995</v>
      </c>
      <c r="B57">
        <v>0.63135704999999998</v>
      </c>
    </row>
    <row r="58" spans="1:2">
      <c r="A58">
        <v>1996</v>
      </c>
      <c r="B58">
        <v>0.64321476</v>
      </c>
    </row>
    <row r="59" spans="1:2">
      <c r="A59">
        <v>1997</v>
      </c>
      <c r="B59">
        <v>0.65463329000000003</v>
      </c>
    </row>
    <row r="60" spans="1:2">
      <c r="A60">
        <v>1998</v>
      </c>
      <c r="B60">
        <v>0.66280192999999998</v>
      </c>
    </row>
    <row r="61" spans="1:2">
      <c r="A61">
        <v>1999</v>
      </c>
      <c r="B61">
        <v>0.67132190999999997</v>
      </c>
    </row>
    <row r="62" spans="1:2">
      <c r="A62">
        <v>2000</v>
      </c>
      <c r="B62">
        <v>0.68511199</v>
      </c>
    </row>
    <row r="63" spans="1:2">
      <c r="A63">
        <v>2001</v>
      </c>
      <c r="B63">
        <v>0.70127360999999999</v>
      </c>
    </row>
    <row r="64" spans="1:2">
      <c r="A64">
        <v>2002</v>
      </c>
      <c r="B64">
        <v>0.71251646999999996</v>
      </c>
    </row>
    <row r="65" spans="1:2">
      <c r="A65">
        <v>2003</v>
      </c>
      <c r="B65">
        <v>0.72551602999999998</v>
      </c>
    </row>
    <row r="66" spans="1:2">
      <c r="A66">
        <v>2004</v>
      </c>
      <c r="B66">
        <v>0.74290732999999998</v>
      </c>
    </row>
    <row r="67" spans="1:2">
      <c r="A67">
        <v>2005</v>
      </c>
      <c r="B67">
        <v>0.76556873000000003</v>
      </c>
    </row>
    <row r="68" spans="1:2">
      <c r="A68">
        <v>2006</v>
      </c>
      <c r="B68">
        <v>0.79007466000000004</v>
      </c>
    </row>
    <row r="69" spans="1:2">
      <c r="A69">
        <v>2007</v>
      </c>
      <c r="B69">
        <v>0.81159420000000004</v>
      </c>
    </row>
    <row r="70" spans="1:2">
      <c r="A70">
        <v>2008</v>
      </c>
      <c r="B70">
        <v>0.82837066000000004</v>
      </c>
    </row>
    <row r="71" spans="1:2">
      <c r="A71">
        <v>2009</v>
      </c>
      <c r="B71">
        <v>0.83794466000000001</v>
      </c>
    </row>
    <row r="72" spans="1:2">
      <c r="A72">
        <v>2010</v>
      </c>
      <c r="B72">
        <v>0.84514712000000003</v>
      </c>
    </row>
    <row r="73" spans="1:2">
      <c r="A73">
        <v>2011</v>
      </c>
      <c r="B73">
        <v>0.86201141999999997</v>
      </c>
    </row>
    <row r="74" spans="1:2">
      <c r="A74">
        <v>2012</v>
      </c>
      <c r="B74">
        <v>0.87834869999999998</v>
      </c>
    </row>
    <row r="75" spans="1:2">
      <c r="A75">
        <v>2013</v>
      </c>
      <c r="B75">
        <v>0.89451031999999997</v>
      </c>
    </row>
    <row r="76" spans="1:2">
      <c r="A76">
        <v>2014</v>
      </c>
      <c r="B76">
        <v>0.91172595999999995</v>
      </c>
    </row>
    <row r="77" spans="1:2">
      <c r="A77">
        <v>2015</v>
      </c>
      <c r="B77">
        <v>0.92191480000000003</v>
      </c>
    </row>
    <row r="78" spans="1:2">
      <c r="A78">
        <v>2016</v>
      </c>
      <c r="B78">
        <v>0.93008343999999998</v>
      </c>
    </row>
    <row r="79" spans="1:2">
      <c r="A79">
        <v>2017</v>
      </c>
      <c r="B79">
        <v>0.9465964</v>
      </c>
    </row>
    <row r="80" spans="1:2">
      <c r="A80">
        <v>2018</v>
      </c>
      <c r="B80">
        <v>0.96846728000000004</v>
      </c>
    </row>
    <row r="81" spans="1:2">
      <c r="A81">
        <v>2019</v>
      </c>
      <c r="B81">
        <v>0.98761527999999998</v>
      </c>
    </row>
    <row r="82" spans="1:2">
      <c r="A82">
        <v>2020</v>
      </c>
      <c r="B82">
        <v>1</v>
      </c>
    </row>
    <row r="83" spans="1:2">
      <c r="A83">
        <v>2021</v>
      </c>
      <c r="B83">
        <v>1.01695213</v>
      </c>
    </row>
    <row r="84" spans="1:2">
      <c r="A84">
        <v>2022</v>
      </c>
      <c r="B84">
        <v>1.03566096</v>
      </c>
    </row>
    <row r="85" spans="1:2">
      <c r="A85">
        <v>2023</v>
      </c>
      <c r="B85">
        <v>1.0556873099999999</v>
      </c>
    </row>
    <row r="86" spans="1:2">
      <c r="A86">
        <v>2024</v>
      </c>
      <c r="B86">
        <v>1.0768555099999999</v>
      </c>
    </row>
    <row r="87" spans="1:2">
      <c r="A87">
        <v>2025</v>
      </c>
      <c r="B87">
        <v>1.09837505</v>
      </c>
    </row>
    <row r="88" spans="1:2">
      <c r="A88">
        <v>2026</v>
      </c>
      <c r="B88">
        <v>1.12033377</v>
      </c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DE50B441C283468F0A19FFD0E26C8A" ma:contentTypeVersion="15" ma:contentTypeDescription="Create a new document." ma:contentTypeScope="" ma:versionID="aa546208bd87955cde426b286fb7c341">
  <xsd:schema xmlns:xsd="http://www.w3.org/2001/XMLSchema" xmlns:xs="http://www.w3.org/2001/XMLSchema" xmlns:p="http://schemas.microsoft.com/office/2006/metadata/properties" xmlns:ns2="bec14128-4b25-4ac8-9cbb-ac2bd4640a4f" xmlns:ns3="361d4f7d-a938-4275-8fcb-42d4143832a1" targetNamespace="http://schemas.microsoft.com/office/2006/metadata/properties" ma:root="true" ma:fieldsID="0ae09d569f748ab0a441a430c1e15f19" ns2:_="" ns3:_="">
    <xsd:import namespace="bec14128-4b25-4ac8-9cbb-ac2bd4640a4f"/>
    <xsd:import namespace="361d4f7d-a938-4275-8fcb-42d4143832a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14128-4b25-4ac8-9cbb-ac2bd4640a4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d4f7d-a938-4275-8fcb-42d4143832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9B5662-729B-45FF-B7E0-FF9D960BED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c14128-4b25-4ac8-9cbb-ac2bd4640a4f"/>
    <ds:schemaRef ds:uri="361d4f7d-a938-4275-8fcb-42d4143832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67479C-E6C8-488F-85AD-7849AC1912FB}">
  <ds:schemaRefs>
    <ds:schemaRef ds:uri="http://purl.org/dc/elements/1.1/"/>
    <ds:schemaRef ds:uri="http://schemas.microsoft.com/office/2006/metadata/properties"/>
    <ds:schemaRef ds:uri="361d4f7d-a938-4275-8fcb-42d4143832a1"/>
    <ds:schemaRef ds:uri="http://purl.org/dc/terms/"/>
    <ds:schemaRef ds:uri="bec14128-4b25-4ac8-9cbb-ac2bd4640a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EC57303-5308-45F5-8961-50DD40D2FE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Quarterly</vt:lpstr>
      <vt:lpstr>Topline</vt:lpstr>
      <vt:lpstr>Area</vt:lpstr>
      <vt:lpstr>Area-Covid 19</vt:lpstr>
      <vt:lpstr>Customer</vt:lpstr>
      <vt:lpstr>R&amp;D contract + OTA</vt:lpstr>
      <vt:lpstr>R&amp;D Stage</vt:lpstr>
      <vt:lpstr>deflator</vt:lpstr>
      <vt:lpstr>deflator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2021-10-17T01:54:00Z</dcterms:created>
  <dc:creator>Greg Sanders</dc:creator>
  <cp:lastModifiedBy>Greg Sanders</cp:lastModifiedBy>
  <dcterms:modified xsi:type="dcterms:W3CDTF">2022-03-10T23:25:15Z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0x01010025DE50B441C283468F0A19FFD0E26C8A</vt:lpwstr>
  </property>
</Properties>
</file>