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14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<sst xmlns="http://schemas.openxmlformats.org/spreadsheetml/2006/main" count="553" uniqueCount="552">
  <si>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</si>
  <si>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</si>
  <si>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</si>
  <si>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</si>
  <si>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</si>
  <si>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</si>
  <si>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</si>
  <si>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</si>
  <si>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</si>
  <si>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</si>
  <si>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</si>
  <si>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</si>
  <si>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</si>
  <si>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</si>
  <si>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</si>
  <si>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</si>
  <si>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</si>
  <si>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</si>
  <si>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</si>
  <si>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</si>
  <si>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</si>
  <si>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</si>
  <si>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</si>
  <si>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</si>
  <si>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</si>
  <si>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</si>
  <si>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</si>
  <si>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</si>
  <si>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</si>
  <si>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</si>
  <si>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</si>
  <si>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</si>
  <si>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</si>
  <si>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</si>
  <si>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</si>
  <si>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</si>
  <si>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</si>
  <si>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</si>
  <si>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</si>
  <si>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</si>
  <si>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</si>
  <si>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</si>
  <si>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</si>
  <si>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</si>
  <si>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</si>
  <si>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</si>
  <si>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</si>
  <si>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</si>
  <si>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</si>
  <si>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</si>
  <si>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</si>
  <si>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</si>
  <si>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</si>
  <si>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</si>
  <si>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</si>
  <si>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</si>
  <si>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</si>
  <si>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</si>
  <si>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</si>
  <si>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</si>
  <si>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</si>
  <si>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</si>
  <si>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</si>
  <si>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</si>
  <si>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</si>
  <si>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</si>
  <si>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</si>
  <si>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</si>
  <si>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</si>
  <si>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</si>
  <si>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</si>
  <si>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</si>
  <si>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</si>
  <si>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</si>
  <si>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</si>
  <si>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</si>
  <si>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</si>
  <si>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</si>
  <si>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</si>
  <si>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</si>
  <si>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</si>
  <si>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</si>
  <si>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</si>
  <si>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</si>
  <si>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</si>
  <si>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</si>
  <si>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</si>
  <si>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</si>
  <si>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</si>
  <si>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</si>
  <si>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</si>
  <si>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</si>
  <si>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</si>
  <si>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</si>
  <si>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</si>
  <si>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</si>
  <si>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</si>
  <si>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</si>
  <si>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</si>
  <si>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</si>
  <si>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</si>
  <si>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</si>
  <si>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</si>
  <si>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</si>
  <si>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</si>
  <si>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</si>
  <si>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</si>
  <si>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</si>
  <si>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</si>
  <si>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</si>
  <si>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</si>
  <si>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</si>
  <si>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</si>
  <si>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</si>
  <si>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</si>
  <si>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</si>
  <si>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</si>
  <si>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</si>
  <si>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</si>
  <si>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</si>
  <si>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</si>
  <si>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</si>
  <si>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</si>
  <si>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</si>
  <si>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</si>
  <si>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</si>
  <si>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</si>
  <si>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</si>
  <si>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</si>
  <si>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</si>
  <si>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</si>
  <si>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</si>
  <si>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</si>
  <si>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</si>
  <si>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</si>
  <si>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</si>
  <si>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</si>
  <si>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</si>
  <si>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</si>
  <si>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</si>
  <si>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</si>
  <si>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</si>
  <si>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</si>
  <si>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</si>
  <si>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</si>
  <si>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</si>
  <si>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</si>
  <si>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</si>
  <si>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</si>
  <si>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</si>
  <si>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</si>
  <si>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</si>
  <si>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</si>
  <si>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</si>
  <si>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</si>
  <si>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</si>
  <si>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</si>
  <si>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</si>
  <si>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</si>
  <si>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</si>
  <si>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</si>
  <si>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</si>
  <si>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</si>
  <si>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</si>
  <si>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</si>
  <si>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</si>
  <si>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</si>
  <si>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</si>
  <si>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</si>
  <si>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</si>
  <si>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</si>
  <si>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</si>
  <si>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</si>
  <si>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</si>
  <si>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</si>
  <si>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</si>
  <si>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</si>
  <si>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</si>
  <si>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</si>
  <si>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</si>
  <si>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</si>
  <si>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</si>
  <si>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</si>
  <si>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</si>
  <si>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</si>
  <si>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</si>
  <si>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</si>
  <si>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</si>
  <si>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</si>
  <si>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</si>
  <si>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</si>
  <si>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</si>
  <si>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</si>
  <si>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</si>
  <si>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</si>
  <si>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</si>
  <si>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</si>
  <si>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</si>
  <si>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</si>
  <si>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</si>
  <si>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</si>
  <si>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</si>
  <si>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</si>
  <si>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</si>
  <si>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</si>
  <si>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</si>
  <si>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</si>
  <si>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</si>
  <si>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</si>
  <si>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</si>
  <si>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</si>
  <si>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</si>
  <si>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</si>
  <si>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</si>
  <si>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</si>
  <si>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</si>
  <si>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</si>
  <si>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</si>
  <si>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</si>
  <si>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</si>
  <si>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</si>
  <si>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</si>
  <si>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</si>
  <si>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</si>
  <si>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</si>
  <si>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</si>
  <si>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</si>
  <si>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</si>
  <si>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</si>
  <si>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</si>
  <si>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</si>
  <si>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</si>
  <si>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</si>
  <si>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</si>
  <si>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</si>
  <si>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</si>
  <si>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</si>
  <si>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</si>
  <si>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</si>
  <si>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</si>
  <si>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</si>
  <si>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</si>
  <si>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</si>
  <si>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</si>
  <si>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</si>
  <si>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</si>
  <si>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</si>
  <si>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</si>
  <si>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</si>
  <si>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</si>
  <si>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</si>
  <si>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</si>
  <si>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</si>
  <si>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</si>
  <si>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</si>
  <si>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</si>
  <si>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</si>
  <si>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</si>
  <si>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</si>
  <si>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</si>
  <si>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</si>
  <si>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</si>
  <si>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</si>
  <si>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</si>
  <si>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</si>
  <si>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</si>
  <si>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</si>
  <si>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</si>
  <si>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</si>
  <si>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</si>
  <si>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</si>
  <si>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</si>
  <si>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</si>
  <si>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</si>
  <si>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</si>
  <si>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</si>
  <si>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</si>
  <si>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</si>
  <si>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</si>
  <si>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</si>
  <si>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</si>
  <si>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</si>
  <si>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</si>
  <si>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</si>
  <si>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</si>
  <si>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</si>
  <si>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</si>
  <si>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</si>
  <si>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</si>
  <si>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</si>
  <si>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</si>
  <si>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</si>
  <si>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</si>
  <si>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</si>
  <si>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</si>
  <si>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</si>
  <si>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</si>
  <si>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</si>
  <si>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</si>
  <si>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</si>
  <si>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</si>
  <si>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</si>
  <si>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</si>
  <si>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</si>
  <si>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</si>
  <si>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</si>
  <si>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</si>
  <si>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</si>
  <si>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</si>
  <si>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</si>
  <si>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</si>
  <si>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</si>
  <si>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</si>
  <si>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</si>
  <si>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</si>
  <si>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</si>
  <si>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</si>
  <si>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</si>
  <si>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</si>
  <si>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</si>
  <si>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</si>
  <si>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</si>
  <si>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</si>
  <si>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</si>
  <si>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</si>
  <si>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</si>
  <si>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</si>
  <si>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</si>
  <si>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</si>
  <si>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</si>
  <si>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</si>
  <si>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Competition.sum</t>
  </si>
  <si>
    <t>1 Offer</t>
  </si>
  <si>
    <t>2 Offers</t>
  </si>
  <si>
    <t>3+ Offers</t>
  </si>
  <si>
    <t>No Comp.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</si>
  <si>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</si>
  <si>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</si>
  <si>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</si>
  <si>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</si>
  <si>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</si>
  <si>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</si>
  <si>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</si>
  <si>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</si>
  <si>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</si>
  <si>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</si>
  <si>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</si>
  <si>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</si>
  <si>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</si>
  <si>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</si>
  <si>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</si>
  <si>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</si>
  <si>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</si>
  <si>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</si>
  <si>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</si>
  <si>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</si>
  <si>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IsFMS</t>
  </si>
  <si>
    <t>ProductOrService</t>
  </si>
  <si>
    <t>PricingUCA.sum</t>
  </si>
  <si>
    <t>PricingUCA</t>
  </si>
  <si>
    <t>0</t>
  </si>
  <si>
    <t>Products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</si>
  <si>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</si>
  <si>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</si>
  <si>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</si>
  <si>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</si>
  <si>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</si>
  <si>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</si>
  <si>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</si>
  <si>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</si>
  <si>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</si>
  <si>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Services &amp; R&amp;D</t>
  </si>
  <si>
    <t>1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</si>
  <si>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</si>
  <si>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</si>
  <si>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</si>
  <si>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</si>
  <si>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</si>
  <si>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</si>
  <si>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</si>
  <si>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</si>
  <si>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</si>
  <si>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</si>
  <si>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</si>
  <si>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</si>
  <si>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</si>
  <si>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Big Five</t>
  </si>
  <si>
    <t>Large</t>
  </si>
  <si>
    <t>Medium</t>
  </si>
  <si>
    <t>Small</t>
  </si>
  <si>
    <t>PricingUCA.1year</t>
  </si>
  <si>
    <t>&lt;=1 Year (All Types)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</si>
  <si>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</si>
  <si>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</si>
  <si>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</si>
  <si>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</si>
  <si>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</si>
  <si>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</si>
  <si>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</si>
  <si>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</si>
  <si>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</si>
  <si>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</si>
  <si>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</si>
  <si>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</si>
  <si>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</si>
  <si>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</si>
  <si>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</si>
  <si>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</si>
  <si>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</si>
  <si>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</si>
  <si>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source</t>
  </si>
  <si>
    <t>FMS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</si>
  <si>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</si>
  <si>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</si>
  <si>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</si>
  <si>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</si>
  <si>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</si>
  <si>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</si>
  <si>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</si>
  <si>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</si>
  <si>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Obligations (reliable
FMS labels not available)</t>
  </si>
  <si>
    <t>TOA</t>
  </si>
  <si>
    <t>fiscal_quarter</t>
  </si>
  <si>
    <t>2</t>
  </si>
  <si>
    <t>3</t>
  </si>
  <si>
    <t>4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</si>
  <si>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</si>
  <si>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</si>
  <si>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</si>
  <si>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</si>
  <si>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</si>
  <si>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</si>
  <si>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</si>
  <si>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</si>
  <si>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</si>
  <si>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</si>
  <si>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Products (All)</t>
  </si>
  <si>
    <t>R&amp;D</t>
  </si>
  <si>
    <t>Services (Non-R&amp;D)</t>
  </si>
  <si>
    <t>PricingUCA.sumlong</t>
  </si>
  <si>
    <t>Firm Fixed-Price</t>
  </si>
  <si>
    <t>Other Cost-Based</t>
  </si>
  <si>
    <t>Undefinitized
Contract Award</t>
  </si>
  <si>
    <t>multiyearcontracttext</t>
  </si>
  <si>
    <t>Not Multiyear</t>
  </si>
  <si>
    <t>Multiyear Contract</t>
  </si>
  <si>
    <t>SubCustomer.platform</t>
  </si>
  <si>
    <t>Competition.multisum</t>
  </si>
  <si>
    <t>2+ Offers</t>
  </si>
  <si>
    <t>Services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</si>
  <si>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</si>
  <si>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</si>
  <si>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</si>
  <si>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</si>
  <si>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</si>
  <si>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</si>
  <si>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</si>
  <si>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</si>
  <si>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</si>
  <si>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</si>
  <si>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</si>
  <si>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</si>
  <si>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</si>
  <si>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</si>
  <si>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</si>
  <si>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</si>
  <si>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</si>
  <si>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 xml:space="preserve">fiscal_quarter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</si>
  <si>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</si>
  <si>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</si>
  <si>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</si>
  <si>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</si>
  <si>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</si>
  <si>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</si>
  <si>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</si>
  <si>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</si>
  <si>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</si>
  <si>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</si>
  <si>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</si>
  <si>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</si>
  <si>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</si>
  <si>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</si>
  <si>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</si>
  <si>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</si>
  <si>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</si>
  <si>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</si>
  <si>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</si>
  <si>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</si>
  <si>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</si>
  <si>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</si>
  <si>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</si>
  <si>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</si>
  <si>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</si>
  <si>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</si>
  <si>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</si>
  <si>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</si>
  <si>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</si>
  <si>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</si>
  <si>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</si>
  <si>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</si>
  <si>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</si>
  <si>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</si>
  <si>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1</t>
  </si>
  <si>
    <t xml:space="preserve">2</t>
  </si>
  <si>
    <t xml:space="preserve">3</t>
  </si>
  <si>
    <t xml:space="preserve">4</t>
  </si>
  <si>
    <t xml:space="preserve">Grand Total</t>
  </si>
  <si>
    <t xml:space="preserve">source</t>
  </si>
  <si>
    <t xml:space="preserve">FMS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</si>
  <si>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</si>
  <si>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</si>
  <si>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</si>
  <si>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</si>
  <si>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</si>
  <si>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</si>
  <si>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</si>
  <si>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</si>
  <si>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</si>
  <si>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TOA</t>
  </si>
  <si>
    <t xml:space="preserve"/>
  </si>
  <si>
    <t xml:space="preserve">Competition.sum</t>
  </si>
  <si>
    <t xml:space="preserve">1 Offer</t>
  </si>
  <si>
    <t xml:space="preserve">2 Offers</t>
  </si>
  <si>
    <t xml:space="preserve">3+ Offers</t>
  </si>
  <si>
    <t xml:space="preserve">No Comp.</t>
  </si>
  <si>
    <t xml:space="preserve">Unlabeled</t>
  </si>
  <si>
    <t xml:space="preserve">SimpleArea</t>
  </si>
  <si>
    <t xml:space="preserve">Competition.multisum</t>
  </si>
  <si>
    <t xml:space="preserve">Products (All)</t>
  </si>
  <si>
    <t xml:space="preserve">2+ Offers</t>
  </si>
  <si>
    <t xml:space="preserve">R&amp;D</t>
  </si>
  <si>
    <t xml:space="preserve">Services (Non-R&amp;D)</t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</si>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</sst>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166" formatCode="0.0%"/>
    <numFmt numFmtId="182" formatCode="0.00,,,&quot;B&quot;"/>
    <numFmt numFmtId="169" formatCode="_(* #,##0_);_(* \(#,##0\);_(* &quot;-&quot;??_);_(@_)"/>
    <numFmt numFmtId="164" formatCode="#,##0\ ;\-#,##0\ ;"/>
    <numFmt numFmtId="165" formatCode="mm/dd/yyyy\ hh:mm:ss"/>
    <numFmt numFmtId="167" formatCode="_(* #,##0.0_);_(* \(#,##0.0\);_(* &quot;-&quot;??_);_(@_)"/>
    <numFmt numFmtId="168" formatCode="_(&quot;$&quot;* #,##0.0_);_(&quot;$&quot;* \(#,##0.0\);_(&quot;$&quot;* &quot;-&quot;??_);_(@_)"/>
    <numFmt numFmtId="181" formatCode="0.00,,,&quot;B&quot;"/>
    <numFmt numFmtId="194" formatCode="0.00,,,&quot;B&quot;"/>
    <numFmt numFmtId="187" formatCode="0.00,,,&quot;B&quot;"/>
    <numFmt numFmtId="170" formatCode="0.00,,,&quot;B&quot;"/>
    <numFmt numFmtId="171" formatCode="0.00000%"/>
    <numFmt numFmtId="172" formatCode="0.0,,,&quot;B&quot;"/>
    <numFmt numFmtId="192" formatCode="0.00,,,&quot;B&quot;"/>
    <numFmt numFmtId="188" formatCode="0.00,,,&quot;B&quot;"/>
    <numFmt numFmtId="173" formatCode="_(* #,##0.0_);_(* \(#,##0.0\);_(* &quot;-&quot;?_);_(@_)"/>
    <numFmt numFmtId="197" formatCode="0.00,,,&quot;B&quot;"/>
    <numFmt numFmtId="186" formatCode="0.00,,,&quot;B&quot;"/>
    <numFmt numFmtId="174" formatCode="0.0"/>
    <numFmt numFmtId="198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9"/>
      <color indexed="8"/>
      <name val="Arial"/>
    </font>
    <font>
      <sz val="11"/>
      <color theme="1"/>
      <name val="Calibri"/>
      <b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3">
    <xf numFmtId="0" fontId="0" fillId="0" borderId="0" xfId="0"/>
    <xf numFmtId="0" fontId="1" fillId="0" borderId="0" xfId="0" applyFont="1"/>
    <xf numFmtId="166" fontId="1" fillId="0" borderId="0" xfId="0" applyFont="1" applyNumberFormat="1" applyAlignment="1">
      <alignment wrapText="1"/>
    </xf>
    <xf numFmtId="182" fontId="2" fillId="0" borderId="0" xfId="0" applyFont="1" applyNumberFormat="1"/>
    <xf numFmtId="169" fontId="2" fillId="0" borderId="0" xfId="0" applyFont="1" applyNumberFormat="1"/>
    <xf numFmtId="164" fontId="3" fillId="0" borderId="0" xfId="0" applyFont="1" applyNumberFormat="1" applyAlignment="1">
      <alignment horizontal="right"/>
    </xf>
    <xf numFmtId="165" fontId="1" fillId="0" borderId="0" xfId="0" applyFont="1" applyNumberFormat="1" applyAlignment="1">
      <alignment wrapText="1"/>
    </xf>
    <xf numFmtId="3" fontId="1" fillId="0" borderId="0" xfId="0" applyFont="1" applyNumberFormat="1"/>
    <xf numFmtId="166" fontId="2" fillId="2" borderId="0" xfId="0" applyFont="1" applyNumberFormat="1" applyFill="1"/>
    <xf numFmtId="0" fontId="1" fillId="0" borderId="0" xfId="0" applyFont="1" applyAlignment="1">
      <alignment wrapText="1"/>
    </xf>
    <xf numFmtId="0" fontId="4" fillId="3" borderId="1" xfId="0" applyFont="1" applyFill="1" applyBorder="1"/>
    <xf numFmtId="166" fontId="1" fillId="0" borderId="0" xfId="0" applyFont="1" applyNumberFormat="1"/>
    <xf numFmtId="43" fontId="2" fillId="0" borderId="0" xfId="0" applyFont="1" applyNumberFormat="1"/>
    <xf numFmtId="0" fontId="4" fillId="0" borderId="0" xfId="0" applyFont="1"/>
    <xf numFmtId="167" fontId="2" fillId="2" borderId="0" xfId="0" applyFont="1" applyNumberFormat="1" applyFill="1"/>
    <xf numFmtId="168" fontId="2" fillId="2" borderId="0" xfId="0" applyFont="1" applyNumberFormat="1" applyFill="1"/>
    <xf numFmtId="0" fontId="4" fillId="3" borderId="0" xfId="0" applyFont="1" applyFill="1" applyAlignment="1">
      <alignment wrapText="1"/>
    </xf>
    <xf numFmtId="10" fontId="2" fillId="0" borderId="0" xfId="0" applyFont="1" applyNumberFormat="1"/>
    <xf numFmtId="44" fontId="2" fillId="0" borderId="0" xfId="0" applyFont="1" applyNumberFormat="1"/>
    <xf numFmtId="0" fontId="1" fillId="0" borderId="0" xfId="0" applyFont="1" applyAlignment="1">
      <alignment horizontal="center"/>
    </xf>
    <xf numFmtId="44" fontId="1" fillId="0" borderId="0" xfId="0" applyFont="1" applyNumberFormat="1" applyAlignment="1">
      <alignment wrapText="1"/>
    </xf>
    <xf numFmtId="167" fontId="2" fillId="0" borderId="0" xfId="0" applyFont="1" applyNumberFormat="1"/>
    <xf numFmtId="10" fontId="1" fillId="0" borderId="0" xfId="0" applyFont="1" applyNumberFormat="1"/>
    <xf numFmtId="44" fontId="2" fillId="0" borderId="0" xfId="0" applyFont="1" applyNumberFormat="1" applyAlignment="1">
      <alignment horizontal="center"/>
    </xf>
    <xf numFmtId="0" fontId="4" fillId="3" borderId="0" xfId="0" applyFont="1" applyFill="1"/>
    <xf numFmtId="9" fontId="2" fillId="0" borderId="0" xfId="0" applyFont="1" applyNumberFormat="1"/>
    <xf numFmtId="168" fontId="2" fillId="0" borderId="0" xfId="0" applyFont="1" applyNumberFormat="1"/>
    <xf numFmtId="44" fontId="1" fillId="0" borderId="0" xfId="0" applyFont="1" applyNumberFormat="1"/>
    <xf numFmtId="166" fontId="1" fillId="2" borderId="0" xfId="0" applyFont="1" applyNumberFormat="1" applyFill="1" applyAlignment="1">
      <alignment wrapText="1"/>
    </xf>
    <xf numFmtId="166" fontId="2" fillId="0" borderId="0" xfId="0" applyFont="1" applyNumberFormat="1"/>
    <xf numFmtId="0" fontId="1" fillId="4" borderId="0" xfId="0" applyFont="1" applyFill="1" applyAlignment="1">
      <alignment wrapText="1"/>
    </xf>
    <xf numFmtId="0" fontId="4" fillId="3" borderId="2" xfId="0" applyFont="1" applyFill="1" applyBorder="1" applyAlignment="1">
      <alignment wrapText="1"/>
    </xf>
    <xf numFmtId="181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4" fillId="3" borderId="1" xfId="0" applyFont="1" applyFill="1" applyBorder="1" applyAlignment="1">
      <alignment horizontal="left"/>
    </xf>
    <xf numFmtId="0" fontId="4" fillId="3" borderId="2" xfId="0" applyFont="1" applyFill="1" applyBorder="1"/>
    <xf numFmtId="194" fontId="2" fillId="0" borderId="0" xfId="0" applyFont="1" applyNumberFormat="1"/>
    <xf numFmtId="187" fontId="2" fillId="0" borderId="0" xfId="0" applyFont="1" applyNumberFormat="1"/>
    <xf numFmtId="170" fontId="2" fillId="0" borderId="0" xfId="0" applyFont="1" applyNumberFormat="1"/>
    <xf numFmtId="171" fontId="1" fillId="0" borderId="0" xfId="0" applyFont="1" applyNumberFormat="1"/>
    <xf numFmtId="166" fontId="1" fillId="2" borderId="0" xfId="0" applyFont="1" applyNumberFormat="1" applyFill="1"/>
    <xf numFmtId="166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6" fontId="7" fillId="0" borderId="0" xfId="0" applyFont="1" applyNumberFormat="1"/>
    <xf numFmtId="3" fontId="7" fillId="0" borderId="0" xfId="0" applyFont="1" applyNumberFormat="1"/>
    <xf numFmtId="192" fontId="2" fillId="0" borderId="0" xfId="0" applyFont="1" applyNumberFormat="1"/>
    <xf numFmtId="188" fontId="2" fillId="0" borderId="0" xfId="0" applyFont="1" applyNumberFormat="1"/>
    <xf numFmtId="172" fontId="2" fillId="0" borderId="0" xfId="0" applyFont="1" applyNumberFormat="1"/>
    <xf numFmtId="170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0" fontId="2" fillId="0" borderId="0" xfId="0" applyFont="1"/>
    <xf numFmtId="166" fontId="2" fillId="0" borderId="3" xfId="0" applyFont="1" applyNumberFormat="1" applyBorder="1"/>
    <xf numFmtId="166" fontId="2" fillId="0" borderId="4" xfId="0" applyFont="1" applyNumberFormat="1" applyBorder="1"/>
    <xf numFmtId="166" fontId="2" fillId="0" borderId="5" xfId="0" applyFont="1" applyNumberFormat="1" applyBorder="1"/>
    <xf numFmtId="0" fontId="4" fillId="3" borderId="6" xfId="0" applyFont="1" applyFill="1" applyBorder="1"/>
    <xf numFmtId="0" fontId="4" fillId="3" borderId="7" xfId="0" applyFont="1" applyFill="1" applyBorder="1"/>
    <xf numFmtId="0" fontId="2" fillId="0" borderId="8" xfId="0" applyFont="1" applyBorder="1"/>
    <xf numFmtId="0" fontId="4" fillId="3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4" fillId="3" borderId="0" xfId="0" applyFont="1" applyFill="1" applyAlignment="1">
      <alignment horizontal="left"/>
    </xf>
    <xf numFmtId="9" fontId="2" fillId="0" borderId="7" xfId="0" applyFont="1" applyNumberFormat="1" applyBorder="1"/>
    <xf numFmtId="0" fontId="4" fillId="3" borderId="11" xfId="0" applyFont="1" applyFill="1" applyBorder="1"/>
    <xf numFmtId="0" fontId="4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6" fontId="2" fillId="0" borderId="7" xfId="0" applyFont="1" applyNumberFormat="1" applyBorder="1"/>
    <xf numFmtId="166" fontId="2" fillId="0" borderId="10" xfId="0" applyFont="1" applyNumberFormat="1" applyBorder="1"/>
    <xf numFmtId="0" fontId="8" fillId="3" borderId="2" xfId="0" applyFont="1" applyFill="1" applyBorder="1"/>
    <xf numFmtId="9" fontId="7" fillId="0" borderId="0" xfId="0" applyFont="1" applyNumberFormat="1" applyAlignment="1">
      <alignment horizontal="center"/>
    </xf>
    <xf numFmtId="168" fontId="7" fillId="0" borderId="0" xfId="0" applyFont="1" applyNumberFormat="1"/>
    <xf numFmtId="0" fontId="8" fillId="3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8" fontId="2" fillId="0" borderId="7" xfId="0" applyFont="1" applyNumberFormat="1" applyBorder="1"/>
    <xf numFmtId="166" fontId="1" fillId="0" borderId="7" xfId="0" applyFont="1" applyNumberFormat="1" applyBorder="1"/>
    <xf numFmtId="0" fontId="4" fillId="3" borderId="12" xfId="0" applyFont="1" applyFill="1" applyBorder="1"/>
    <xf numFmtId="0" fontId="4" fillId="3" borderId="13" xfId="0" applyFont="1" applyFill="1" applyBorder="1"/>
    <xf numFmtId="166" fontId="1" fillId="0" borderId="5" xfId="0" applyFont="1" applyNumberFormat="1" applyBorder="1"/>
    <xf numFmtId="0" fontId="4" fillId="3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8" fontId="2" fillId="0" borderId="10" xfId="0" applyFont="1" applyNumberFormat="1" applyBorder="1"/>
    <xf numFmtId="166" fontId="1" fillId="0" borderId="10" xfId="0" applyFont="1" applyNumberFormat="1" applyBorder="1"/>
    <xf numFmtId="166" fontId="1" fillId="0" borderId="3" xfId="0" applyFont="1" applyNumberFormat="1" applyBorder="1"/>
    <xf numFmtId="166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9" fontId="2" fillId="2" borderId="0" xfId="0" applyFont="1" applyNumberFormat="1" applyFill="1"/>
    <xf numFmtId="197" fontId="2" fillId="0" borderId="0" xfId="0" applyFont="1" applyNumberFormat="1"/>
    <xf numFmtId="166" fontId="2" fillId="2" borderId="15" xfId="0" applyFont="1" applyNumberFormat="1" applyFill="1" applyBorder="1"/>
    <xf numFmtId="166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6" fontId="2" fillId="2" borderId="19" xfId="0" applyFont="1" applyNumberFormat="1" applyFill="1" applyBorder="1"/>
    <xf numFmtId="186" fontId="2" fillId="0" borderId="0" xfId="0" applyFont="1" applyNumberFormat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8" fontId="2" fillId="0" borderId="15" xfId="0" applyFont="1" applyNumberFormat="1" applyBorder="1"/>
    <xf numFmtId="168" fontId="2" fillId="0" borderId="17" xfId="0" applyFont="1" applyNumberFormat="1" applyBorder="1"/>
    <xf numFmtId="166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2" borderId="0" xfId="0" applyFont="1" applyNumberFormat="1" applyFill="1" applyAlignment="1">
      <alignment horizontal="center"/>
    </xf>
    <xf numFmtId="198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818.27892833363239</c:v>
                </c:pt>
                <c:pt idx="1">
                  <c:v>857.39521909422126</c:v>
                </c:pt>
                <c:pt idx="2">
                  <c:v>765.01943302479617</c:v>
                </c:pt>
                <c:pt idx="3">
                  <c:v>715.31383207035447</c:v>
                </c:pt>
                <c:pt idx="4">
                  <c:v>659.72872702411723</c:v>
                </c:pt>
                <c:pt idx="5">
                  <c:v>650.08669599042173</c:v>
                </c:pt>
                <c:pt idx="6">
                  <c:v>642.7296137643782</c:v>
                </c:pt>
                <c:pt idx="7">
                  <c:v>625.87641438956587</c:v>
                </c:pt>
                <c:pt idx="8">
                  <c:v>628.04499302219881</c:v>
                </c:pt>
                <c:pt idx="9">
                  <c:v>651.36247071051287</c:v>
                </c:pt>
                <c:pt idx="10">
                  <c:v>677.21141620304013</c:v>
                </c:pt>
                <c:pt idx="11">
                  <c:v>726.48128691215413</c:v>
                </c:pt>
                <c:pt idx="12">
                  <c:v>815.5998332439691</c:v>
                </c:pt>
                <c:pt idx="13">
                  <c:v>982.20079948168689</c:v>
                </c:pt>
                <c:pt idx="14">
                  <c:v>1020.1340844342191</c:v>
                </c:pt>
                <c:pt idx="15">
                  <c:v>1108.9280035089846</c:v>
                </c:pt>
                <c:pt idx="16">
                  <c:v>1162.4612388779383</c:v>
                </c:pt>
                <c:pt idx="17">
                  <c:v>1268.3160661370273</c:v>
                </c:pt>
                <c:pt idx="18">
                  <c:v>1396.0235610956261</c:v>
                </c:pt>
                <c:pt idx="19">
                  <c:v>1382.1769350691882</c:v>
                </c:pt>
                <c:pt idx="20">
                  <c:v>1379.1269455745205</c:v>
                </c:pt>
                <c:pt idx="21">
                  <c:v>1356.3224164567166</c:v>
                </c:pt>
                <c:pt idx="22">
                  <c:v>1271.7978352819209</c:v>
                </c:pt>
                <c:pt idx="23">
                  <c:v>1103.076621443362</c:v>
                </c:pt>
                <c:pt idx="24">
                  <c:v>1048.7765356068585</c:v>
                </c:pt>
                <c:pt idx="25">
                  <c:v>1007.0411143741869</c:v>
                </c:pt>
                <c:pt idx="26">
                  <c:v>1054.3809679333253</c:v>
                </c:pt>
                <c:pt idx="27">
                  <c:v>1086.7996803396829</c:v>
                </c:pt>
                <c:pt idx="28">
                  <c:v>1178.3565405702234</c:v>
                </c:pt>
                <c:pt idx="29">
                  <c:v>1206.0523590373668</c:v>
                </c:pt>
                <c:pt idx="30">
                  <c:v>1269.2012100318916</c:v>
                </c:pt>
                <c:pt idx="31">
                  <c:v>1174.1877967280102</c:v>
                </c:pt>
                <c:pt idx="32">
                  <c:v>1183.7876920492035</c:v>
                </c:pt>
                <c:pt idx="33">
                  <c:v>1019.679662227188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0.28218640047240412</c:v>
                </c:pt>
                <c:pt idx="2">
                  <c:v>0.27921641363432398</c:v>
                </c:pt>
                <c:pt idx="3">
                  <c:v>0.26264040160500846</c:v>
                </c:pt>
                <c:pt idx="4">
                  <c:v>0.23962494252289618</c:v>
                </c:pt>
                <c:pt idx="5">
                  <c:v>0.20921197597195557</c:v>
                </c:pt>
                <c:pt idx="6">
                  <c:v>0.2139122370598735</c:v>
                </c:pt>
                <c:pt idx="7">
                  <c:v>0.21294041124227028</c:v>
                </c:pt>
                <c:pt idx="8">
                  <c:v>0.16839328488975183</c:v>
                </c:pt>
                <c:pt idx="9">
                  <c:v>0.17772051494500862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0.19027083409968459</c:v>
                </c:pt>
                <c:pt idx="18">
                  <c:v>0.19874988436851349</c:v>
                </c:pt>
                <c:pt idx="19">
                  <c:v>0.19759115268248267</c:v>
                </c:pt>
                <c:pt idx="20">
                  <c:v>0.18461473518050758</c:v>
                </c:pt>
                <c:pt idx="21">
                  <c:v>0.20423943498342134</c:v>
                </c:pt>
                <c:pt idx="22">
                  <c:v>0.19060097808143942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0.28165275876332257</c:v>
                </c:pt>
                <c:pt idx="2">
                  <c:v>0.2719434796063947</c:v>
                </c:pt>
                <c:pt idx="3">
                  <c:v>0.30352977686813581</c:v>
                </c:pt>
                <c:pt idx="4">
                  <c:v>0.33102711218153108</c:v>
                </c:pt>
                <c:pt idx="5">
                  <c:v>0.35995716286792268</c:v>
                </c:pt>
                <c:pt idx="6">
                  <c:v>0.34447890117546409</c:v>
                </c:pt>
                <c:pt idx="7">
                  <c:v>0.36069315445995315</c:v>
                </c:pt>
                <c:pt idx="8">
                  <c:v>0.40508552799659509</c:v>
                </c:pt>
                <c:pt idx="9">
                  <c:v>0.38575304434912949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0.24517577924291953</c:v>
                </c:pt>
                <c:pt idx="18">
                  <c:v>0.25507496348597891</c:v>
                </c:pt>
                <c:pt idx="19">
                  <c:v>0.24786155233563173</c:v>
                </c:pt>
                <c:pt idx="20">
                  <c:v>0.23826494306346688</c:v>
                </c:pt>
                <c:pt idx="21">
                  <c:v>0.28390523300222997</c:v>
                </c:pt>
                <c:pt idx="22">
                  <c:v>0.27190755268337469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1.8656083957363063E-3</c:v>
                </c:pt>
                <c:pt idx="2">
                  <c:v>3.8599622406620669E-5</c:v>
                </c:pt>
                <c:pt idx="3">
                  <c:v>1.1342324495027614E-3</c:v>
                </c:pt>
                <c:pt idx="4">
                  <c:v>8.538424707626506E-4</c:v>
                </c:pt>
                <c:pt idx="5">
                  <c:v>1.1210742981263991E-3</c:v>
                </c:pt>
                <c:pt idx="6">
                  <c:v>2.1486551125682379E-3</c:v>
                </c:pt>
                <c:pt idx="7">
                  <c:v>3.248061744875819E-3</c:v>
                </c:pt>
                <c:pt idx="8">
                  <c:v>7.2102193909077275E-3</c:v>
                </c:pt>
                <c:pt idx="9">
                  <c:v>9.6485706856326188E-3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7.5293488339898129E-2</c:v>
                </c:pt>
                <c:pt idx="18">
                  <c:v>4.4555385491252278E-2</c:v>
                </c:pt>
                <c:pt idx="19">
                  <c:v>4.4925084325552526E-2</c:v>
                </c:pt>
                <c:pt idx="20">
                  <c:v>8.5089940620108051E-2</c:v>
                </c:pt>
                <c:pt idx="21">
                  <c:v>2.5440069517049767E-2</c:v>
                </c:pt>
                <c:pt idx="22">
                  <c:v>5.0052850437591792E-2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0.29126711188059279</c:v>
                </c:pt>
                <c:pt idx="2">
                  <c:v>0.28141953540940412</c:v>
                </c:pt>
                <c:pt idx="3">
                  <c:v>0.26766309268364619</c:v>
                </c:pt>
                <c:pt idx="4">
                  <c:v>0.26385637603428191</c:v>
                </c:pt>
                <c:pt idx="5">
                  <c:v>0.2457432662842286</c:v>
                </c:pt>
                <c:pt idx="6">
                  <c:v>0.25180700691698837</c:v>
                </c:pt>
                <c:pt idx="7">
                  <c:v>0.25817630851941137</c:v>
                </c:pt>
                <c:pt idx="8">
                  <c:v>0.24789728466378005</c:v>
                </c:pt>
                <c:pt idx="9">
                  <c:v>0.2413092317677317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0.26613107668452884</c:v>
                </c:pt>
                <c:pt idx="18">
                  <c:v>0.25700481400198344</c:v>
                </c:pt>
                <c:pt idx="19">
                  <c:v>0.27289442049736773</c:v>
                </c:pt>
                <c:pt idx="20">
                  <c:v>0.27056972585722039</c:v>
                </c:pt>
                <c:pt idx="21">
                  <c:v>0.26302788159205265</c:v>
                </c:pt>
                <c:pt idx="22">
                  <c:v>0.24891912581502051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7.9354002318036521E-2</c:v>
                </c:pt>
                <c:pt idx="2">
                  <c:v>8.5926925625926229E-2</c:v>
                </c:pt>
                <c:pt idx="3">
                  <c:v>8.3575543193819851E-2</c:v>
                </c:pt>
                <c:pt idx="4">
                  <c:v>8.5391159600305605E-2</c:v>
                </c:pt>
                <c:pt idx="5">
                  <c:v>0.10507585305394093</c:v>
                </c:pt>
                <c:pt idx="6">
                  <c:v>0.1104429124896122</c:v>
                </c:pt>
                <c:pt idx="7">
                  <c:v>9.3370372934078044E-2</c:v>
                </c:pt>
                <c:pt idx="8">
                  <c:v>9.449843721765866E-2</c:v>
                </c:pt>
                <c:pt idx="9">
                  <c:v>9.9659371697436244E-2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0.1102159087801684</c:v>
                </c:pt>
                <c:pt idx="18">
                  <c:v>0.12668496026986578</c:v>
                </c:pt>
                <c:pt idx="19">
                  <c:v>0.115128319151936</c:v>
                </c:pt>
                <c:pt idx="20">
                  <c:v>9.9290988923014439E-2</c:v>
                </c:pt>
                <c:pt idx="21">
                  <c:v>0.10113631321462123</c:v>
                </c:pt>
                <c:pt idx="22">
                  <c:v>0.11625948187650703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1.1618644538179939E-2</c:v>
                </c:pt>
                <c:pt idx="2">
                  <c:v>1.4639639834316638E-2</c:v>
                </c:pt>
                <c:pt idx="3">
                  <c:v>1.2629206789873917E-2</c:v>
                </c:pt>
                <c:pt idx="4">
                  <c:v>1.4723599124234699E-2</c:v>
                </c:pt>
                <c:pt idx="5">
                  <c:v>1.4460956480114331E-2</c:v>
                </c:pt>
                <c:pt idx="6">
                  <c:v>1.1832788494354485E-2</c:v>
                </c:pt>
                <c:pt idx="7">
                  <c:v>1.5020500693744455E-2</c:v>
                </c:pt>
                <c:pt idx="8">
                  <c:v>1.52392704291973E-2</c:v>
                </c:pt>
                <c:pt idx="9">
                  <c:v>1.4869198643814054E-2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1.6883956028675217E-2</c:v>
                </c:pt>
                <c:pt idx="18">
                  <c:v>2.3103961983474957E-2</c:v>
                </c:pt>
                <c:pt idx="19">
                  <c:v>2.2958487891767475E-2</c:v>
                </c:pt>
                <c:pt idx="20">
                  <c:v>2.9169839285878567E-2</c:v>
                </c:pt>
                <c:pt idx="21">
                  <c:v>2.2778839062490029E-2</c:v>
                </c:pt>
                <c:pt idx="22">
                  <c:v>2.3752295052466531E-2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102586555611.854</c:v>
                </c:pt>
                <c:pt idx="2">
                  <c:v>119374961896.23599</c:v>
                </c:pt>
                <c:pt idx="3">
                  <c:v>144567346984.78601</c:v>
                </c:pt>
                <c:pt idx="4">
                  <c:v>154484098622.34601</c:v>
                </c:pt>
                <c:pt idx="5">
                  <c:v>178066576962.42401</c:v>
                </c:pt>
                <c:pt idx="6">
                  <c:v>190491666380.83801</c:v>
                </c:pt>
                <c:pt idx="7">
                  <c:v>215684839197.323</c:v>
                </c:pt>
                <c:pt idx="8">
                  <c:v>253282826705.21301</c:v>
                </c:pt>
                <c:pt idx="9">
                  <c:v>229170326430.78799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191223930728.46899</c:v>
                </c:pt>
                <c:pt idx="18">
                  <c:v>209144959930.06201</c:v>
                </c:pt>
                <c:pt idx="19">
                  <c:v>216444379295.73599</c:v>
                </c:pt>
                <c:pt idx="20">
                  <c:v>241399568277.448</c:v>
                </c:pt>
                <c:pt idx="21">
                  <c:v>207688871977.26801</c:v>
                </c:pt>
                <c:pt idx="22">
                  <c:v>209698952347.814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32450890565.687599</c:v>
                </c:pt>
                <c:pt idx="1">
                  <c:v>34398369297.500603</c:v>
                </c:pt>
                <c:pt idx="2">
                  <c:v>40280364499.505699</c:v>
                </c:pt>
                <c:pt idx="3">
                  <c:v>45119088247.1661</c:v>
                </c:pt>
                <c:pt idx="4">
                  <c:v>46539793516.012802</c:v>
                </c:pt>
                <c:pt idx="5">
                  <c:v>51657545592.148499</c:v>
                </c:pt>
                <c:pt idx="6">
                  <c:v>55056814835.385597</c:v>
                </c:pt>
                <c:pt idx="7">
                  <c:v>57525937807.339798</c:v>
                </c:pt>
                <c:pt idx="8">
                  <c:v>54884149262.763298</c:v>
                </c:pt>
                <c:pt idx="9">
                  <c:v>57768630847.933998</c:v>
                </c:pt>
                <c:pt idx="10">
                  <c:v>54250405674.361099</c:v>
                </c:pt>
                <c:pt idx="11">
                  <c:v>50056680980.534203</c:v>
                </c:pt>
                <c:pt idx="12">
                  <c:v>44045289970.350899</c:v>
                </c:pt>
                <c:pt idx="13">
                  <c:v>34613222080.4767</c:v>
                </c:pt>
                <c:pt idx="14">
                  <c:v>31179729609.945702</c:v>
                </c:pt>
                <c:pt idx="15">
                  <c:v>28531477613.735901</c:v>
                </c:pt>
                <c:pt idx="16">
                  <c:v>29247139179.208599</c:v>
                </c:pt>
                <c:pt idx="17">
                  <c:v>29974025589.947899</c:v>
                </c:pt>
                <c:pt idx="18">
                  <c:v>31161507080.6371</c:v>
                </c:pt>
                <c:pt idx="19">
                  <c:v>34612267555.498703</c:v>
                </c:pt>
                <c:pt idx="20">
                  <c:v>35094311207.278297</c:v>
                </c:pt>
                <c:pt idx="21">
                  <c:v>34980117412.325897</c:v>
                </c:pt>
                <c:pt idx="22">
                  <c:v>35115473601.692497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56981386388.025795</c:v>
                </c:pt>
                <c:pt idx="12">
                  <c:v>60605873380.427567</c:v>
                </c:pt>
                <c:pt idx="13">
                  <c:v>75041449601.163208</c:v>
                </c:pt>
                <c:pt idx="14">
                  <c:v>71104675132.622696</c:v>
                </c:pt>
                <c:pt idx="15">
                  <c:v>68259746170.42691</c:v>
                </c:pt>
                <c:pt idx="16">
                  <c:v>75461497876.014175</c:v>
                </c:pt>
                <c:pt idx="17">
                  <c:v>82304836291.620544</c:v>
                </c:pt>
                <c:pt idx="18">
                  <c:v>88947790772.227371</c:v>
                </c:pt>
                <c:pt idx="19">
                  <c:v>86895592649.113174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95165512443.003525</c:v>
                </c:pt>
                <c:pt idx="29">
                  <c:v>100896074021.26785</c:v>
                </c:pt>
                <c:pt idx="30">
                  <c:v>116392342054.93671</c:v>
                </c:pt>
                <c:pt idx="31">
                  <c:v>77517788760.015244</c:v>
                </c:pt>
                <c:pt idx="32">
                  <c:v>75130505806.230804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35314540684.988655</c:v>
                </c:pt>
                <c:pt idx="12">
                  <c:v>40071632214.55909</c:v>
                </c:pt>
                <c:pt idx="13">
                  <c:v>47976050298.864624</c:v>
                </c:pt>
                <c:pt idx="14">
                  <c:v>55828142718.696022</c:v>
                </c:pt>
                <c:pt idx="15">
                  <c:v>60970223750.581635</c:v>
                </c:pt>
                <c:pt idx="16">
                  <c:v>63199194785.572578</c:v>
                </c:pt>
                <c:pt idx="17">
                  <c:v>71380662482.617737</c:v>
                </c:pt>
                <c:pt idx="18">
                  <c:v>75918522994.503128</c:v>
                </c:pt>
                <c:pt idx="19">
                  <c:v>73034497087.885971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47516058750.49176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58218842123.370659</c:v>
                </c:pt>
                <c:pt idx="29">
                  <c:v>61514912605.909286</c:v>
                </c:pt>
                <c:pt idx="30">
                  <c:v>61181909783.999275</c:v>
                </c:pt>
                <c:pt idx="31">
                  <c:v>53041459497.985451</c:v>
                </c:pt>
                <c:pt idx="32">
                  <c:v>53587823865.877998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36386532109.180099</c:v>
                </c:pt>
                <c:pt idx="12">
                  <c:v>40474583691.594917</c:v>
                </c:pt>
                <c:pt idx="13">
                  <c:v>52491467061.958565</c:v>
                </c:pt>
                <c:pt idx="14">
                  <c:v>53106742407.581985</c:v>
                </c:pt>
                <c:pt idx="15">
                  <c:v>57109551648.893532</c:v>
                </c:pt>
                <c:pt idx="16">
                  <c:v>63684285633.799347</c:v>
                </c:pt>
                <c:pt idx="17">
                  <c:v>62865766509.783073</c:v>
                </c:pt>
                <c:pt idx="18">
                  <c:v>76369892421.128693</c:v>
                </c:pt>
                <c:pt idx="19">
                  <c:v>87574534690.331161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44926258228.33387</c:v>
                </c:pt>
                <c:pt idx="28">
                  <c:v>53614561428.433601</c:v>
                </c:pt>
                <c:pt idx="29">
                  <c:v>58302797940.580948</c:v>
                </c:pt>
                <c:pt idx="30">
                  <c:v>66506022288.65609</c:v>
                </c:pt>
                <c:pt idx="31">
                  <c:v>54699820280.701767</c:v>
                </c:pt>
                <c:pt idx="32">
                  <c:v>57287375671.231697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5202187810.3927622</c:v>
                </c:pt>
                <c:pt idx="12">
                  <c:v>7430565479.1797934</c:v>
                </c:pt>
                <c:pt idx="13">
                  <c:v>14692106560.140493</c:v>
                </c:pt>
                <c:pt idx="14">
                  <c:v>12711240751.03694</c:v>
                </c:pt>
                <c:pt idx="15">
                  <c:v>22032729813.041679</c:v>
                </c:pt>
                <c:pt idx="16">
                  <c:v>22554381653.087597</c:v>
                </c:pt>
                <c:pt idx="17">
                  <c:v>38373128421.115433</c:v>
                </c:pt>
                <c:pt idx="18">
                  <c:v>52996883465.056023</c:v>
                </c:pt>
                <c:pt idx="19">
                  <c:v>38051041678.695572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14489839925.732977</c:v>
                </c:pt>
                <c:pt idx="29">
                  <c:v>14457466919.128094</c:v>
                </c:pt>
                <c:pt idx="30">
                  <c:v>12981768016.664303</c:v>
                </c:pt>
                <c:pt idx="31">
                  <c:v>10359050778.327597</c:v>
                </c:pt>
                <c:pt idx="32">
                  <c:v>10756367609.108601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5307092958.7463789</c:v>
                </c:pt>
                <c:pt idx="12">
                  <c:v>7340234278.9484177</c:v>
                </c:pt>
                <c:pt idx="13">
                  <c:v>7674708345.7142143</c:v>
                </c:pt>
                <c:pt idx="14">
                  <c:v>8913906479.3275719</c:v>
                </c:pt>
                <c:pt idx="15">
                  <c:v>9373228018.197464</c:v>
                </c:pt>
                <c:pt idx="16">
                  <c:v>9455904225.4306393</c:v>
                </c:pt>
                <c:pt idx="17">
                  <c:v>11305963507.320248</c:v>
                </c:pt>
                <c:pt idx="18">
                  <c:v>11679538854.689457</c:v>
                </c:pt>
                <c:pt idx="19">
                  <c:v>13855427149.815752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15332495552.698919</c:v>
                </c:pt>
                <c:pt idx="29">
                  <c:v>16608201196.766081</c:v>
                </c:pt>
                <c:pt idx="30">
                  <c:v>21407273981.444084</c:v>
                </c:pt>
                <c:pt idx="31">
                  <c:v>12935749884.010204</c:v>
                </c:pt>
                <c:pt idx="32">
                  <c:v>13817290529.706301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14387811668.93898</c:v>
                </c:pt>
                <c:pt idx="12">
                  <c:v>19193136161.138203</c:v>
                </c:pt>
                <c:pt idx="13">
                  <c:v>20675188900.257179</c:v>
                </c:pt>
                <c:pt idx="14">
                  <c:v>20963778895.360962</c:v>
                </c:pt>
                <c:pt idx="15">
                  <c:v>21421867008.928471</c:v>
                </c:pt>
                <c:pt idx="16">
                  <c:v>21008087278.924847</c:v>
                </c:pt>
                <c:pt idx="17">
                  <c:v>24422124703.397968</c:v>
                </c:pt>
                <c:pt idx="18">
                  <c:v>25601964631.055069</c:v>
                </c:pt>
                <c:pt idx="19">
                  <c:v>23641455224.473145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15893707866.854902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24747627460.525547</c:v>
                </c:pt>
                <c:pt idx="29">
                  <c:v>25921392229.801708</c:v>
                </c:pt>
                <c:pt idx="30">
                  <c:v>26374825833.206383</c:v>
                </c:pt>
                <c:pt idx="31">
                  <c:v>23493250487.493988</c:v>
                </c:pt>
                <c:pt idx="32">
                  <c:v>20479950490.316299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16129648064.78701</c:v>
                </c:pt>
                <c:pt idx="12">
                  <c:v>20797175937.274326</c:v>
                </c:pt>
                <c:pt idx="13">
                  <c:v>23685286877.66214</c:v>
                </c:pt>
                <c:pt idx="14">
                  <c:v>27245549452.023327</c:v>
                </c:pt>
                <c:pt idx="15">
                  <c:v>45891620138.100792</c:v>
                </c:pt>
                <c:pt idx="16">
                  <c:v>48403423796.285477</c:v>
                </c:pt>
                <c:pt idx="17">
                  <c:v>46664769543.040771</c:v>
                </c:pt>
                <c:pt idx="18">
                  <c:v>52121099966.069687</c:v>
                </c:pt>
                <c:pt idx="19">
                  <c:v>47002905843.28727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25217055417.914501</c:v>
                </c:pt>
                <c:pt idx="28">
                  <c:v>28985594138.168724</c:v>
                </c:pt>
                <c:pt idx="29">
                  <c:v>25997569106.741745</c:v>
                </c:pt>
                <c:pt idx="30">
                  <c:v>28193832874.307247</c:v>
                </c:pt>
                <c:pt idx="31">
                  <c:v>57207745250.424995</c:v>
                </c:pt>
                <c:pt idx="32">
                  <c:v>58510847251.7136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19595552756.10149</c:v>
                </c:pt>
                <c:pt idx="12">
                  <c:v>24595530721.084885</c:v>
                </c:pt>
                <c:pt idx="13">
                  <c:v>28077235193.299015</c:v>
                </c:pt>
                <c:pt idx="14">
                  <c:v>30550889172.672771</c:v>
                </c:pt>
                <c:pt idx="15">
                  <c:v>36705510762.298866</c:v>
                </c:pt>
                <c:pt idx="16">
                  <c:v>40156080331.731522</c:v>
                </c:pt>
                <c:pt idx="17">
                  <c:v>41227518617.433502</c:v>
                </c:pt>
                <c:pt idx="18">
                  <c:v>45047751181.622833</c:v>
                </c:pt>
                <c:pt idx="19">
                  <c:v>50830521037.675789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44137624993.995682</c:v>
                </c:pt>
                <c:pt idx="29">
                  <c:v>47655534074.290939</c:v>
                </c:pt>
                <c:pt idx="30" formatCode="0.0,,,&quot;B&quot;">
                  <c:v>48903475268.524284</c:v>
                </c:pt>
                <c:pt idx="31" formatCode="0.0,,,&quot;B&quot;">
                  <c:v>55766100984.23967</c:v>
                </c:pt>
                <c:pt idx="32">
                  <c:v>54980395765.392097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11705540748.445671</c:v>
                </c:pt>
                <c:pt idx="12">
                  <c:v>16376204826.390013</c:v>
                </c:pt>
                <c:pt idx="13">
                  <c:v>24541946296.546055</c:v>
                </c:pt>
                <c:pt idx="14">
                  <c:v>29912883226.601784</c:v>
                </c:pt>
                <c:pt idx="15">
                  <c:v>32067955312.071064</c:v>
                </c:pt>
                <c:pt idx="16">
                  <c:v>33889152261.973686</c:v>
                </c:pt>
                <c:pt idx="17">
                  <c:v>33337136677.287769</c:v>
                </c:pt>
                <c:pt idx="18">
                  <c:v>36615226063.21981</c:v>
                </c:pt>
                <c:pt idx="19">
                  <c:v>40543111703.646408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32661718792.548626</c:v>
                </c:pt>
                <c:pt idx="29">
                  <c:v>33170118770.594376</c:v>
                </c:pt>
                <c:pt idx="30">
                  <c:v>32709240845.588493</c:v>
                </c:pt>
                <c:pt idx="31">
                  <c:v>30809340447.998417</c:v>
                </c:pt>
                <c:pt idx="32">
                  <c:v>30742623503.037899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19567542739.313786</c:v>
                </c:pt>
                <c:pt idx="12">
                  <c:v>19715757632.283489</c:v>
                </c:pt>
                <c:pt idx="13">
                  <c:v>19311053134.625362</c:v>
                </c:pt>
                <c:pt idx="14">
                  <c:v>22078390468.773312</c:v>
                </c:pt>
                <c:pt idx="15">
                  <c:v>20272295944.587265</c:v>
                </c:pt>
                <c:pt idx="16">
                  <c:v>23515513974.779816</c:v>
                </c:pt>
                <c:pt idx="17">
                  <c:v>23477487462.479282</c:v>
                </c:pt>
                <c:pt idx="18">
                  <c:v>25797968193.245659</c:v>
                </c:pt>
                <c:pt idx="19">
                  <c:v>28373501058.253937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35752942173.648453</c:v>
                </c:pt>
                <c:pt idx="29">
                  <c:v>37301668475.775887</c:v>
                </c:pt>
                <c:pt idx="30">
                  <c:v>44301301672.457939</c:v>
                </c:pt>
                <c:pt idx="31">
                  <c:v>34175655057.143604</c:v>
                </c:pt>
                <c:pt idx="32">
                  <c:v>34383474501.119598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6553338068.7724752</c:v>
                </c:pt>
                <c:pt idx="12">
                  <c:v>6978679889.4916334</c:v>
                </c:pt>
                <c:pt idx="13">
                  <c:v>8060318704.9060431</c:v>
                </c:pt>
                <c:pt idx="14">
                  <c:v>9339434253.8379021</c:v>
                </c:pt>
                <c:pt idx="15">
                  <c:v>9415943130.7707787</c:v>
                </c:pt>
                <c:pt idx="16">
                  <c:v>11199737621.22802</c:v>
                </c:pt>
                <c:pt idx="17">
                  <c:v>11172862904.259794</c:v>
                </c:pt>
                <c:pt idx="18">
                  <c:v>12766969309.857649</c:v>
                </c:pt>
                <c:pt idx="19">
                  <c:v>13698878332.994875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6789262913.3054314</c:v>
                </c:pt>
                <c:pt idx="29">
                  <c:v>8082239010.0171633</c:v>
                </c:pt>
                <c:pt idx="30">
                  <c:v>8119862735.380373</c:v>
                </c:pt>
                <c:pt idx="31">
                  <c:v>3876240009.3868055</c:v>
                </c:pt>
                <c:pt idx="32">
                  <c:v>4643056135.7002001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>M1</f>
      </c>
      <c r="B1" s="1" t="str">
        <f>N1</f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30" t="s">
        <v>507</v>
      </c>
      <c r="N1" s="30" t="s">
        <v>508</v>
      </c>
      <c r="O1" s="30" t="s">
        <v>468</v>
      </c>
      <c r="P1" s="30" t="s">
        <v>469</v>
      </c>
      <c r="Q1" s="30" t="s">
        <v>470</v>
      </c>
      <c r="R1" s="30" t="s">
        <v>471</v>
      </c>
      <c r="S1" s="30" t="s">
        <v>472</v>
      </c>
      <c r="T1" s="30" t="s">
        <v>473</v>
      </c>
      <c r="U1" s="30" t="s">
        <v>474</v>
      </c>
      <c r="V1" s="30" t="s">
        <v>475</v>
      </c>
      <c r="W1" s="30" t="s">
        <v>476</v>
      </c>
      <c r="X1" s="30" t="s">
        <v>477</v>
      </c>
      <c r="Y1" s="30" t="s">
        <v>478</v>
      </c>
      <c r="Z1" s="30" t="s">
        <v>479</v>
      </c>
      <c r="AA1" s="30" t="s">
        <v>480</v>
      </c>
      <c r="AB1" s="30" t="s">
        <v>481</v>
      </c>
      <c r="AC1" s="30" t="s">
        <v>482</v>
      </c>
      <c r="AD1" s="30" t="s">
        <v>483</v>
      </c>
      <c r="AE1" s="30" t="s">
        <v>484</v>
      </c>
      <c r="AF1" s="30" t="s">
        <v>485</v>
      </c>
      <c r="AG1" s="30" t="s">
        <v>486</v>
      </c>
      <c r="AH1" s="30" t="s">
        <v>487</v>
      </c>
      <c r="AI1" s="30" t="s">
        <v>488</v>
      </c>
      <c r="AJ1" s="30" t="s">
        <v>489</v>
      </c>
      <c r="AK1" s="30" t="s">
        <v>490</v>
      </c>
      <c r="AL1" s="30" t="s">
        <v>491</v>
      </c>
      <c r="AM1" s="30" t="s">
        <v>492</v>
      </c>
      <c r="AN1" s="30" t="s">
        <v>493</v>
      </c>
      <c r="AO1" s="30" t="s">
        <v>494</v>
      </c>
      <c r="AP1" s="30" t="s">
        <v>495</v>
      </c>
      <c r="AQ1" s="30" t="s">
        <v>496</v>
      </c>
      <c r="AR1" s="30" t="s">
        <v>497</v>
      </c>
      <c r="AS1" s="30" t="s">
        <v>498</v>
      </c>
      <c r="AT1" s="30" t="s">
        <v>499</v>
      </c>
      <c r="AU1" s="30" t="s">
        <v>500</v>
      </c>
      <c r="AV1" s="30" t="s">
        <v>501</v>
      </c>
      <c r="AW1" t="s">
        <v>509</v>
      </c>
      <c r="AX1" t="s">
        <v>510</v>
      </c>
      <c r="AY1" t="s">
        <v>511</v>
      </c>
      <c r="AZ1" t="s">
        <v>512</v>
      </c>
      <c r="BA1" t="s">
        <v>513</v>
      </c>
    </row>
    <row r="2" ht="30" customHeight="1">
      <c r="A2" s="1" t="str">
        <f>M2</f>
      </c>
      <c r="B2" s="1" t="str">
        <f>N2</f>
      </c>
      <c r="M2" s="9" t="s">
        <v>514</v>
      </c>
      <c r="N2" s="9" t="s">
        <v>515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 t="n">
        <v>27766409244.5725</v>
      </c>
      <c r="AL2" s="3" t="n">
        <v>20117589432.5252</v>
      </c>
      <c r="AM2" s="3" t="n">
        <v>15814444285.1675</v>
      </c>
      <c r="AN2" s="3" t="n">
        <v>24205301305.0384</v>
      </c>
      <c r="AO2" s="3" t="n">
        <v>33686791345.6108</v>
      </c>
      <c r="AP2" s="3" t="n">
        <v>31035471218.9151</v>
      </c>
      <c r="AQ2" s="3" t="n">
        <v>34812921569.4345</v>
      </c>
      <c r="AR2" s="3" t="n">
        <v>38372888881.5383</v>
      </c>
      <c r="AS2" s="3" t="n">
        <v>50101609453.4146</v>
      </c>
      <c r="AT2" s="3" t="n">
        <v>24784144858.8701</v>
      </c>
      <c r="AU2" s="3" t="n">
        <v>38727720245.0645</v>
      </c>
      <c r="AV2" s="3" t="n">
        <v>30264110184.6521</v>
      </c>
      <c r="AW2" s="3"/>
      <c r="AX2" s="3"/>
      <c r="AY2" s="3"/>
      <c r="AZ2" s="3"/>
      <c r="BA2" s="3"/>
      <c r="BB2" s="3"/>
    </row>
    <row r="3">
      <c r="A3" s="1" t="str">
        <f>M3</f>
      </c>
      <c r="B3" s="1" t="str">
        <f>N3</f>
      </c>
      <c r="M3" s="9" t="s">
        <v>514</v>
      </c>
      <c r="N3" s="9" t="s">
        <v>516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 t="n">
        <v>329870021411.014</v>
      </c>
      <c r="AL3" s="3" t="n">
        <v>286463462910.156</v>
      </c>
      <c r="AM3" s="3" t="n">
        <v>267469916339.332</v>
      </c>
      <c r="AN3" s="3" t="n">
        <v>249972893535.921</v>
      </c>
      <c r="AO3" s="3" t="n">
        <v>264674994282.781</v>
      </c>
      <c r="AP3" s="3" t="n">
        <v>289580375586.423</v>
      </c>
      <c r="AQ3" s="3" t="n">
        <v>324142899184.017</v>
      </c>
      <c r="AR3" s="3" t="n">
        <v>345482517268.407</v>
      </c>
      <c r="AS3" s="3" t="n">
        <v>372499889650.173</v>
      </c>
      <c r="AT3" s="3" t="n">
        <v>362279743738.787</v>
      </c>
      <c r="AU3" s="3" t="n">
        <v>375592971804.139</v>
      </c>
      <c r="AV3" s="3" t="n">
        <v>185736436186.073</v>
      </c>
      <c r="AW3" s="3"/>
      <c r="AX3" s="3"/>
      <c r="AY3" s="3"/>
      <c r="AZ3" s="3"/>
      <c r="BA3" s="3"/>
      <c r="BB3" s="3"/>
    </row>
    <row r="4" ht="45" customHeight="1">
      <c r="A4" s="1" t="str">
        <f>M4</f>
      </c>
      <c r="B4" s="1" t="str">
        <f>N4</f>
      </c>
      <c r="M4" s="9" t="s">
        <v>514</v>
      </c>
      <c r="N4" s="9" t="s">
        <v>517</v>
      </c>
      <c r="O4" s="3" t="n">
        <v>120350129405</v>
      </c>
      <c r="P4" s="3" t="n">
        <v>136154193844</v>
      </c>
      <c r="Q4" s="3" t="n">
        <v>123406660550</v>
      </c>
      <c r="R4" s="3" t="n">
        <v>121373382142</v>
      </c>
      <c r="S4" s="3" t="n">
        <v>117161902725</v>
      </c>
      <c r="T4" s="3" t="n">
        <v>116592014868</v>
      </c>
      <c r="U4" s="3" t="n">
        <v>118448779098</v>
      </c>
      <c r="V4" s="3" t="n">
        <v>115982151879</v>
      </c>
      <c r="W4" s="3" t="n">
        <v>116965882167</v>
      </c>
      <c r="X4" s="3" t="n">
        <v>122185036488</v>
      </c>
      <c r="Y4" s="3" t="n">
        <v>132178486506.387</v>
      </c>
      <c r="Z4" s="3" t="n">
        <v>143993638543.836</v>
      </c>
      <c r="AA4" s="3" t="n">
        <v>169810521226.128</v>
      </c>
      <c r="AB4" s="3" t="n">
        <v>211533087512.337</v>
      </c>
      <c r="AC4" s="3" t="n">
        <v>229761957048.789</v>
      </c>
      <c r="AD4" s="3" t="n">
        <v>265663361025.89</v>
      </c>
      <c r="AE4" s="3" t="n">
        <v>295165178110.853</v>
      </c>
      <c r="AF4" s="3" t="n">
        <v>328153480580.909</v>
      </c>
      <c r="AG4" s="3" t="n">
        <v>377988099747.404</v>
      </c>
      <c r="AH4" s="3" t="n">
        <v>381555380786.985</v>
      </c>
      <c r="AI4" s="3" t="n">
        <v>362403868841.008</v>
      </c>
      <c r="AJ4" s="3" t="n">
        <v>368565915961.162</v>
      </c>
      <c r="AK4" s="3"/>
      <c r="AL4" s="3"/>
      <c r="AM4" s="3"/>
      <c r="AN4" s="3" t="n">
        <v>6246925.665</v>
      </c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</row>
    <row r="5">
      <c r="A5" s="1" t="str">
        <f>M5</f>
      </c>
      <c r="B5" s="1" t="str">
        <f>N5</f>
      </c>
      <c r="M5" s="9" t="s">
        <v>518</v>
      </c>
      <c r="N5" s="9" t="s">
        <v>516</v>
      </c>
      <c r="O5" s="3" t="n">
        <v>291356000000</v>
      </c>
      <c r="P5" s="3" t="n">
        <v>310620000000</v>
      </c>
      <c r="Q5" s="3" t="n">
        <v>285195000000</v>
      </c>
      <c r="R5" s="3" t="n">
        <v>269655000000</v>
      </c>
      <c r="S5" s="3" t="n">
        <v>251339000000</v>
      </c>
      <c r="T5" s="3" t="n">
        <v>254215000000</v>
      </c>
      <c r="U5" s="3" t="n">
        <v>255052000000</v>
      </c>
      <c r="V5" s="3" t="n">
        <v>254186000000</v>
      </c>
      <c r="W5" s="3" t="n">
        <v>259123000000</v>
      </c>
      <c r="X5" s="3" t="n">
        <v>272729000000</v>
      </c>
      <c r="Y5" s="3" t="n">
        <v>286958000000</v>
      </c>
      <c r="Z5" s="3" t="n">
        <v>316540000000</v>
      </c>
      <c r="AA5" s="3" t="n">
        <v>355378000000</v>
      </c>
      <c r="AB5" s="3" t="n">
        <v>433024000000</v>
      </c>
      <c r="AC5" s="3" t="n">
        <v>456052000000</v>
      </c>
      <c r="AD5" s="3" t="n">
        <v>502476000000</v>
      </c>
      <c r="AE5" s="3" t="n">
        <v>536272000000</v>
      </c>
      <c r="AF5" s="3" t="n">
        <v>603872000000</v>
      </c>
      <c r="AG5" s="3" t="n">
        <v>669279000000</v>
      </c>
      <c r="AH5" s="3" t="n">
        <v>665861000000</v>
      </c>
      <c r="AI5" s="3" t="n">
        <v>691791000000</v>
      </c>
      <c r="AJ5" s="3" t="n">
        <v>689092000000</v>
      </c>
      <c r="AK5" s="3" t="n">
        <v>652288000000</v>
      </c>
      <c r="AL5" s="3" t="n">
        <v>585393000000</v>
      </c>
      <c r="AM5" s="3" t="n">
        <v>581188000000</v>
      </c>
      <c r="AN5" s="3" t="n">
        <v>565403000000</v>
      </c>
      <c r="AO5" s="3" t="n">
        <v>587978000000</v>
      </c>
      <c r="AP5" s="3" t="n">
        <v>609287000000</v>
      </c>
      <c r="AQ5" s="3" t="n">
        <v>672960000000</v>
      </c>
      <c r="AR5" s="3" t="n">
        <v>693001000000</v>
      </c>
      <c r="AS5" s="3" t="n">
        <v>725757000000</v>
      </c>
      <c r="AT5" s="3" t="n">
        <v>711039000000</v>
      </c>
      <c r="AU5" s="3" t="n">
        <v>769467000000</v>
      </c>
      <c r="AV5" s="3" t="n">
        <v>853072000000</v>
      </c>
      <c r="AW5" s="3" t="n">
        <v>842157000000</v>
      </c>
      <c r="AX5" s="3" t="n">
        <v>859652000000</v>
      </c>
      <c r="AY5" s="3" t="n">
        <v>877652000000</v>
      </c>
      <c r="AZ5" s="3" t="n">
        <v>896152000000</v>
      </c>
      <c r="BA5" s="3" t="n">
        <v>914952000000</v>
      </c>
      <c r="BB5" s="3"/>
    </row>
    <row r="6">
      <c r="A6" s="1" t="str">
        <f>M6</f>
      </c>
      <c r="B6" s="1" t="str">
        <f>N6</f>
      </c>
      <c r="C6" s="5"/>
      <c r="D6" s="5"/>
      <c r="E6" s="5"/>
      <c r="M6" s="9" t="s">
        <v>506</v>
      </c>
      <c r="N6" s="9" t="s">
        <v>519</v>
      </c>
      <c r="O6" s="3" t="str">
        <f>Sum(O2:O5)</f>
      </c>
      <c r="P6" s="3" t="str">
        <f>Sum(P2:P5)</f>
      </c>
      <c r="Q6" s="3" t="str">
        <f>Sum(Q2:Q5)</f>
      </c>
      <c r="R6" s="3" t="str">
        <f>Sum(R2:R5)</f>
      </c>
      <c r="S6" s="3" t="str">
        <f>Sum(S2:S5)</f>
      </c>
      <c r="T6" s="3" t="str">
        <f>Sum(T2:T5)</f>
      </c>
      <c r="U6" s="3" t="str">
        <f>Sum(U2:U5)</f>
      </c>
      <c r="V6" s="3" t="str">
        <f>Sum(V2:V5)</f>
      </c>
      <c r="W6" s="3" t="str">
        <f>Sum(W2:W5)</f>
      </c>
      <c r="X6" s="3" t="str">
        <f>Sum(X2:X5)</f>
      </c>
      <c r="Y6" s="3" t="str">
        <f>Sum(Y2:Y5)</f>
      </c>
      <c r="Z6" s="3" t="str">
        <f>Sum(Z2:Z5)</f>
      </c>
      <c r="AA6" s="3" t="str">
        <f>Sum(AA2:AA5)</f>
      </c>
      <c r="AB6" s="3" t="str">
        <f>Sum(AB2:AB5)</f>
      </c>
      <c r="AC6" s="3" t="str">
        <f>Sum(AC2:AC5)</f>
      </c>
      <c r="AD6" s="3" t="str">
        <f>Sum(AD2:AD5)</f>
      </c>
      <c r="AE6" s="3" t="str">
        <f>Sum(AE2:AE5)</f>
      </c>
      <c r="AF6" s="3" t="str">
        <f>Sum(AF2:AF5)</f>
      </c>
      <c r="AG6" s="3" t="str">
        <f>Sum(AG2:AG5)</f>
      </c>
      <c r="AH6" s="3" t="str">
        <f>Sum(AH2:AH5)</f>
      </c>
      <c r="AI6" s="3" t="str">
        <f>Sum(AI2:AI5)</f>
      </c>
      <c r="AJ6" s="3" t="str">
        <f>Sum(AJ2:AJ5)</f>
      </c>
      <c r="AK6" s="3" t="str">
        <f>Sum(AK2:AK5)</f>
      </c>
      <c r="AL6" s="3" t="str">
        <f>Sum(AL2:AL5)</f>
      </c>
      <c r="AM6" s="3" t="str">
        <f>Sum(AM2:AM5)</f>
      </c>
      <c r="AN6" s="3" t="str">
        <f>Sum(AN2:AN5)</f>
      </c>
      <c r="AO6" s="3" t="str">
        <f>Sum(AO2:AO5)</f>
      </c>
      <c r="AP6" s="3" t="str">
        <f>Sum(AP2:AP5)</f>
      </c>
      <c r="AQ6" s="3" t="str">
        <f>Sum(AQ2:AQ5)</f>
      </c>
      <c r="AR6" s="3" t="str">
        <f>Sum(AR2:AR5)</f>
      </c>
      <c r="AS6" s="3" t="str">
        <f>Sum(AS2:AS5)</f>
      </c>
      <c r="AT6" s="3" t="str">
        <f>Sum(AT2:AT5)</f>
      </c>
      <c r="AU6" s="3" t="str">
        <f>Sum(AU2:AU5)</f>
      </c>
      <c r="AV6" s="3" t="str">
        <f>Sum(AV2:AV5)</f>
      </c>
      <c r="AW6" s="3" t="str">
        <f>Sum(AW2:AW5)</f>
      </c>
      <c r="AX6" s="3" t="str">
        <f>Sum(AX2:AX5)</f>
      </c>
      <c r="AY6" s="3" t="str">
        <f>Sum(AY2:AY5)</f>
      </c>
      <c r="AZ6" s="3" t="str">
        <f>Sum(AZ2:AZ5)</f>
      </c>
      <c r="BA6" s="3"/>
      <c r="BB6" s="3"/>
    </row>
    <row r="7"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29" t="n">
        <f>AU6/AT6-1</f>
        <v>7.8029849790278938E-2</v>
      </c>
    </row>
    <row r="8"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</row>
    <row r="9"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</row>
    <row r="10">
      <c r="A10" s="7" t="n">
        <v>1000000000</v>
      </c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6"/>
      <c r="Z10" s="9"/>
      <c r="AA10" s="9"/>
      <c r="AB10" s="9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</row>
    <row r="11" ht="30" customHeight="1"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</row>
    <row r="12">
      <c r="A12" s="27" t="n">
        <f t="shared" ref="A12:B18" si="3">M12</f>
        <v>0</v>
      </c>
      <c r="B12" s="27" t="n">
        <f t="shared" si="3"/>
        <v>0</v>
      </c>
      <c r="C12" s="31" t="n">
        <f>AN12</f>
        <v>2015</v>
      </c>
      <c r="D12" s="16" t="n">
        <f t="shared" ref="D12:F18" si="4">AT12</f>
        <v>2021</v>
      </c>
      <c r="E12" s="16" t="n">
        <f t="shared" si="4"/>
        <v>2022</v>
      </c>
      <c r="F12" s="16" t="n">
        <f>AV12</f>
        <v>2023</v>
      </c>
      <c r="G12" s="16" t="str">
        <f>D12&amp;"-"&amp;E12</f>
        <v>2021-2022</v>
      </c>
      <c r="H12" s="16" t="str">
        <f>C12&amp;"-"&amp;E12</f>
        <v>2015-2022</v>
      </c>
      <c r="I12" s="16" t="str">
        <f>F12&amp;"/"&amp;E12</f>
        <v>2023/2022</v>
      </c>
      <c r="J12" s="16" t="str">
        <f>"Share "&amp;AU12</f>
        <v>Share 2022</v>
      </c>
      <c r="K12" s="16" t="str">
        <f>"Share "&amp;AV12</f>
        <v>Share 2023</v>
      </c>
      <c r="L12" s="24"/>
      <c r="M12" s="23"/>
      <c r="N12" s="23"/>
      <c r="O12" s="9" t="n">
        <f t="shared" ref="O12:AV12" si="5">O1+0</f>
        <v>1990</v>
      </c>
      <c r="P12" s="9" t="n">
        <f t="shared" si="5"/>
        <v>1991</v>
      </c>
      <c r="Q12" s="9" t="n">
        <f t="shared" si="5"/>
        <v>1992</v>
      </c>
      <c r="R12" s="9" t="n">
        <f t="shared" si="5"/>
        <v>1993</v>
      </c>
      <c r="S12" s="9" t="n">
        <f t="shared" si="5"/>
        <v>1994</v>
      </c>
      <c r="T12" s="9" t="n">
        <f t="shared" si="5"/>
        <v>1995</v>
      </c>
      <c r="U12" s="9" t="n">
        <f t="shared" si="5"/>
        <v>1996</v>
      </c>
      <c r="V12" s="9" t="n">
        <f t="shared" si="5"/>
        <v>1997</v>
      </c>
      <c r="W12" s="9" t="n">
        <f t="shared" si="5"/>
        <v>1998</v>
      </c>
      <c r="X12" s="9" t="n">
        <f t="shared" si="5"/>
        <v>1999</v>
      </c>
      <c r="Y12" s="9" t="n">
        <f t="shared" si="5"/>
        <v>2000</v>
      </c>
      <c r="Z12" s="9" t="n">
        <f t="shared" si="5"/>
        <v>2001</v>
      </c>
      <c r="AA12" s="9" t="n">
        <f t="shared" si="5"/>
        <v>2002</v>
      </c>
      <c r="AB12" s="9" t="n">
        <f t="shared" si="5"/>
        <v>2003</v>
      </c>
      <c r="AC12" s="9" t="n">
        <f t="shared" si="5"/>
        <v>2004</v>
      </c>
      <c r="AD12" s="9" t="n">
        <f t="shared" si="5"/>
        <v>2005</v>
      </c>
      <c r="AE12" s="9" t="n">
        <f t="shared" si="5"/>
        <v>2006</v>
      </c>
      <c r="AF12" s="9" t="n">
        <f t="shared" si="5"/>
        <v>2007</v>
      </c>
      <c r="AG12" s="9" t="n">
        <f t="shared" si="5"/>
        <v>2008</v>
      </c>
      <c r="AH12" s="9" t="n">
        <f t="shared" si="5"/>
        <v>2009</v>
      </c>
      <c r="AI12" s="9" t="n">
        <f t="shared" si="5"/>
        <v>2010</v>
      </c>
      <c r="AJ12" s="9" t="n">
        <f t="shared" si="5"/>
        <v>2011</v>
      </c>
      <c r="AK12" s="9" t="n">
        <f t="shared" si="5"/>
        <v>2012</v>
      </c>
      <c r="AL12" s="9" t="n">
        <f t="shared" si="5"/>
        <v>2013</v>
      </c>
      <c r="AM12" s="9" t="n">
        <f t="shared" si="5"/>
        <v>2014</v>
      </c>
      <c r="AN12" s="9" t="n">
        <f t="shared" si="5"/>
        <v>2015</v>
      </c>
      <c r="AO12" s="9" t="n">
        <f t="shared" si="5"/>
        <v>2016</v>
      </c>
      <c r="AP12" s="9" t="n">
        <f t="shared" si="5"/>
        <v>2017</v>
      </c>
      <c r="AQ12" s="9" t="n">
        <f t="shared" si="5"/>
        <v>2018</v>
      </c>
      <c r="AR12" s="9" t="n">
        <f t="shared" si="5"/>
        <v>2019</v>
      </c>
      <c r="AS12" s="9" t="n">
        <f t="shared" si="5"/>
        <v>2020</v>
      </c>
      <c r="AT12" s="9" t="n">
        <f t="shared" si="5"/>
        <v>2021</v>
      </c>
      <c r="AU12" s="9" t="n">
        <f t="shared" si="5"/>
        <v>2022</v>
      </c>
      <c r="AV12" s="9" t="n">
        <f t="shared" si="5"/>
        <v>2023</v>
      </c>
      <c r="AW12" s="13"/>
      <c r="AX12" s="13"/>
    </row>
    <row r="13" ht="45" customHeight="1">
      <c r="A13" s="27" t="str">
        <f t="shared" si="3"/>
        <v>Contract</v>
      </c>
      <c r="B13" s="27" t="str">
        <f t="shared" si="3"/>
        <v>Obligations (includes FMS)</v>
      </c>
      <c r="C13" s="26" t="n">
        <f>AN13</f>
        <v>29.032989760659643</v>
      </c>
      <c r="D13" s="26" t="n">
        <f t="shared" si="4"/>
        <v>26.501378648396546</v>
      </c>
      <c r="E13" s="26" t="n">
        <f t="shared" si="4"/>
        <v>38.727720245064496</v>
      </c>
      <c r="F13" s="26" t="n">
        <f>AV13</f>
        <v>28.86585924917312</v>
      </c>
      <c r="G13" s="29" t="n">
        <f>(E13/D13)-1</f>
        <v>0.46134737965444295</v>
      </c>
      <c r="H13" s="29" t="n">
        <f>(E13/C13)-1</f>
        <v>0.3339211898025547</v>
      </c>
      <c r="I13" s="29" t="n">
        <f>F13/E13</f>
        <v>0.74535394974228608</v>
      </c>
      <c r="J13" s="11" t="n">
        <f t="shared" ref="J13:K17" si="6">AU22</f>
        <v>0.31728068666938603</v>
      </c>
      <c r="K13" s="11" t="n">
        <f t="shared" si="6"/>
        <v>0.17373604515110677</v>
      </c>
      <c r="L13" s="25"/>
      <c r="M13" s="23" t="str">
        <f t="shared" ref="M13:N17" si="7">M2</f>
        <v>Contract</v>
      </c>
      <c r="N13" s="23" t="str">
        <f t="shared" si="7"/>
        <v>Obligations (includes FMS)</v>
      </c>
      <c r="O13" s="21" t="n">
        <f t="shared" ref="O13:AV13" si="8">O2/VLOOKUP(O$12,deflator,2,FALSE)/1000000000</f>
        <v>0</v>
      </c>
      <c r="P13" s="21" t="n">
        <f t="shared" si="8"/>
        <v>0</v>
      </c>
      <c r="Q13" s="21" t="n">
        <f t="shared" si="8"/>
        <v>0</v>
      </c>
      <c r="R13" s="21" t="n">
        <f t="shared" si="8"/>
        <v>0</v>
      </c>
      <c r="S13" s="21" t="n">
        <f t="shared" si="8"/>
        <v>0</v>
      </c>
      <c r="T13" s="21" t="n">
        <f t="shared" si="8"/>
        <v>0</v>
      </c>
      <c r="U13" s="21" t="n">
        <f t="shared" si="8"/>
        <v>0</v>
      </c>
      <c r="V13" s="21" t="n">
        <f t="shared" si="8"/>
        <v>0</v>
      </c>
      <c r="W13" s="21" t="n">
        <f t="shared" si="8"/>
        <v>0</v>
      </c>
      <c r="X13" s="21" t="n">
        <f t="shared" si="8"/>
        <v>0</v>
      </c>
      <c r="Y13" s="21" t="n">
        <f t="shared" si="8"/>
        <v>0</v>
      </c>
      <c r="Z13" s="21" t="n">
        <f t="shared" si="8"/>
        <v>0</v>
      </c>
      <c r="AA13" s="21" t="n">
        <f t="shared" si="8"/>
        <v>0</v>
      </c>
      <c r="AB13" s="21" t="n">
        <f t="shared" si="8"/>
        <v>0</v>
      </c>
      <c r="AC13" s="21" t="n">
        <f t="shared" si="8"/>
        <v>0</v>
      </c>
      <c r="AD13" s="21" t="n">
        <f t="shared" si="8"/>
        <v>0</v>
      </c>
      <c r="AE13" s="21" t="n">
        <f t="shared" si="8"/>
        <v>0</v>
      </c>
      <c r="AF13" s="21" t="n">
        <f t="shared" si="8"/>
        <v>0</v>
      </c>
      <c r="AG13" s="21" t="n">
        <f t="shared" si="8"/>
        <v>0</v>
      </c>
      <c r="AH13" s="21" t="n">
        <f t="shared" si="8"/>
        <v>0</v>
      </c>
      <c r="AI13" s="21" t="n">
        <f t="shared" si="8"/>
        <v>0</v>
      </c>
      <c r="AJ13" s="21" t="n">
        <f t="shared" si="8"/>
        <v>0</v>
      </c>
      <c r="AK13" s="21" t="n">
        <f t="shared" si="8"/>
        <v>34.966239155018584</v>
      </c>
      <c r="AL13" s="21" t="n">
        <f t="shared" si="8"/>
        <v>24.878798351287784</v>
      </c>
      <c r="AM13" s="14" t="n">
        <f t="shared" si="8"/>
        <v>19.186059433946468</v>
      </c>
      <c r="AN13" s="21" t="n">
        <f t="shared" si="8"/>
        <v>29.032989760659643</v>
      </c>
      <c r="AO13" s="21" t="n">
        <f t="shared" si="8"/>
        <v>40.073470966183976</v>
      </c>
      <c r="AP13" s="21" t="n">
        <f t="shared" si="8"/>
        <v>36.271896914591458</v>
      </c>
      <c r="AQ13" s="21" t="n">
        <f t="shared" si="8"/>
        <v>39.75327541518763</v>
      </c>
      <c r="AR13" s="21" t="n">
        <f t="shared" si="8"/>
        <v>42.976679986629399</v>
      </c>
      <c r="AS13" s="14" t="n">
        <f t="shared" si="8"/>
        <v>55.373843092080442</v>
      </c>
      <c r="AT13" s="14" t="n">
        <f t="shared" si="8"/>
        <v>26.501378648396546</v>
      </c>
      <c r="AU13" s="14" t="n">
        <f t="shared" si="8"/>
        <v>38.727720245064496</v>
      </c>
      <c r="AV13" s="14" t="n">
        <f t="shared" si="8"/>
        <v>28.86585924917312</v>
      </c>
      <c r="AW13" s="25"/>
      <c r="AX13" s="25"/>
    </row>
    <row r="14">
      <c r="A14" s="27" t="str">
        <f t="shared" si="3"/>
        <v>Contract</v>
      </c>
      <c r="B14" s="27" t="str">
        <f t="shared" si="3"/>
        <v>Obligations (no FMS)</v>
      </c>
      <c r="C14" s="26" t="n">
        <f t="shared" ref="C14:C18" si="9">AN14</f>
        <v>299.82937898650312</v>
      </c>
      <c r="D14" s="26" t="n">
        <f t="shared" si="4"/>
        <v>387.3812358722376</v>
      </c>
      <c r="E14" s="26" t="n">
        <f t="shared" si="4"/>
        <v>375.59297180413898</v>
      </c>
      <c r="F14" s="26" t="n">
        <f t="shared" si="4"/>
        <v>177.15511183636804</v>
      </c>
      <c r="G14" s="29" t="n">
        <f t="shared" ref="G14:G18" si="10">(E14/D14)-1</f>
        <v>-3.0430653259587714E-2</v>
      </c>
      <c r="H14" s="29" t="n">
        <f t="shared" ref="H14:H18" si="11">(E14/C14)-1</f>
        <v>0.25268902291608453</v>
      </c>
      <c r="I14" s="29" t="n">
        <f t="shared" ref="I14:I18" si="12">F14/E14</f>
        <v>0.4716678030087032</v>
      </c>
      <c r="J14" s="11" t="n">
        <f t="shared" si="6"/>
        <v>0</v>
      </c>
      <c r="K14" s="11" t="n">
        <f t="shared" si="6"/>
        <v>0</v>
      </c>
      <c r="L14" s="25"/>
      <c r="M14" s="23" t="str">
        <f t="shared" si="7"/>
        <v>Contract</v>
      </c>
      <c r="N14" s="23" t="str">
        <f t="shared" si="7"/>
        <v>Obligations (no FMS)</v>
      </c>
      <c r="O14" s="21" t="n">
        <f t="shared" ref="O14:AV14" si="13">O3/VLOOKUP(O$12,deflator,2,FALSE)/1000000000</f>
        <v>0</v>
      </c>
      <c r="P14" s="21" t="n">
        <f t="shared" si="13"/>
        <v>0</v>
      </c>
      <c r="Q14" s="21" t="n">
        <f t="shared" si="13"/>
        <v>0</v>
      </c>
      <c r="R14" s="21" t="n">
        <f t="shared" si="13"/>
        <v>0</v>
      </c>
      <c r="S14" s="21" t="n">
        <f t="shared" si="13"/>
        <v>0</v>
      </c>
      <c r="T14" s="21" t="n">
        <f t="shared" si="13"/>
        <v>0</v>
      </c>
      <c r="U14" s="21" t="n">
        <f t="shared" si="13"/>
        <v>0</v>
      </c>
      <c r="V14" s="21" t="n">
        <f t="shared" si="13"/>
        <v>0</v>
      </c>
      <c r="W14" s="21" t="n">
        <f t="shared" si="13"/>
        <v>0</v>
      </c>
      <c r="X14" s="21" t="n">
        <f t="shared" si="13"/>
        <v>0</v>
      </c>
      <c r="Y14" s="21" t="n">
        <f t="shared" si="13"/>
        <v>0</v>
      </c>
      <c r="Z14" s="21" t="n">
        <f t="shared" si="13"/>
        <v>0</v>
      </c>
      <c r="AA14" s="21" t="n">
        <f t="shared" si="13"/>
        <v>0</v>
      </c>
      <c r="AB14" s="21" t="n">
        <f t="shared" si="13"/>
        <v>0</v>
      </c>
      <c r="AC14" s="21" t="n">
        <f t="shared" si="13"/>
        <v>0</v>
      </c>
      <c r="AD14" s="21" t="n">
        <f t="shared" si="13"/>
        <v>0</v>
      </c>
      <c r="AE14" s="21" t="n">
        <f t="shared" si="13"/>
        <v>0</v>
      </c>
      <c r="AF14" s="21" t="n">
        <f t="shared" si="13"/>
        <v>0</v>
      </c>
      <c r="AG14" s="21" t="n">
        <f t="shared" si="13"/>
        <v>0</v>
      </c>
      <c r="AH14" s="21" t="n">
        <f t="shared" si="13"/>
        <v>0</v>
      </c>
      <c r="AI14" s="21" t="n">
        <f t="shared" si="13"/>
        <v>0</v>
      </c>
      <c r="AJ14" s="21" t="n">
        <f t="shared" si="13"/>
        <v>0</v>
      </c>
      <c r="AK14" s="21" t="n">
        <f t="shared" si="13"/>
        <v>415.40531788363057</v>
      </c>
      <c r="AL14" s="21" t="n">
        <f t="shared" si="13"/>
        <v>354.26047204398088</v>
      </c>
      <c r="AM14" s="21" t="n">
        <f t="shared" si="13"/>
        <v>324.49409028505494</v>
      </c>
      <c r="AN14" s="21" t="n">
        <f t="shared" si="13"/>
        <v>299.82937898650312</v>
      </c>
      <c r="AO14" s="21" t="n">
        <f t="shared" si="13"/>
        <v>314.85473312221211</v>
      </c>
      <c r="AP14" s="21" t="n">
        <f t="shared" si="13"/>
        <v>338.43950548293253</v>
      </c>
      <c r="AQ14" s="21" t="n">
        <f t="shared" si="13"/>
        <v>370.14250353676772</v>
      </c>
      <c r="AR14" s="21" t="n">
        <f t="shared" si="13"/>
        <v>386.93181614384298</v>
      </c>
      <c r="AS14" s="21" t="n">
        <f t="shared" si="13"/>
        <v>411.69835991965675</v>
      </c>
      <c r="AT14" s="21" t="n">
        <f t="shared" si="13"/>
        <v>387.3812358722376</v>
      </c>
      <c r="AU14" s="21" t="n">
        <f t="shared" si="13"/>
        <v>375.59297180413898</v>
      </c>
      <c r="AV14" s="21" t="n">
        <f t="shared" si="13"/>
        <v>177.15511183636804</v>
      </c>
      <c r="AW14" s="25"/>
      <c r="AX14" s="25"/>
    </row>
    <row r="15">
      <c r="A15" s="27" t="str">
        <f t="shared" si="3"/>
        <v>Contract</v>
      </c>
      <c r="B15" s="27" t="str">
        <f t="shared" si="3"/>
        <v>Obligations (reliable
FMS labels not available)</v>
      </c>
      <c r="C15" s="26" t="n">
        <f t="shared" si="9"/>
        <v>7.4928597905862425E-3</v>
      </c>
      <c r="D15" s="26" t="n">
        <f t="shared" si="4"/>
        <v>0</v>
      </c>
      <c r="E15" s="26" t="n">
        <f t="shared" si="4"/>
        <v>0</v>
      </c>
      <c r="F15" s="26" t="n">
        <f t="shared" si="4"/>
        <v>0</v>
      </c>
      <c r="G15" s="29" t="e">
        <f t="shared" si="10"/>
        <v>#DIV/0!</v>
      </c>
      <c r="H15" s="29" t="n">
        <f t="shared" si="11"/>
        <v>-1</v>
      </c>
      <c r="I15" s="29" t="e">
        <f t="shared" si="12"/>
        <v>#DIV/0!</v>
      </c>
      <c r="J15" s="11" t="n">
        <f t="shared" si="6"/>
        <v>0</v>
      </c>
      <c r="K15" s="11" t="n">
        <f t="shared" si="6"/>
        <v>0</v>
      </c>
      <c r="M15" s="23" t="str">
        <f t="shared" si="7"/>
        <v>Contract</v>
      </c>
      <c r="N15" s="23" t="str">
        <f t="shared" si="7"/>
        <v>Obligations (reliable
FMS labels not available)</v>
      </c>
      <c r="O15" s="21" t="n">
        <f t="shared" ref="O15:AV15" si="14">O4/VLOOKUP(O$12,deflator,2,FALSE)/1000000000</f>
        <v>239.19968123054471</v>
      </c>
      <c r="P15" s="21" t="n">
        <f t="shared" si="14"/>
        <v>261.29072911994291</v>
      </c>
      <c r="Q15" s="21" t="n">
        <f t="shared" si="14"/>
        <v>231.05264270919878</v>
      </c>
      <c r="R15" s="21" t="n">
        <f t="shared" si="14"/>
        <v>222.03007008275242</v>
      </c>
      <c r="S15" s="21" t="n">
        <f t="shared" si="14"/>
        <v>209.75545071641369</v>
      </c>
      <c r="T15" s="21" t="n">
        <f t="shared" si="14"/>
        <v>204.40529624658194</v>
      </c>
      <c r="U15" s="21" t="n">
        <f t="shared" si="14"/>
        <v>203.82966328577427</v>
      </c>
      <c r="V15" s="21" t="n">
        <f t="shared" si="14"/>
        <v>196.10140143807629</v>
      </c>
      <c r="W15" s="21" t="n">
        <f t="shared" si="14"/>
        <v>195.32573317812</v>
      </c>
      <c r="X15" s="21" t="n">
        <f t="shared" si="14"/>
        <v>201.52929472562869</v>
      </c>
      <c r="Y15" s="21" t="n">
        <f t="shared" si="14"/>
        <v>213.56475258137834</v>
      </c>
      <c r="Z15" s="21" t="n">
        <f t="shared" si="14"/>
        <v>227.14667307963074</v>
      </c>
      <c r="AA15" s="21" t="n">
        <f t="shared" si="14"/>
        <v>263.70993880780054</v>
      </c>
      <c r="AB15" s="21" t="n">
        <f t="shared" si="14"/>
        <v>322.34222801478438</v>
      </c>
      <c r="AC15" s="21" t="n">
        <f t="shared" si="14"/>
        <v>341.7661616284463</v>
      </c>
      <c r="AD15" s="21" t="n">
        <f t="shared" si="14"/>
        <v>383.5261613914318</v>
      </c>
      <c r="AE15" s="21" t="n">
        <f t="shared" si="14"/>
        <v>412.6807023472104</v>
      </c>
      <c r="AF15" s="21" t="n">
        <f t="shared" si="14"/>
        <v>446.55681657988907</v>
      </c>
      <c r="AG15" s="21" t="n">
        <f t="shared" si="14"/>
        <v>503.8640984600907</v>
      </c>
      <c r="AH15" s="21" t="n">
        <f t="shared" si="14"/>
        <v>503.50276780955329</v>
      </c>
      <c r="AI15" s="21" t="n">
        <f t="shared" si="14"/>
        <v>474.10678563496941</v>
      </c>
      <c r="AJ15" s="21" t="n">
        <f t="shared" si="14"/>
        <v>472.64262500767103</v>
      </c>
      <c r="AK15" s="21" t="n">
        <f t="shared" si="14"/>
        <v>0</v>
      </c>
      <c r="AL15" s="21" t="n">
        <f t="shared" si="14"/>
        <v>0</v>
      </c>
      <c r="AM15" s="21" t="n">
        <f t="shared" si="14"/>
        <v>0</v>
      </c>
      <c r="AN15" s="21" t="n">
        <f t="shared" si="14"/>
        <v>7.4928597905862425E-3</v>
      </c>
      <c r="AO15" s="21" t="n">
        <f t="shared" si="14"/>
        <v>0</v>
      </c>
      <c r="AP15" s="21" t="n">
        <f t="shared" si="14"/>
        <v>0</v>
      </c>
      <c r="AQ15" s="21" t="n">
        <f t="shared" si="14"/>
        <v>0</v>
      </c>
      <c r="AR15" s="21" t="n">
        <f t="shared" si="14"/>
        <v>0</v>
      </c>
      <c r="AS15" s="21" t="n">
        <f t="shared" si="14"/>
        <v>0</v>
      </c>
      <c r="AT15" s="21" t="n">
        <f t="shared" si="14"/>
        <v>0</v>
      </c>
      <c r="AU15" s="21" t="n">
        <f t="shared" si="14"/>
        <v>0</v>
      </c>
      <c r="AV15" s="21" t="n">
        <f t="shared" si="14"/>
        <v>0</v>
      </c>
    </row>
    <row r="16">
      <c r="A16" s="27" t="str">
        <f t="shared" si="3"/>
        <v>TOA</v>
      </c>
      <c r="B16" s="27" t="str">
        <f t="shared" si="3"/>
        <v>Obligations (no FMS)</v>
      </c>
      <c r="C16" s="26" t="n">
        <f t="shared" si="9"/>
        <v>678.17125276723357</v>
      </c>
      <c r="D16" s="15" t="n">
        <f t="shared" si="4"/>
        <v>760.30518220737599</v>
      </c>
      <c r="E16" s="15" t="n">
        <f t="shared" si="4"/>
        <v>769.46699999999998</v>
      </c>
      <c r="F16" s="15" t="n">
        <f t="shared" si="4"/>
        <v>813.65869114164673</v>
      </c>
      <c r="G16" s="8" t="n">
        <f t="shared" si="10"/>
        <v>1.205018459301388E-2</v>
      </c>
      <c r="H16" s="8" t="n">
        <f t="shared" si="11"/>
        <v>0.13462049129956499</v>
      </c>
      <c r="I16" s="8" t="n">
        <f t="shared" si="12"/>
        <v>1.0574315612516805</v>
      </c>
      <c r="J16" s="11" t="n">
        <f t="shared" si="6"/>
        <v>0</v>
      </c>
      <c r="K16" s="11" t="n">
        <f t="shared" si="6"/>
        <v>0</v>
      </c>
      <c r="M16" s="23" t="str">
        <f t="shared" si="7"/>
        <v>TOA</v>
      </c>
      <c r="N16" s="23" t="str">
        <f t="shared" si="7"/>
        <v>Obligations (no FMS)</v>
      </c>
      <c r="O16" s="21" t="n">
        <f t="shared" ref="O16:AV16" si="15">O5/VLOOKUP(O$12,deflator,2,FALSE)/1000000000</f>
        <v>579.07924710308782</v>
      </c>
      <c r="P16" s="21" t="n">
        <f t="shared" si="15"/>
        <v>596.10448997427841</v>
      </c>
      <c r="Q16" s="21" t="n">
        <f t="shared" si="15"/>
        <v>533.96679031559734</v>
      </c>
      <c r="R16" s="21" t="n">
        <f t="shared" si="15"/>
        <v>493.28376198760213</v>
      </c>
      <c r="S16" s="21" t="n">
        <f t="shared" si="15"/>
        <v>449.97327630770349</v>
      </c>
      <c r="T16" s="21" t="n">
        <f t="shared" si="15"/>
        <v>445.68139974383985</v>
      </c>
      <c r="U16" s="21" t="n">
        <f t="shared" si="15"/>
        <v>438.89995047860396</v>
      </c>
      <c r="V16" s="21" t="n">
        <f t="shared" si="15"/>
        <v>429.7750129514896</v>
      </c>
      <c r="W16" s="21" t="n">
        <f t="shared" si="15"/>
        <v>432.71925984407886</v>
      </c>
      <c r="X16" s="21" t="n">
        <f t="shared" si="15"/>
        <v>449.83317598488412</v>
      </c>
      <c r="Y16" s="21" t="n">
        <f t="shared" si="15"/>
        <v>463.64666362166179</v>
      </c>
      <c r="Z16" s="21" t="n">
        <f t="shared" si="15"/>
        <v>499.33461383252347</v>
      </c>
      <c r="AA16" s="21" t="n">
        <f t="shared" si="15"/>
        <v>551.88989443616856</v>
      </c>
      <c r="AB16" s="21" t="n">
        <f t="shared" si="15"/>
        <v>659.8585714669025</v>
      </c>
      <c r="AC16" s="21" t="n">
        <f t="shared" si="15"/>
        <v>678.36792280577288</v>
      </c>
      <c r="AD16" s="21" t="n">
        <f t="shared" si="15"/>
        <v>725.40184211755286</v>
      </c>
      <c r="AE16" s="21" t="n">
        <f t="shared" si="15"/>
        <v>749.78053653072777</v>
      </c>
      <c r="AF16" s="21" t="n">
        <f t="shared" si="15"/>
        <v>821.75924955713845</v>
      </c>
      <c r="AG16" s="21" t="n">
        <f t="shared" si="15"/>
        <v>892.15946263553531</v>
      </c>
      <c r="AH16" s="21" t="n">
        <f t="shared" si="15"/>
        <v>878.67416725963506</v>
      </c>
      <c r="AI16" s="21" t="n">
        <f t="shared" si="15"/>
        <v>905.02015993955104</v>
      </c>
      <c r="AJ16" s="21" t="n">
        <f t="shared" si="15"/>
        <v>883.67979144904541</v>
      </c>
      <c r="AK16" s="21" t="n">
        <f t="shared" si="15"/>
        <v>821.4262782432719</v>
      </c>
      <c r="AL16" s="21" t="n">
        <f t="shared" si="15"/>
        <v>723.93735104809343</v>
      </c>
      <c r="AM16" s="21" t="n">
        <f t="shared" si="15"/>
        <v>705.0963858878572</v>
      </c>
      <c r="AN16" s="21" t="n">
        <f t="shared" si="15"/>
        <v>678.17125276723357</v>
      </c>
      <c r="AO16" s="21" t="n">
        <f t="shared" si="15"/>
        <v>699.45276384492934</v>
      </c>
      <c r="AP16" s="21" t="n">
        <f t="shared" si="15"/>
        <v>712.08827794215892</v>
      </c>
      <c r="AQ16" s="21" t="n">
        <f t="shared" si="15"/>
        <v>768.46076161826807</v>
      </c>
      <c r="AR16" s="21" t="n">
        <f t="shared" si="15"/>
        <v>776.1438629068947</v>
      </c>
      <c r="AS16" s="21" t="n">
        <f t="shared" si="15"/>
        <v>802.12900702015429</v>
      </c>
      <c r="AT16" s="21" t="n">
        <f t="shared" si="15"/>
        <v>760.30518220737599</v>
      </c>
      <c r="AU16" s="21" t="n">
        <f t="shared" si="15"/>
        <v>769.46699999999998</v>
      </c>
      <c r="AV16" s="21" t="n">
        <f t="shared" si="15"/>
        <v>813.65869114164673</v>
      </c>
    </row>
    <row r="17">
      <c r="A17" s="27" t="str">
        <f t="shared" si="3"/>
        <v>Grand Total</v>
      </c>
      <c r="B17" s="27" t="str">
        <f t="shared" si="3"/>
      </c>
      <c r="C17" s="26" t="n">
        <f t="shared" si="9"/>
        <v>1007.0411143741869</v>
      </c>
      <c r="D17" s="15" t="n">
        <f t="shared" si="4"/>
        <v>1174.1877967280102</v>
      </c>
      <c r="E17" s="15" t="n">
        <f t="shared" si="4"/>
        <v>1183.7876920492035</v>
      </c>
      <c r="F17" s="26" t="n">
        <f t="shared" si="4"/>
        <v>1019.679662227188</v>
      </c>
      <c r="G17" s="8" t="n">
        <f t="shared" si="10"/>
        <v>8.1757750744340107E-3</v>
      </c>
      <c r="H17" s="8" t="n">
        <f t="shared" si="11"/>
        <v>0.1755107861557903</v>
      </c>
      <c r="I17" s="29" t="n">
        <f t="shared" si="12"/>
        <v>0.86137038683183531</v>
      </c>
      <c r="J17" s="11" t="n">
        <f t="shared" si="6"/>
        <v>0</v>
      </c>
      <c r="K17" s="11" t="n">
        <f t="shared" si="6"/>
        <v>0</v>
      </c>
      <c r="L17" s="25"/>
      <c r="M17" s="23" t="str">
        <f t="shared" si="7"/>
        <v>Grand Total</v>
      </c>
      <c r="N17" s="23" t="str">
        <f t="shared" si="7"/>
      </c>
      <c r="O17" s="21" t="n">
        <f t="shared" ref="O17:X17" si="16">IF(O6="","",O6/VLOOKUP(O$12,deflator,2,FALSE)/$A$10)</f>
        <v>818.27892833363239</v>
      </c>
      <c r="P17" s="21" t="n">
        <f t="shared" si="16"/>
        <v>857.39521909422126</v>
      </c>
      <c r="Q17" s="21" t="n">
        <f t="shared" si="16"/>
        <v>765.01943302479617</v>
      </c>
      <c r="R17" s="21" t="n">
        <f t="shared" si="16"/>
        <v>715.31383207035447</v>
      </c>
      <c r="S17" s="21" t="n">
        <f t="shared" si="16"/>
        <v>659.72872702411723</v>
      </c>
      <c r="T17" s="21" t="n">
        <f t="shared" si="16"/>
        <v>650.08669599042173</v>
      </c>
      <c r="U17" s="21" t="n">
        <f t="shared" si="16"/>
        <v>642.7296137643782</v>
      </c>
      <c r="V17" s="21" t="n">
        <f t="shared" si="16"/>
        <v>625.87641438956587</v>
      </c>
      <c r="W17" s="21" t="n">
        <f t="shared" si="16"/>
        <v>628.04499302219881</v>
      </c>
      <c r="X17" s="21" t="n">
        <f t="shared" si="16"/>
        <v>651.36247071051287</v>
      </c>
      <c r="Y17" s="21" t="n">
        <f t="shared" ref="Y17:AV17" si="17">Y6/VLOOKUP(Y$12,deflator,2,FALSE)/1000000000</f>
        <v>677.21141620304013</v>
      </c>
      <c r="Z17" s="21" t="n">
        <f t="shared" si="17"/>
        <v>726.48128691215413</v>
      </c>
      <c r="AA17" s="21" t="n">
        <f t="shared" si="17"/>
        <v>815.5998332439691</v>
      </c>
      <c r="AB17" s="21" t="n">
        <f t="shared" si="17"/>
        <v>982.20079948168689</v>
      </c>
      <c r="AC17" s="21" t="n">
        <f t="shared" si="17"/>
        <v>1020.1340844342191</v>
      </c>
      <c r="AD17" s="21" t="n">
        <f t="shared" si="17"/>
        <v>1108.9280035089846</v>
      </c>
      <c r="AE17" s="21" t="n">
        <f t="shared" si="17"/>
        <v>1162.4612388779383</v>
      </c>
      <c r="AF17" s="21" t="n">
        <f t="shared" si="17"/>
        <v>1268.3160661370273</v>
      </c>
      <c r="AG17" s="21" t="n">
        <f t="shared" si="17"/>
        <v>1396.0235610956261</v>
      </c>
      <c r="AH17" s="21" t="n">
        <f t="shared" si="17"/>
        <v>1382.1769350691882</v>
      </c>
      <c r="AI17" s="21" t="n">
        <f t="shared" si="17"/>
        <v>1379.1269455745205</v>
      </c>
      <c r="AJ17" s="21" t="n">
        <f t="shared" si="17"/>
        <v>1356.3224164567166</v>
      </c>
      <c r="AK17" s="21" t="n">
        <f t="shared" si="17"/>
        <v>1271.7978352819209</v>
      </c>
      <c r="AL17" s="21" t="n">
        <f t="shared" si="17"/>
        <v>1103.076621443362</v>
      </c>
      <c r="AM17" s="21" t="n">
        <f t="shared" si="17"/>
        <v>1048.7765356068585</v>
      </c>
      <c r="AN17" s="21" t="n">
        <f t="shared" si="17"/>
        <v>1007.0411143741869</v>
      </c>
      <c r="AO17" s="21" t="n">
        <f t="shared" si="17"/>
        <v>1054.3809679333253</v>
      </c>
      <c r="AP17" s="21" t="n">
        <f t="shared" si="17"/>
        <v>1086.7996803396829</v>
      </c>
      <c r="AQ17" s="21" t="n">
        <f t="shared" si="17"/>
        <v>1178.3565405702234</v>
      </c>
      <c r="AR17" s="21" t="n">
        <f t="shared" si="17"/>
        <v>1206.0523590373668</v>
      </c>
      <c r="AS17" s="14" t="n">
        <f t="shared" si="17"/>
        <v>1269.2012100318916</v>
      </c>
      <c r="AT17" s="21" t="n">
        <f t="shared" si="17"/>
        <v>1174.1877967280102</v>
      </c>
      <c r="AU17" s="21" t="n">
        <f t="shared" si="17"/>
        <v>1183.7876920492035</v>
      </c>
      <c r="AV17" s="21" t="n">
        <f t="shared" si="17"/>
        <v>1019.679662227188</v>
      </c>
      <c r="AW17" s="22"/>
      <c r="AX17" s="22"/>
    </row>
    <row r="18">
      <c r="A18" s="27" t="str">
        <f t="shared" si="3"/>
        <v>Percentage</v>
      </c>
      <c r="B18" s="27" t="n">
        <f t="shared" si="3"/>
        <v>0</v>
      </c>
      <c r="C18" s="25" t="n">
        <f t="shared" si="9"/>
        <v>1.4849363051958062</v>
      </c>
      <c r="D18" s="25" t="n">
        <f t="shared" si="4"/>
        <v>1.5443637952315656</v>
      </c>
      <c r="E18" s="25" t="n">
        <f t="shared" si="4"/>
        <v>1.5384515411956634</v>
      </c>
      <c r="F18" s="26" t="n">
        <f t="shared" si="4"/>
        <v>0</v>
      </c>
      <c r="G18" s="29" t="n">
        <f t="shared" si="10"/>
        <v>-3.8282780612683975E-3</v>
      </c>
      <c r="H18" s="29" t="n">
        <f t="shared" si="11"/>
        <v>3.6038741737680624E-2</v>
      </c>
      <c r="I18" s="29" t="n">
        <f t="shared" si="12"/>
        <v>0</v>
      </c>
      <c r="J18" s="11" t="n">
        <f>AU28</f>
        <v>0</v>
      </c>
      <c r="K18" s="11" t="n">
        <f>AV28</f>
        <v>0</v>
      </c>
      <c r="M18" s="9" t="s">
        <v>35</v>
      </c>
      <c r="N18" s="9"/>
      <c r="O18" s="17" t="n">
        <f>O17/O16</f>
        <v>1.4130689925898212</v>
      </c>
      <c r="P18" s="17" t="n">
        <f t="shared" ref="P18:AU18" si="18">P17/P16</f>
        <v>1.4383304160839612</v>
      </c>
      <c r="Q18" s="17" t="n">
        <f t="shared" si="18"/>
        <v>1.4327097619172848</v>
      </c>
      <c r="R18" s="17" t="n">
        <f t="shared" si="18"/>
        <v>1.4501061806456397</v>
      </c>
      <c r="S18" s="17" t="n">
        <f t="shared" si="18"/>
        <v>1.4661509066440148</v>
      </c>
      <c r="T18" s="17" t="n">
        <f t="shared" si="18"/>
        <v>1.4586354655232774</v>
      </c>
      <c r="U18" s="17" t="n">
        <f t="shared" si="18"/>
        <v>1.464410312791117</v>
      </c>
      <c r="V18" s="17" t="n">
        <f t="shared" si="18"/>
        <v>1.4562885126600205</v>
      </c>
      <c r="W18" s="17" t="n">
        <f t="shared" si="18"/>
        <v>1.4513913553293223</v>
      </c>
      <c r="X18" s="17" t="n">
        <f t="shared" si="18"/>
        <v>1.4480089630659008</v>
      </c>
      <c r="Y18" s="17" t="n">
        <f t="shared" si="18"/>
        <v>1.4606196255423685</v>
      </c>
      <c r="Z18" s="17" t="n">
        <f t="shared" si="18"/>
        <v>1.4548987127814366</v>
      </c>
      <c r="AA18" s="17" t="n">
        <f t="shared" si="18"/>
        <v>1.4778307076581219</v>
      </c>
      <c r="AB18" s="17" t="n">
        <f t="shared" si="18"/>
        <v>1.4885019941442901</v>
      </c>
      <c r="AC18" s="17" t="n">
        <f t="shared" si="18"/>
        <v>1.5038064892792684</v>
      </c>
      <c r="AD18" s="17" t="n">
        <f t="shared" si="18"/>
        <v>1.5287085572761483</v>
      </c>
      <c r="AE18" s="17" t="n">
        <f t="shared" si="18"/>
        <v>1.5504019939710689</v>
      </c>
      <c r="AF18" s="17" t="n">
        <f t="shared" si="18"/>
        <v>1.5434156254651794</v>
      </c>
      <c r="AG18" s="17" t="n">
        <f t="shared" si="18"/>
        <v>1.5647691018953291</v>
      </c>
      <c r="AH18" s="17" t="n">
        <f t="shared" si="18"/>
        <v>1.5730255725849462</v>
      </c>
      <c r="AI18" s="17" t="n">
        <f t="shared" si="18"/>
        <v>1.5238632315844063</v>
      </c>
      <c r="AJ18" s="17" t="n">
        <f t="shared" si="18"/>
        <v>1.5348573426496928</v>
      </c>
      <c r="AK18" s="17" t="n">
        <f t="shared" si="18"/>
        <v>1.5482799478996798</v>
      </c>
      <c r="AL18" s="17" t="n">
        <f t="shared" si="18"/>
        <v>1.523718343647227</v>
      </c>
      <c r="AM18" s="17" t="n">
        <f t="shared" si="18"/>
        <v>1.4874229347896024</v>
      </c>
      <c r="AN18" s="17" t="n">
        <f t="shared" si="18"/>
        <v>1.4849363051958062</v>
      </c>
      <c r="AO18" s="17" t="n">
        <f t="shared" si="18"/>
        <v>1.5074369885070389</v>
      </c>
      <c r="AP18" s="17" t="n">
        <f t="shared" si="18"/>
        <v>1.5262148163432636</v>
      </c>
      <c r="AQ18" s="17" t="n">
        <f t="shared" si="18"/>
        <v>1.5333984497644013</v>
      </c>
      <c r="AR18" s="17" t="n">
        <f t="shared" si="18"/>
        <v>1.5539031056952948</v>
      </c>
      <c r="AS18" s="17" t="n">
        <f t="shared" si="18"/>
        <v>1.5822906277219342</v>
      </c>
      <c r="AT18" s="17" t="n">
        <f t="shared" si="18"/>
        <v>1.5443637952315656</v>
      </c>
      <c r="AU18" s="17" t="n">
        <f t="shared" si="18"/>
        <v>1.5384515411956634</v>
      </c>
      <c r="AV18" s="17"/>
    </row>
    <row r="19"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6"/>
      <c r="Z19" s="9"/>
      <c r="AA19" s="9"/>
      <c r="AB19" s="9"/>
    </row>
    <row r="20"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6"/>
      <c r="Z20" s="9"/>
      <c r="AA20" s="9"/>
      <c r="AB20" s="9"/>
    </row>
    <row r="21" ht="30" customHeight="1">
      <c r="A21" s="18" t="str">
        <f>M21</f>
        <v>Contract</v>
      </c>
      <c r="B21" s="18" t="str">
        <f t="shared" ref="B21:B25" si="19">N21</f>
        <v>Obligations (includes FMS)</v>
      </c>
      <c r="M21" s="20" t="str">
        <f>M13</f>
        <v>Contract</v>
      </c>
      <c r="N21" s="20" t="str">
        <f t="shared" ref="N21:N23" si="20">N13</f>
        <v>Obligations (includes FMS)</v>
      </c>
      <c r="O21" s="2" t="n">
        <f>O13/O$17</f>
        <v>0</v>
      </c>
      <c r="P21" s="2" t="n">
        <f t="shared" ref="P21:AS21" si="21">P13/P$17</f>
        <v>0</v>
      </c>
      <c r="Q21" s="2" t="n">
        <f t="shared" si="21"/>
        <v>0</v>
      </c>
      <c r="R21" s="2" t="n">
        <f t="shared" si="21"/>
        <v>0</v>
      </c>
      <c r="S21" s="2" t="n">
        <f t="shared" si="21"/>
        <v>0</v>
      </c>
      <c r="T21" s="2" t="n">
        <f t="shared" si="21"/>
        <v>0</v>
      </c>
      <c r="U21" s="2" t="n">
        <f t="shared" si="21"/>
        <v>0</v>
      </c>
      <c r="V21" s="2" t="n">
        <f t="shared" si="21"/>
        <v>0</v>
      </c>
      <c r="W21" s="2" t="n">
        <f t="shared" si="21"/>
        <v>0</v>
      </c>
      <c r="X21" s="2" t="n">
        <f t="shared" si="21"/>
        <v>0</v>
      </c>
      <c r="Y21" s="2" t="n">
        <f t="shared" si="21"/>
        <v>0</v>
      </c>
      <c r="Z21" s="2" t="n">
        <f t="shared" si="21"/>
        <v>0</v>
      </c>
      <c r="AA21" s="2" t="n">
        <f t="shared" si="21"/>
        <v>0</v>
      </c>
      <c r="AB21" s="2" t="n">
        <f t="shared" si="21"/>
        <v>0</v>
      </c>
      <c r="AC21" s="2" t="n">
        <f t="shared" si="21"/>
        <v>0</v>
      </c>
      <c r="AD21" s="2" t="n">
        <f t="shared" si="21"/>
        <v>0</v>
      </c>
      <c r="AE21" s="2" t="n">
        <f t="shared" si="21"/>
        <v>0</v>
      </c>
      <c r="AF21" s="2" t="n">
        <f t="shared" si="21"/>
        <v>0</v>
      </c>
      <c r="AG21" s="2" t="n">
        <f t="shared" si="21"/>
        <v>0</v>
      </c>
      <c r="AH21" s="2" t="n">
        <f t="shared" si="21"/>
        <v>0</v>
      </c>
      <c r="AI21" s="2" t="n">
        <f t="shared" si="21"/>
        <v>0</v>
      </c>
      <c r="AJ21" s="2" t="n">
        <f t="shared" si="21"/>
        <v>0</v>
      </c>
      <c r="AK21" s="2" t="n">
        <f t="shared" si="21"/>
        <v>2.749355140022516E-2</v>
      </c>
      <c r="AL21" s="2" t="n">
        <f t="shared" si="21"/>
        <v>2.2554007462087435E-2</v>
      </c>
      <c r="AM21" s="2" t="n">
        <f t="shared" si="21"/>
        <v>1.8293753514274372E-2</v>
      </c>
      <c r="AN21" s="2" t="n">
        <f t="shared" si="21"/>
        <v>2.8829994472173888E-2</v>
      </c>
      <c r="AO21" s="2" t="n">
        <f t="shared" si="21"/>
        <v>3.8006633451219553E-2</v>
      </c>
      <c r="AP21" s="2" t="n">
        <f t="shared" si="21"/>
        <v>3.3374960970962521E-2</v>
      </c>
      <c r="AQ21" s="2" t="n">
        <f t="shared" si="21"/>
        <v>3.3736202962772591E-2</v>
      </c>
      <c r="AR21" s="2" t="n">
        <f t="shared" si="21"/>
        <v>3.5634174308097233E-2</v>
      </c>
      <c r="AS21" s="2" t="n">
        <f t="shared" si="21"/>
        <v>4.3628892451724847E-2</v>
      </c>
      <c r="AT21" s="2" t="n">
        <f t="shared" ref="AT21:AV21" si="22">AT13/AT$17</f>
        <v>2.2569965998833614E-2</v>
      </c>
      <c r="AU21" s="28" t="n">
        <f t="shared" si="22"/>
        <v>3.2715089458334054E-2</v>
      </c>
      <c r="AV21" s="2" t="n">
        <f t="shared" si="22"/>
        <v>2.8308752560705395E-2</v>
      </c>
    </row>
    <row r="22">
      <c r="A22" s="18" t="str">
        <f t="shared" ref="A22:A25" si="23">M22</f>
        <v>Contract</v>
      </c>
      <c r="B22" s="18" t="str">
        <f t="shared" si="19"/>
        <v>Obligations (no FMS)</v>
      </c>
      <c r="M22" s="20" t="str">
        <f t="shared" ref="M22" si="24">M14</f>
        <v>Contract</v>
      </c>
      <c r="N22" s="20" t="str">
        <f t="shared" si="20"/>
        <v>Obligations (no FMS)</v>
      </c>
      <c r="O22" s="2" t="n">
        <f t="shared" ref="O22:AS22" si="25">O14/O$17</f>
        <v>0</v>
      </c>
      <c r="P22" s="2" t="n">
        <f t="shared" si="25"/>
        <v>0</v>
      </c>
      <c r="Q22" s="2" t="n">
        <f t="shared" si="25"/>
        <v>0</v>
      </c>
      <c r="R22" s="2" t="n">
        <f t="shared" si="25"/>
        <v>0</v>
      </c>
      <c r="S22" s="2" t="n">
        <f t="shared" si="25"/>
        <v>0</v>
      </c>
      <c r="T22" s="2" t="n">
        <f t="shared" si="25"/>
        <v>0</v>
      </c>
      <c r="U22" s="2" t="n">
        <f t="shared" si="25"/>
        <v>0</v>
      </c>
      <c r="V22" s="2" t="n">
        <f t="shared" si="25"/>
        <v>0</v>
      </c>
      <c r="W22" s="2" t="n">
        <f t="shared" si="25"/>
        <v>0</v>
      </c>
      <c r="X22" s="2" t="n">
        <f t="shared" si="25"/>
        <v>0</v>
      </c>
      <c r="Y22" s="2" t="n">
        <f t="shared" si="25"/>
        <v>0</v>
      </c>
      <c r="Z22" s="2" t="n">
        <f t="shared" si="25"/>
        <v>0</v>
      </c>
      <c r="AA22" s="2" t="n">
        <f t="shared" si="25"/>
        <v>0</v>
      </c>
      <c r="AB22" s="2" t="n">
        <f t="shared" si="25"/>
        <v>0</v>
      </c>
      <c r="AC22" s="2" t="n">
        <f t="shared" si="25"/>
        <v>0</v>
      </c>
      <c r="AD22" s="2" t="n">
        <f t="shared" si="25"/>
        <v>0</v>
      </c>
      <c r="AE22" s="2" t="n">
        <f t="shared" si="25"/>
        <v>0</v>
      </c>
      <c r="AF22" s="2" t="n">
        <f t="shared" si="25"/>
        <v>0</v>
      </c>
      <c r="AG22" s="2" t="n">
        <f t="shared" si="25"/>
        <v>0</v>
      </c>
      <c r="AH22" s="2" t="n">
        <f t="shared" si="25"/>
        <v>0</v>
      </c>
      <c r="AI22" s="2" t="n">
        <f t="shared" si="25"/>
        <v>0</v>
      </c>
      <c r="AJ22" s="2" t="n">
        <f t="shared" si="25"/>
        <v>0</v>
      </c>
      <c r="AK22" s="2" t="n">
        <f t="shared" si="25"/>
        <v>0.32662842030356748</v>
      </c>
      <c r="AL22" s="2" t="n">
        <f t="shared" si="25"/>
        <v>0.32115672216897811</v>
      </c>
      <c r="AM22" s="2" t="n">
        <f t="shared" si="25"/>
        <v>0.30940250784433443</v>
      </c>
      <c r="AN22" s="2" t="n">
        <f t="shared" si="25"/>
        <v>0.29773300683242543</v>
      </c>
      <c r="AO22" s="2" t="n">
        <f t="shared" si="25"/>
        <v>0.29861572116514362</v>
      </c>
      <c r="AP22" s="2" t="n">
        <f t="shared" si="25"/>
        <v>0.31140927956212877</v>
      </c>
      <c r="AQ22" s="2" t="n">
        <f t="shared" si="25"/>
        <v>0.31411757884218178</v>
      </c>
      <c r="AR22" s="2" t="n">
        <f t="shared" si="25"/>
        <v>0.32082505642846204</v>
      </c>
      <c r="AS22" s="2" t="n">
        <f t="shared" si="25"/>
        <v>0.32437595919823609</v>
      </c>
      <c r="AT22" s="2" t="n">
        <f t="shared" ref="AT22:AV22" si="26">AT14/AT$17</f>
        <v>0.32991420703886848</v>
      </c>
      <c r="AU22" s="2" t="n">
        <f t="shared" si="26"/>
        <v>0.31728068666938603</v>
      </c>
      <c r="AV22" s="2" t="n">
        <f t="shared" si="26"/>
        <v>0.17373604515110677</v>
      </c>
    </row>
    <row r="23" ht="45" customHeight="1">
      <c r="A23" s="18" t="str">
        <f t="shared" si="23"/>
        <v>Contract</v>
      </c>
      <c r="B23" s="18" t="str">
        <f t="shared" si="19"/>
        <v>Obligations (reliable
FMS labels not available)</v>
      </c>
      <c r="M23" s="20" t="str">
        <f t="shared" ref="M23" si="27">M15</f>
        <v>Contract</v>
      </c>
      <c r="N23" s="20" t="str">
        <f t="shared" si="20"/>
        <v>Obligations (reliable
FMS labels not available)</v>
      </c>
      <c r="O23" s="2" t="n">
        <f t="shared" ref="O23:AS23" si="28">O15/O$17</f>
        <v>0.29232047037757414</v>
      </c>
      <c r="P23" s="2" t="n">
        <f t="shared" si="28"/>
        <v>0.30474945894377448</v>
      </c>
      <c r="Q23" s="2" t="n">
        <f t="shared" si="28"/>
        <v>0.30202192615636442</v>
      </c>
      <c r="R23" s="2" t="n">
        <f t="shared" si="28"/>
        <v>0.31039532597898195</v>
      </c>
      <c r="S23" s="2" t="n">
        <f t="shared" si="28"/>
        <v>0.31794196936454733</v>
      </c>
      <c r="T23" s="2" t="n">
        <f t="shared" si="28"/>
        <v>0.31442774864845657</v>
      </c>
      <c r="U23" s="2" t="n">
        <f t="shared" si="28"/>
        <v>0.31713127716641559</v>
      </c>
      <c r="V23" s="2" t="n">
        <f t="shared" si="28"/>
        <v>0.31332288121024543</v>
      </c>
      <c r="W23" s="2" t="n">
        <f t="shared" si="28"/>
        <v>0.31100595554181265</v>
      </c>
      <c r="X23" s="2" t="n">
        <f t="shared" si="28"/>
        <v>0.30939654000298555</v>
      </c>
      <c r="Y23" s="2" t="n">
        <f t="shared" si="28"/>
        <v>0.31535905549080084</v>
      </c>
      <c r="Z23" s="2" t="n">
        <f t="shared" si="28"/>
        <v>0.31266692917184147</v>
      </c>
      <c r="AA23" s="2" t="n">
        <f t="shared" si="28"/>
        <v>0.32333250701991917</v>
      </c>
      <c r="AB23" s="2" t="n">
        <f t="shared" si="28"/>
        <v>0.32818363432903563</v>
      </c>
      <c r="AC23" s="2" t="n">
        <f t="shared" si="28"/>
        <v>0.33502082406941114</v>
      </c>
      <c r="AD23" s="2" t="n">
        <f t="shared" si="28"/>
        <v>0.34585307628433826</v>
      </c>
      <c r="AE23" s="2" t="n">
        <f t="shared" si="28"/>
        <v>0.35500598948619483</v>
      </c>
      <c r="AF23" s="2" t="n">
        <f t="shared" si="28"/>
        <v>0.35208638327825426</v>
      </c>
      <c r="AG23" s="2" t="n">
        <f t="shared" si="28"/>
        <v>0.36092807636043656</v>
      </c>
      <c r="AH23" s="2" t="n">
        <f t="shared" si="28"/>
        <v>0.36428242653633142</v>
      </c>
      <c r="AI23" s="2" t="n">
        <f t="shared" si="28"/>
        <v>0.34377312919331343</v>
      </c>
      <c r="AJ23" s="2" t="n">
        <f t="shared" si="28"/>
        <v>0.34847365145111436</v>
      </c>
      <c r="AK23" s="2" t="n">
        <f t="shared" si="28"/>
        <v>0</v>
      </c>
      <c r="AL23" s="2" t="n">
        <f t="shared" si="28"/>
        <v>0</v>
      </c>
      <c r="AM23" s="2" t="n">
        <f t="shared" si="28"/>
        <v>0</v>
      </c>
      <c r="AN23" s="2" t="n">
        <f t="shared" si="28"/>
        <v>7.4404705861910974E-6</v>
      </c>
      <c r="AO23" s="2" t="n">
        <f t="shared" si="28"/>
        <v>0</v>
      </c>
      <c r="AP23" s="2" t="n">
        <f t="shared" si="28"/>
        <v>0</v>
      </c>
      <c r="AQ23" s="2" t="n">
        <f t="shared" si="28"/>
        <v>0</v>
      </c>
      <c r="AR23" s="2" t="n">
        <f t="shared" si="28"/>
        <v>0</v>
      </c>
      <c r="AS23" s="2" t="n">
        <f t="shared" si="28"/>
        <v>0</v>
      </c>
      <c r="AT23" s="2" t="n">
        <f t="shared" ref="AT23:AV23" si="29">AT15/AT$17</f>
        <v>0</v>
      </c>
      <c r="AU23" s="2" t="n">
        <f t="shared" si="29"/>
        <v>0</v>
      </c>
      <c r="AV23" s="2" t="n">
        <f t="shared" si="29"/>
        <v>0</v>
      </c>
    </row>
    <row r="24">
      <c r="A24" s="18"/>
      <c r="B24" s="18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6"/>
      <c r="Z24" s="9"/>
      <c r="AA24" s="9"/>
      <c r="AB24" s="9"/>
    </row>
    <row r="25">
      <c r="A25" s="18" t="str">
        <f t="shared" si="23"/>
        <v>Grand Total</v>
      </c>
      <c r="B25" s="18" t="str">
        <f t="shared" si="19"/>
      </c>
      <c r="M25" s="20" t="str">
        <f>M17</f>
        <v>Grand Total</v>
      </c>
      <c r="N25" s="20" t="str">
        <f>N17</f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6"/>
      <c r="Z25" s="9"/>
      <c r="AA25" s="9"/>
      <c r="AB25" s="9"/>
    </row>
    <row r="26"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6"/>
      <c r="Z26" s="9"/>
      <c r="AA26" s="9"/>
      <c r="AB26" s="9"/>
    </row>
    <row r="27"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6"/>
      <c r="Z27" s="9"/>
      <c r="AA27" s="9"/>
      <c r="AB27" s="9"/>
    </row>
    <row r="28"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6"/>
      <c r="Z28" s="9"/>
      <c r="AA28" s="9"/>
      <c r="AB28" s="9"/>
    </row>
    <row r="60"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</row>
    <row r="64">
      <c r="M64" s="1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3" t="str">
        <f>L1</f>
      </c>
      <c r="B1" s="24" t="n">
        <f t="shared" ref="B1:I1" si="1">B10</f>
        <v>2015</v>
      </c>
      <c r="C1" s="24" t="n">
        <f t="shared" si="1"/>
        <v>2021</v>
      </c>
      <c r="D1" s="24" t="n">
        <f t="shared" si="1"/>
        <v>2022</v>
      </c>
      <c r="E1" s="24" t="n">
        <f t="shared" si="1"/>
        <v>2023</v>
      </c>
      <c r="F1" s="24" t="str">
        <f t="shared" si="1"/>
        <v>2021-2022</v>
      </c>
      <c r="G1" s="24" t="str">
        <f t="shared" si="1"/>
        <v>2015-2022</v>
      </c>
      <c r="H1" s="24" t="str">
        <f t="shared" si="1"/>
        <v>2023/2022</v>
      </c>
      <c r="I1" s="24" t="str">
        <f t="shared" si="1"/>
        <v>Share 2022</v>
      </c>
      <c r="J1" s="24" t="str">
        <f>J10</f>
        <v>Share 2023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  <c r="T1" t="s">
        <v>475</v>
      </c>
      <c r="U1" t="s">
        <v>476</v>
      </c>
      <c r="V1" t="s">
        <v>477</v>
      </c>
      <c r="W1" t="s">
        <v>478</v>
      </c>
      <c r="X1" t="s">
        <v>479</v>
      </c>
      <c r="Y1" t="s">
        <v>480</v>
      </c>
      <c r="Z1" t="s">
        <v>481</v>
      </c>
      <c r="AA1" t="s">
        <v>482</v>
      </c>
      <c r="AB1" t="s">
        <v>483</v>
      </c>
      <c r="AC1" t="s">
        <v>484</v>
      </c>
      <c r="AD1" t="s">
        <v>485</v>
      </c>
      <c r="AE1" t="s">
        <v>486</v>
      </c>
      <c r="AF1" t="s">
        <v>487</v>
      </c>
      <c r="AG1" t="s">
        <v>488</v>
      </c>
      <c r="AH1" t="s">
        <v>489</v>
      </c>
      <c r="AI1" t="s">
        <v>490</v>
      </c>
      <c r="AJ1" t="s">
        <v>491</v>
      </c>
      <c r="AK1" t="s">
        <v>492</v>
      </c>
      <c r="AL1" t="s">
        <v>493</v>
      </c>
      <c r="AM1" t="s">
        <v>494</v>
      </c>
      <c r="AN1" t="s">
        <v>495</v>
      </c>
      <c r="AO1" t="s">
        <v>496</v>
      </c>
      <c r="AP1" t="s">
        <v>497</v>
      </c>
      <c r="AQ1" t="s">
        <v>498</v>
      </c>
      <c r="AR1" t="s">
        <v>499</v>
      </c>
      <c r="AS1" t="s">
        <v>500</v>
      </c>
      <c r="AT1" t="s">
        <v>501</v>
      </c>
    </row>
    <row r="2">
      <c r="A2" s="27" t="str">
        <f>L2</f>
      </c>
      <c r="B2" s="27"/>
      <c r="C2" s="26"/>
      <c r="D2" s="26"/>
      <c r="E2" s="26"/>
      <c r="F2" s="29"/>
      <c r="G2" s="25"/>
      <c r="H2" s="25"/>
      <c r="I2" s="11"/>
      <c r="J2" s="11"/>
      <c r="L2" t="s">
        <v>502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39579855166.9866</v>
      </c>
      <c r="X2" s="32" t="n">
        <v>45197866322.9408</v>
      </c>
      <c r="Y2" s="32" t="n">
        <v>41871677698.8423</v>
      </c>
      <c r="Z2" s="32" t="n">
        <v>60628984301.1158</v>
      </c>
      <c r="AA2" s="32" t="n">
        <v>72074127230.4416</v>
      </c>
      <c r="AB2" s="32" t="n">
        <v>82191087705.4847</v>
      </c>
      <c r="AC2" s="32" t="n">
        <v>65216824636.7492</v>
      </c>
      <c r="AD2" s="32" t="n">
        <v>99476690565.1054</v>
      </c>
      <c r="AE2" s="32" t="n">
        <v>89664408888.8478</v>
      </c>
      <c r="AF2" s="32" t="n">
        <v>105185160125.35</v>
      </c>
      <c r="AG2" s="32" t="n">
        <v>76858121124.0519</v>
      </c>
      <c r="AH2" s="32" t="n">
        <v>84511629723.7078</v>
      </c>
      <c r="AI2" s="32" t="n">
        <v>72747870858.8408</v>
      </c>
      <c r="AJ2" s="32" t="n">
        <v>88281955325.3434</v>
      </c>
      <c r="AK2" s="32" t="n">
        <v>58657736535.8974</v>
      </c>
      <c r="AL2" s="32" t="n">
        <v>66374936763.4199</v>
      </c>
      <c r="AM2" s="32" t="n">
        <v>64229067462.5307</v>
      </c>
      <c r="AN2" s="32" t="n">
        <v>67356305178.764</v>
      </c>
      <c r="AO2" s="32" t="n">
        <v>73945555629.0621</v>
      </c>
      <c r="AP2" s="32" t="n">
        <v>104275761158.897</v>
      </c>
      <c r="AQ2" s="32" t="n">
        <v>102085494888.86</v>
      </c>
      <c r="AR2" s="32" t="n">
        <v>83069427793.3537</v>
      </c>
      <c r="AS2" s="32" t="n">
        <v>90700376016.9223</v>
      </c>
      <c r="AT2" s="32" t="n">
        <v>94985710820.8875</v>
      </c>
      <c r="AU2" s="32"/>
      <c r="AV2" s="32"/>
    </row>
    <row r="3">
      <c r="A3" s="27" t="str">
        <f>L3</f>
      </c>
      <c r="B3" s="27"/>
      <c r="C3" s="26"/>
      <c r="D3" s="26"/>
      <c r="E3" s="26"/>
      <c r="F3" s="29"/>
      <c r="G3" s="25"/>
      <c r="H3" s="25"/>
      <c r="I3" s="11"/>
      <c r="J3" s="11"/>
      <c r="L3" t="s">
        <v>503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30488476147.6766</v>
      </c>
      <c r="X3" s="32" t="n">
        <v>35658212813.3993</v>
      </c>
      <c r="Y3" s="32" t="n">
        <v>53468991707.949</v>
      </c>
      <c r="Z3" s="32" t="n">
        <v>50104119581.4227</v>
      </c>
      <c r="AA3" s="32" t="n">
        <v>59735734984.4448</v>
      </c>
      <c r="AB3" s="32" t="n">
        <v>66408008922.8955</v>
      </c>
      <c r="AC3" s="32" t="n">
        <v>90944163228.2458</v>
      </c>
      <c r="AD3" s="32" t="n">
        <v>71581282484.0697</v>
      </c>
      <c r="AE3" s="32" t="n">
        <v>95858643103.8448</v>
      </c>
      <c r="AF3" s="32" t="n">
        <v>74665288487.3682</v>
      </c>
      <c r="AG3" s="32" t="n">
        <v>95679375813.8877</v>
      </c>
      <c r="AH3" s="32" t="n">
        <v>76340782697.8077</v>
      </c>
      <c r="AI3" s="32" t="n">
        <v>97430470454.8148</v>
      </c>
      <c r="AJ3" s="32" t="n">
        <v>47161410128.4538</v>
      </c>
      <c r="AK3" s="32" t="n">
        <v>64876581768.1075</v>
      </c>
      <c r="AL3" s="32" t="n">
        <v>70705778641.2237</v>
      </c>
      <c r="AM3" s="32" t="n">
        <v>83338070960.6052</v>
      </c>
      <c r="AN3" s="32" t="n">
        <v>74934848863.2331</v>
      </c>
      <c r="AO3" s="32" t="n">
        <v>79178161033.1355</v>
      </c>
      <c r="AP3" s="32" t="n">
        <v>91209137910.5463</v>
      </c>
      <c r="AQ3" s="32" t="n">
        <v>118319527192.83</v>
      </c>
      <c r="AR3" s="32" t="n">
        <v>112782911153.881</v>
      </c>
      <c r="AS3" s="32" t="n">
        <v>92665008454.7432</v>
      </c>
      <c r="AT3" s="32" t="n">
        <v>122399393273.882</v>
      </c>
      <c r="AU3" s="32"/>
      <c r="AV3" s="32"/>
    </row>
    <row r="4">
      <c r="A4" s="27" t="str">
        <f>L4</f>
      </c>
      <c r="B4" s="27"/>
      <c r="C4" s="26"/>
      <c r="D4" s="26"/>
      <c r="E4" s="26"/>
      <c r="F4" s="29"/>
      <c r="G4" s="25"/>
      <c r="H4" s="25"/>
      <c r="I4" s="11"/>
      <c r="J4" s="11"/>
      <c r="L4" t="s">
        <v>504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30051830582.0445</v>
      </c>
      <c r="X4" s="32" t="n">
        <v>29546235122.182</v>
      </c>
      <c r="Y4" s="32" t="n">
        <v>32514804382.196</v>
      </c>
      <c r="Z4" s="32" t="n">
        <v>44326221977.0382</v>
      </c>
      <c r="AA4" s="32" t="n">
        <v>47287210513.9913</v>
      </c>
      <c r="AB4" s="32" t="n">
        <v>52144127395.6388</v>
      </c>
      <c r="AC4" s="32" t="n">
        <v>54837278222.4714</v>
      </c>
      <c r="AD4" s="32" t="n">
        <v>62947498087.0974</v>
      </c>
      <c r="AE4" s="32" t="n">
        <v>70265882053.7713</v>
      </c>
      <c r="AF4" s="32" t="n">
        <v>73003340460.9391</v>
      </c>
      <c r="AG4" s="32" t="n">
        <v>78254055376.3789</v>
      </c>
      <c r="AH4" s="32" t="n">
        <v>86397758416.6916</v>
      </c>
      <c r="AI4" s="32" t="n">
        <v>79402020830.3761</v>
      </c>
      <c r="AJ4" s="32" t="n">
        <v>69439846613.0581</v>
      </c>
      <c r="AK4" s="32" t="n">
        <v>72089283751.6422</v>
      </c>
      <c r="AL4" s="32" t="n">
        <v>55195683356.3111</v>
      </c>
      <c r="AM4" s="32" t="n">
        <v>61208777099.8533</v>
      </c>
      <c r="AN4" s="32" t="n">
        <v>72583789152.8834</v>
      </c>
      <c r="AO4" s="32" t="n">
        <v>90349072377.0884</v>
      </c>
      <c r="AP4" s="32" t="n">
        <v>79776052883.8924</v>
      </c>
      <c r="AQ4" s="32" t="n">
        <v>96984836267.9382</v>
      </c>
      <c r="AR4" s="32" t="n">
        <v>79885769256.9677</v>
      </c>
      <c r="AS4" s="32" t="n">
        <v>107068617024.367</v>
      </c>
      <c r="AT4" s="32"/>
      <c r="AU4" s="32"/>
      <c r="AV4" s="32"/>
    </row>
    <row r="5">
      <c r="A5" s="27" t="str">
        <f>L5</f>
      </c>
      <c r="B5" s="27"/>
      <c r="C5" s="26"/>
      <c r="D5" s="26"/>
      <c r="E5" s="26"/>
      <c r="F5" s="8"/>
      <c r="G5" s="25"/>
      <c r="H5" s="25"/>
      <c r="I5" s="11"/>
      <c r="J5" s="11"/>
      <c r="L5" t="s">
        <v>505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32058324609.6797</v>
      </c>
      <c r="X5" s="32" t="n">
        <v>33591324363.8053</v>
      </c>
      <c r="Y5" s="32" t="n">
        <v>41955047347.4977</v>
      </c>
      <c r="Z5" s="32" t="n">
        <v>56473761444.284</v>
      </c>
      <c r="AA5" s="32" t="n">
        <v>50665417646.0374</v>
      </c>
      <c r="AB5" s="32" t="n">
        <v>64919603529.7675</v>
      </c>
      <c r="AC5" s="32" t="n">
        <v>84166911861.6514</v>
      </c>
      <c r="AD5" s="32" t="n">
        <v>94147961756.2193</v>
      </c>
      <c r="AE5" s="32" t="n">
        <v>122199158229.936</v>
      </c>
      <c r="AF5" s="32" t="n">
        <v>114799519231.756</v>
      </c>
      <c r="AG5" s="32" t="n">
        <v>111612316526.689</v>
      </c>
      <c r="AH5" s="32" t="n">
        <v>121315745122.955</v>
      </c>
      <c r="AI5" s="32" t="n">
        <v>108056068511.555</v>
      </c>
      <c r="AJ5" s="32" t="n">
        <v>101697840275.826</v>
      </c>
      <c r="AK5" s="32" t="n">
        <v>87660758568.8519</v>
      </c>
      <c r="AL5" s="32" t="n">
        <v>81908043005.6697</v>
      </c>
      <c r="AM5" s="32" t="n">
        <v>89585870105.4029</v>
      </c>
      <c r="AN5" s="32" t="n">
        <v>105741317070.138</v>
      </c>
      <c r="AO5" s="32" t="n">
        <v>115497050722.538</v>
      </c>
      <c r="AP5" s="32" t="n">
        <v>108379450138.381</v>
      </c>
      <c r="AQ5" s="32" t="n">
        <v>105126998276.288</v>
      </c>
      <c r="AR5" s="32" t="n">
        <v>111114664950.702</v>
      </c>
      <c r="AS5" s="32" t="n">
        <v>123784961535.267</v>
      </c>
      <c r="AT5" s="32"/>
      <c r="AU5" s="32"/>
      <c r="AV5" s="32"/>
    </row>
    <row r="6">
      <c r="A6" s="27" t="str">
        <f>L6</f>
      </c>
      <c r="B6" s="27"/>
      <c r="C6" s="26"/>
      <c r="D6" s="26"/>
      <c r="E6" s="26"/>
      <c r="F6" s="29"/>
      <c r="G6" s="25"/>
      <c r="H6" s="25"/>
      <c r="I6" s="11"/>
      <c r="J6" s="11"/>
      <c r="L6"/>
      <c r="M6" s="32" t="n">
        <v>120350129405</v>
      </c>
      <c r="N6" s="32" t="n">
        <v>136154193844</v>
      </c>
      <c r="O6" s="32" t="n">
        <v>123406660550</v>
      </c>
      <c r="P6" s="32" t="n">
        <v>121373382142</v>
      </c>
      <c r="Q6" s="32" t="n">
        <v>117161902725</v>
      </c>
      <c r="R6" s="32" t="n">
        <v>116592014868</v>
      </c>
      <c r="S6" s="32" t="n">
        <v>118448779098</v>
      </c>
      <c r="T6" s="32" t="n">
        <v>115982151879</v>
      </c>
      <c r="U6" s="32" t="n">
        <v>116965882167</v>
      </c>
      <c r="V6" s="32" t="n">
        <v>122185036488</v>
      </c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</row>
    <row r="7">
      <c r="A7" s="27" t="str">
        <f>L7</f>
      </c>
      <c r="B7" s="27"/>
      <c r="C7" s="26"/>
      <c r="D7" s="26"/>
      <c r="E7" s="26"/>
      <c r="F7" s="8"/>
      <c r="G7" s="25"/>
      <c r="H7" s="25"/>
      <c r="I7" s="11"/>
      <c r="J7" s="11"/>
      <c r="L7" s="37" t="s">
        <v>506</v>
      </c>
      <c r="M7" s="32" t="str">
        <f>Sum(M2:M6)</f>
      </c>
      <c r="N7" s="32" t="str">
        <f>Sum(N2:N6)</f>
      </c>
      <c r="O7" s="32" t="str">
        <f>Sum(O2:O6)</f>
      </c>
      <c r="P7" s="32" t="str">
        <f>Sum(P2:P6)</f>
      </c>
      <c r="Q7" s="32" t="str">
        <f>Sum(Q2:Q6)</f>
      </c>
      <c r="R7" s="32" t="str">
        <f>Sum(R2:R6)</f>
      </c>
      <c r="S7" s="32" t="str">
        <f>Sum(S2:S6)</f>
      </c>
      <c r="T7" s="32" t="str">
        <f>Sum(T2:T6)</f>
      </c>
      <c r="U7" s="32" t="str">
        <f>Sum(U2:U6)</f>
      </c>
      <c r="V7" s="32" t="str">
        <f>Sum(V2:V6)</f>
      </c>
      <c r="W7" s="32" t="str">
        <f>Sum(W2:W6)</f>
      </c>
      <c r="X7" s="32" t="str">
        <f>Sum(X2:X6)</f>
      </c>
      <c r="Y7" s="32" t="str">
        <f>Sum(Y2:Y6)</f>
      </c>
      <c r="Z7" s="32" t="str">
        <f>Sum(Z2:Z6)</f>
      </c>
      <c r="AA7" s="32" t="str">
        <f>Sum(AA2:AA6)</f>
      </c>
      <c r="AB7" s="32" t="str">
        <f>Sum(AB2:AB6)</f>
      </c>
      <c r="AC7" s="32" t="str">
        <f>Sum(AC2:AC6)</f>
      </c>
      <c r="AD7" s="32" t="str">
        <f>Sum(AD2:AD6)</f>
      </c>
      <c r="AE7" s="32" t="str">
        <f>Sum(AE2:AE6)</f>
      </c>
      <c r="AF7" s="32" t="str">
        <f>Sum(AF2:AF6)</f>
      </c>
      <c r="AG7" s="32" t="str">
        <f>Sum(AG2:AG6)</f>
      </c>
      <c r="AH7" s="32" t="str">
        <f>Sum(AH2:AH6)</f>
      </c>
      <c r="AI7" s="32" t="str">
        <f>Sum(AI2:AI6)</f>
      </c>
      <c r="AJ7" s="32" t="str">
        <f>Sum(AJ2:AJ6)</f>
      </c>
      <c r="AK7" s="32" t="str">
        <f>Sum(AK2:AK6)</f>
      </c>
      <c r="AL7" s="32" t="str">
        <f>Sum(AL2:AL6)</f>
      </c>
      <c r="AM7" s="32" t="str">
        <f>Sum(AM2:AM6)</f>
      </c>
      <c r="AN7" s="32" t="str">
        <f>Sum(AN2:AN6)</f>
      </c>
      <c r="AO7" s="32" t="str">
        <f>Sum(AO2:AO6)</f>
      </c>
      <c r="AP7" s="32" t="str">
        <f>Sum(AP2:AP6)</f>
      </c>
      <c r="AQ7" s="32" t="str">
        <f>Sum(AQ2:AQ6)</f>
      </c>
      <c r="AR7" s="32" t="str">
        <f>Sum(AR2:AR6)</f>
      </c>
      <c r="AS7" s="32" t="str">
        <f>Sum(AS2:AS6)</f>
      </c>
      <c r="AT7" s="32" t="str">
        <f>Sum(AT2:AT6)</f>
      </c>
      <c r="AU7" s="32"/>
      <c r="AV7" s="32"/>
    </row>
    <row r="8">
      <c r="C8" s="26"/>
      <c r="D8" s="26"/>
      <c r="E8" s="26"/>
      <c r="F8" s="8"/>
      <c r="G8" s="25"/>
      <c r="H8" s="25"/>
      <c r="I8" s="11"/>
      <c r="J8" s="11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6"/>
      <c r="D9" s="26"/>
      <c r="E9" s="26"/>
      <c r="F9" s="29"/>
      <c r="G9" s="25"/>
      <c r="H9" s="25"/>
      <c r="I9" s="11"/>
      <c r="J9" s="11"/>
    </row>
    <row r="10">
      <c r="A10" s="36" t="s">
        <v>37</v>
      </c>
      <c r="B10" s="31" t="n">
        <f>AL10</f>
        <v>2015</v>
      </c>
      <c r="C10" s="16" t="n">
        <f t="shared" ref="C10:E16" si="3">AR10</f>
        <v>2021</v>
      </c>
      <c r="D10" s="16" t="n">
        <f t="shared" si="3"/>
        <v>2022</v>
      </c>
      <c r="E10" s="16" t="n">
        <f>AT10</f>
        <v>2023</v>
      </c>
      <c r="F10" s="16" t="str">
        <f>C10&amp;"-"&amp;D10</f>
        <v>2021-2022</v>
      </c>
      <c r="G10" s="16" t="str">
        <f>B10&amp;"-"&amp;D10</f>
        <v>2015-2022</v>
      </c>
      <c r="H10" s="16" t="str">
        <f>E10&amp;"/"&amp;D10</f>
        <v>2023/2022</v>
      </c>
      <c r="I10" s="16" t="str">
        <f>"Share "&amp;AS10</f>
        <v>Share 2022</v>
      </c>
      <c r="J10" s="16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8" t="n">
        <f t="shared" si="4"/>
        <v>2000</v>
      </c>
      <c r="X10" s="38" t="n">
        <f t="shared" si="4"/>
        <v>2001</v>
      </c>
      <c r="Y10" s="38" t="n">
        <f t="shared" si="4"/>
        <v>2002</v>
      </c>
      <c r="Z10" s="38" t="n">
        <f t="shared" si="4"/>
        <v>2003</v>
      </c>
      <c r="AA10" s="38" t="n">
        <f t="shared" si="4"/>
        <v>2004</v>
      </c>
      <c r="AB10" s="38" t="n">
        <f t="shared" si="4"/>
        <v>2005</v>
      </c>
      <c r="AC10" s="38" t="n">
        <f t="shared" si="4"/>
        <v>2006</v>
      </c>
      <c r="AD10" s="38" t="n">
        <f t="shared" si="4"/>
        <v>2007</v>
      </c>
      <c r="AE10" s="38" t="n">
        <f t="shared" si="4"/>
        <v>2008</v>
      </c>
      <c r="AF10" s="38" t="n">
        <f t="shared" si="4"/>
        <v>2009</v>
      </c>
      <c r="AG10" s="38" t="n">
        <f t="shared" si="4"/>
        <v>2010</v>
      </c>
      <c r="AH10" s="38" t="n">
        <f t="shared" si="4"/>
        <v>2011</v>
      </c>
      <c r="AI10" s="38" t="n">
        <f t="shared" si="4"/>
        <v>2012</v>
      </c>
      <c r="AJ10" s="38" t="n">
        <f t="shared" si="4"/>
        <v>2013</v>
      </c>
      <c r="AK10" s="38" t="n">
        <f t="shared" si="4"/>
        <v>2014</v>
      </c>
      <c r="AL10" s="38" t="n">
        <f t="shared" si="4"/>
        <v>2015</v>
      </c>
      <c r="AM10" s="38" t="n">
        <f t="shared" si="4"/>
        <v>2016</v>
      </c>
      <c r="AN10" s="38" t="n">
        <f t="shared" si="4"/>
        <v>2017</v>
      </c>
      <c r="AO10" s="38" t="n">
        <f t="shared" si="4"/>
        <v>2018</v>
      </c>
      <c r="AP10" s="38" t="n">
        <f t="shared" si="4"/>
        <v>2019</v>
      </c>
      <c r="AQ10" s="38" t="n">
        <f t="shared" si="4"/>
        <v>2020</v>
      </c>
      <c r="AR10" s="38" t="n">
        <f t="shared" si="4"/>
        <v>2021</v>
      </c>
      <c r="AS10" s="38" t="n">
        <f t="shared" si="4"/>
        <v>2022</v>
      </c>
      <c r="AT10" s="38" t="n">
        <f t="shared" si="4"/>
        <v>2023</v>
      </c>
    </row>
    <row r="11">
      <c r="A11" s="27" t="str">
        <f t="shared" ref="A11:A16" si="5">L11</f>
        <v>1</v>
      </c>
      <c r="B11" s="26" t="n">
        <f>AL11</f>
        <v>79.613256415679402</v>
      </c>
      <c r="C11" s="26" t="n">
        <f t="shared" si="3"/>
        <v>88.784424505395137</v>
      </c>
      <c r="D11" s="26" t="n">
        <f t="shared" si="3"/>
        <v>90.700478946814798</v>
      </c>
      <c r="E11" s="26" t="n">
        <f>AT11</f>
        <v>89.495901795906391</v>
      </c>
      <c r="F11" s="29" t="n">
        <f>(D11/C11)-1</f>
        <v>2.1580974952461807E-2</v>
      </c>
      <c r="G11" s="25" t="n">
        <f>(D11/B11)-1</f>
        <v>0.13926352256270502</v>
      </c>
      <c r="H11" s="25" t="n">
        <f>E11/D11</f>
        <v>0.98671917541235088</v>
      </c>
      <c r="I11" s="11" t="n">
        <f>AS20</f>
        <v>0.21891370787738346</v>
      </c>
      <c r="J11" s="11" t="n">
        <f t="shared" ref="J11:J16" si="6">AT20</f>
        <v>0.43440190250703642</v>
      </c>
      <c r="L11" s="1" t="str">
        <f t="shared" ref="L11:L15" si="7">L2</f>
        <v>1</v>
      </c>
      <c r="M11" s="12" t="str">
        <f t="shared" ref="M11:AT11" si="8">IF(M2="","",M2/VLOOKUP(M$10,deflator,2,FALSE)/$A$9)</f>
      </c>
      <c r="N11" s="12" t="str">
        <f t="shared" si="8"/>
      </c>
      <c r="O11" s="12" t="str">
        <f t="shared" si="8"/>
      </c>
      <c r="P11" s="12" t="str">
        <f t="shared" si="8"/>
      </c>
      <c r="Q11" s="12" t="str">
        <f t="shared" si="8"/>
      </c>
      <c r="R11" s="12" t="str">
        <f t="shared" si="8"/>
      </c>
      <c r="S11" s="12" t="str">
        <f t="shared" si="8"/>
      </c>
      <c r="T11" s="12" t="str">
        <f t="shared" si="8"/>
      </c>
      <c r="U11" s="12" t="str">
        <f t="shared" si="8"/>
      </c>
      <c r="V11" s="12" t="str">
        <f t="shared" si="8"/>
      </c>
      <c r="W11" s="12" t="n">
        <f t="shared" si="8"/>
        <v>63.950361358811854</v>
      </c>
      <c r="X11" s="12" t="n">
        <f t="shared" si="8"/>
        <v>71.298600863041372</v>
      </c>
      <c r="Y11" s="12" t="n">
        <f t="shared" si="8"/>
        <v>65.025285174399301</v>
      </c>
      <c r="Z11" s="12" t="n">
        <f t="shared" si="8"/>
        <v>92.388770587754891</v>
      </c>
      <c r="AA11" s="12" t="n">
        <f t="shared" si="8"/>
        <v>107.20798111726327</v>
      </c>
      <c r="AB11" s="12" t="n">
        <f t="shared" si="8"/>
        <v>118.65632061628123</v>
      </c>
      <c r="AC11" s="12" t="n">
        <f t="shared" si="8"/>
        <v>91.181910902287882</v>
      </c>
      <c r="AD11" s="12" t="n">
        <f t="shared" si="8"/>
        <v>135.3695660067888</v>
      </c>
      <c r="AE11" s="12" t="n">
        <f t="shared" si="8"/>
        <v>119.52400737378122</v>
      </c>
      <c r="AF11" s="12" t="n">
        <f t="shared" si="8"/>
        <v>138.80316345102241</v>
      </c>
      <c r="AG11" s="12" t="n">
        <f t="shared" si="8"/>
        <v>100.54792426085746</v>
      </c>
      <c r="AH11" s="12" t="n">
        <f t="shared" si="8"/>
        <v>108.37626808795495</v>
      </c>
      <c r="AI11" s="12" t="n">
        <f t="shared" si="8"/>
        <v>91.611393755058756</v>
      </c>
      <c r="AJ11" s="12" t="n">
        <f t="shared" si="8"/>
        <v>109.1755536598067</v>
      </c>
      <c r="AK11" s="12" t="n">
        <f t="shared" si="8"/>
        <v>71.163475563541184</v>
      </c>
      <c r="AL11" s="12" t="n">
        <f t="shared" si="8"/>
        <v>79.613256415679402</v>
      </c>
      <c r="AM11" s="12" t="n">
        <f t="shared" si="8"/>
        <v>76.406257982185593</v>
      </c>
      <c r="AN11" s="12" t="n">
        <f t="shared" si="8"/>
        <v>78.720437295044547</v>
      </c>
      <c r="AO11" s="12" t="n">
        <f t="shared" si="8"/>
        <v>84.411115288389482</v>
      </c>
      <c r="AP11" s="12" t="n">
        <f t="shared" si="8"/>
        <v>116.78917985082033</v>
      </c>
      <c r="AQ11" s="12" t="n">
        <f t="shared" si="8"/>
        <v>112.78383246252675</v>
      </c>
      <c r="AR11" s="12" t="n">
        <f t="shared" si="8"/>
        <v>88.784424505395137</v>
      </c>
      <c r="AS11" s="12" t="n">
        <f t="shared" si="8"/>
        <v>90.700478946814798</v>
      </c>
      <c r="AT11" s="12" t="n">
        <f t="shared" si="8"/>
        <v>89.495901795906391</v>
      </c>
    </row>
    <row r="12">
      <c r="A12" s="27" t="str">
        <f t="shared" si="5"/>
        <v>2</v>
      </c>
      <c r="B12" s="26" t="n">
        <f t="shared" ref="B12:B16" si="9">AL12</f>
        <v>84.807874169400193</v>
      </c>
      <c r="C12" s="26" t="n">
        <f t="shared" si="3"/>
        <v>120.86223433916577</v>
      </c>
      <c r="D12" s="26" t="n">
        <f t="shared" si="3"/>
        <v>92.687913219319199</v>
      </c>
      <c r="E12" s="26" t="n">
        <f t="shared" si="3"/>
        <v>116.52506928963517</v>
      </c>
      <c r="F12" s="29" t="n">
        <f t="shared" ref="F12:F16" si="10">(D12/C12)-1</f>
        <v>-0.23311103980407377</v>
      </c>
      <c r="G12" s="25" t="n">
        <f t="shared" ref="G12:G16" si="11">(D12/B12)-1</f>
        <v>9.2916360975856538E-2</v>
      </c>
      <c r="H12" s="8" t="n">
        <f>E12/D12</f>
        <v>1.2571765318948569</v>
      </c>
      <c r="I12" s="11" t="n">
        <f t="shared" ref="I12:I16" si="12">AS21</f>
        <v>0.22371055802424597</v>
      </c>
      <c r="J12" s="11" t="n">
        <f t="shared" si="6"/>
        <v>0.56559809749296364</v>
      </c>
      <c r="L12" s="1" t="str">
        <f t="shared" si="7"/>
        <v>2</v>
      </c>
      <c r="M12" s="12" t="str">
        <f t="shared" ref="M12:AT12" si="13">IF(M3="","",M3/VLOOKUP(M$10,deflator,2,FALSE)/$A$9)</f>
      </c>
      <c r="N12" s="12" t="str">
        <f t="shared" si="13"/>
      </c>
      <c r="O12" s="12" t="str">
        <f t="shared" si="13"/>
      </c>
      <c r="P12" s="12" t="str">
        <f t="shared" si="13"/>
      </c>
      <c r="Q12" s="12" t="str">
        <f t="shared" si="13"/>
      </c>
      <c r="R12" s="12" t="str">
        <f t="shared" si="13"/>
      </c>
      <c r="S12" s="12" t="str">
        <f t="shared" si="13"/>
      </c>
      <c r="T12" s="12" t="str">
        <f t="shared" si="13"/>
      </c>
      <c r="U12" s="12" t="str">
        <f t="shared" si="13"/>
      </c>
      <c r="V12" s="12" t="str">
        <f t="shared" si="13"/>
      </c>
      <c r="W12" s="12" t="n">
        <f t="shared" si="13"/>
        <v>49.261147083471705</v>
      </c>
      <c r="X12" s="12" t="n">
        <f t="shared" si="13"/>
        <v>56.250015428364037</v>
      </c>
      <c r="Y12" s="12" t="n">
        <f t="shared" si="13"/>
        <v>83.03551783169668</v>
      </c>
      <c r="Z12" s="12" t="n">
        <f t="shared" si="13"/>
        <v>76.350578262055436</v>
      </c>
      <c r="AA12" s="12" t="n">
        <f t="shared" si="13"/>
        <v>88.855670933520315</v>
      </c>
      <c r="AB12" s="12" t="n">
        <f t="shared" si="13"/>
        <v>95.870234722600514</v>
      </c>
      <c r="AC12" s="12" t="n">
        <f t="shared" si="13"/>
        <v>127.15219795067848</v>
      </c>
      <c r="AD12" s="12" t="n">
        <f t="shared" si="13"/>
        <v>97.409022061361384</v>
      </c>
      <c r="AE12" s="12" t="n">
        <f t="shared" si="13"/>
        <v>127.78108323316525</v>
      </c>
      <c r="AF12" s="12" t="n">
        <f t="shared" si="13"/>
        <v>116.87382511127812</v>
      </c>
      <c r="AG12" s="12" t="n">
        <f t="shared" si="13"/>
        <v>125.17041129763334</v>
      </c>
      <c r="AH12" s="12" t="n">
        <f t="shared" si="13"/>
        <v>97.898113653119751</v>
      </c>
      <c r="AI12" s="12" t="n">
        <f t="shared" si="13"/>
        <v>122.69419142033823</v>
      </c>
      <c r="AJ12" s="12" t="n">
        <f t="shared" si="13"/>
        <v>58.323051898614381</v>
      </c>
      <c r="AK12" s="12" t="n">
        <f t="shared" si="13"/>
        <v>78.708169014932594</v>
      </c>
      <c r="AL12" s="12" t="n">
        <f t="shared" si="13"/>
        <v>84.807874169400193</v>
      </c>
      <c r="AM12" s="12" t="n">
        <f t="shared" si="13"/>
        <v>99.138137935263131</v>
      </c>
      <c r="AN12" s="12" t="n">
        <f t="shared" si="13"/>
        <v>87.57814869655121</v>
      </c>
      <c r="AO12" s="12" t="n">
        <f t="shared" si="13"/>
        <v>90.409576516975889</v>
      </c>
      <c r="AP12" s="12" t="n">
        <f t="shared" si="13"/>
        <v>102.12878554321405</v>
      </c>
      <c r="AQ12" s="12" t="n">
        <f t="shared" si="13"/>
        <v>130.80791785944962</v>
      </c>
      <c r="AR12" s="12" t="n">
        <f t="shared" si="13"/>
        <v>120.86223433916577</v>
      </c>
      <c r="AS12" s="12" t="n">
        <f t="shared" si="13"/>
        <v>92.687913219319199</v>
      </c>
      <c r="AT12" s="12" t="n">
        <f t="shared" si="13"/>
        <v>116.52506928963517</v>
      </c>
    </row>
    <row r="13">
      <c r="A13" s="27" t="str">
        <f t="shared" si="5"/>
        <v>3</v>
      </c>
      <c r="B13" s="26" t="n">
        <f t="shared" si="9"/>
        <v>66.20432811480137</v>
      </c>
      <c r="C13" s="26" t="n">
        <f t="shared" si="3"/>
        <v>85.416806482681565</v>
      </c>
      <c r="D13" s="26" t="n">
        <f t="shared" si="3"/>
        <v>107.07984717586</v>
      </c>
      <c r="E13" s="26" t="str">
        <f t="shared" si="3"/>
      </c>
      <c r="F13" s="29" t="n">
        <f t="shared" si="10"/>
        <v>0.2536156710280506</v>
      </c>
      <c r="G13" s="25" t="n">
        <f t="shared" si="11"/>
        <v>0.61741460452825048</v>
      </c>
      <c r="H13" s="25" t="e">
        <f t="shared" ref="H13:H16" si="14">E13/D13</f>
        <v>#VALUE!</v>
      </c>
      <c r="I13" s="11" t="n">
        <f t="shared" si="12"/>
        <v>0.25844677620673451</v>
      </c>
      <c r="J13" s="11" t="str">
        <f t="shared" si="6"/>
      </c>
      <c r="L13" s="1" t="str">
        <f t="shared" si="7"/>
        <v>3</v>
      </c>
      <c r="M13" s="12" t="str">
        <f t="shared" ref="M13:AT13" si="15">IF(M4="","",M4/VLOOKUP(M$10,deflator,2,FALSE)/$A$9)</f>
      </c>
      <c r="N13" s="12" t="str">
        <f t="shared" si="15"/>
      </c>
      <c r="O13" s="12" t="str">
        <f t="shared" si="15"/>
      </c>
      <c r="P13" s="12" t="str">
        <f t="shared" si="15"/>
      </c>
      <c r="Q13" s="12" t="str">
        <f t="shared" si="15"/>
      </c>
      <c r="R13" s="12" t="str">
        <f t="shared" si="15"/>
      </c>
      <c r="S13" s="12" t="str">
        <f t="shared" si="15"/>
      </c>
      <c r="T13" s="12" t="str">
        <f t="shared" si="15"/>
      </c>
      <c r="U13" s="12" t="str">
        <f t="shared" si="15"/>
      </c>
      <c r="V13" s="12" t="str">
        <f t="shared" si="15"/>
      </c>
      <c r="W13" s="12" t="n">
        <f t="shared" si="15"/>
        <v>48.555645721981456</v>
      </c>
      <c r="X13" s="12" t="n">
        <f t="shared" si="15"/>
        <v>46.608510491347879</v>
      </c>
      <c r="Y13" s="12" t="n">
        <f t="shared" si="15"/>
        <v>50.494380530685447</v>
      </c>
      <c r="Z13" s="12" t="n">
        <f t="shared" si="15"/>
        <v>67.54599650686059</v>
      </c>
      <c r="AA13" s="12" t="n">
        <f t="shared" si="15"/>
        <v>70.338748185480497</v>
      </c>
      <c r="AB13" s="12" t="n">
        <f t="shared" si="15"/>
        <v>75.278114916921297</v>
      </c>
      <c r="AC13" s="12" t="n">
        <f t="shared" si="15"/>
        <v>76.66990609025288</v>
      </c>
      <c r="AD13" s="12" t="n">
        <f t="shared" si="15"/>
        <v>85.66002191294973</v>
      </c>
      <c r="AE13" s="12" t="n">
        <f t="shared" si="15"/>
        <v>93.665602702902106</v>
      </c>
      <c r="AF13" s="12" t="n">
        <f t="shared" si="15"/>
        <v>96.335645536770357</v>
      </c>
      <c r="AG13" s="12" t="n">
        <f t="shared" si="15"/>
        <v>102.37412413958685</v>
      </c>
      <c r="AH13" s="12" t="n">
        <f t="shared" si="15"/>
        <v>110.79500725494862</v>
      </c>
      <c r="AI13" s="12" t="n">
        <f t="shared" si="15"/>
        <v>99.990964812614337</v>
      </c>
      <c r="AJ13" s="12" t="n">
        <f t="shared" si="15"/>
        <v>85.8741027211518</v>
      </c>
      <c r="AK13" s="12" t="n">
        <f t="shared" si="15"/>
        <v>87.458607945324289</v>
      </c>
      <c r="AL13" s="12" t="n">
        <f t="shared" si="15"/>
        <v>66.20432811480137</v>
      </c>
      <c r="AM13" s="12" t="n">
        <f t="shared" si="15"/>
        <v>72.813350693496375</v>
      </c>
      <c r="AN13" s="12" t="n">
        <f t="shared" si="15"/>
        <v>84.830412087749679</v>
      </c>
      <c r="AO13" s="12" t="n">
        <f t="shared" si="15"/>
        <v>103.16597215106765</v>
      </c>
      <c r="AP13" s="12" t="n">
        <f t="shared" si="15"/>
        <v>89.61203778280624</v>
      </c>
      <c r="AQ13" s="12" t="n">
        <f t="shared" si="15"/>
        <v>107.27978855275511</v>
      </c>
      <c r="AR13" s="12" t="n">
        <f t="shared" si="15"/>
        <v>85.416806482681565</v>
      </c>
      <c r="AS13" s="12" t="n">
        <f t="shared" si="15"/>
        <v>107.07984717586</v>
      </c>
      <c r="AT13" s="12" t="str">
        <f t="shared" si="15"/>
      </c>
    </row>
    <row r="14">
      <c r="A14" s="27" t="str">
        <f t="shared" si="5"/>
        <v>4</v>
      </c>
      <c r="B14" s="26" t="n">
        <f t="shared" si="9"/>
        <v>98.244402907072399</v>
      </c>
      <c r="C14" s="26" t="n">
        <f t="shared" si="3"/>
        <v>118.81914919339209</v>
      </c>
      <c r="D14" s="26" t="n">
        <f t="shared" si="3"/>
        <v>123.85245270721001</v>
      </c>
      <c r="E14" s="26" t="str">
        <f t="shared" si="3"/>
      </c>
      <c r="F14" s="29" t="n">
        <f t="shared" si="10"/>
        <v>4.2361046582025441E-2</v>
      </c>
      <c r="G14" s="25" t="n">
        <f t="shared" si="11"/>
        <v>0.26065657729488967</v>
      </c>
      <c r="H14" s="25" t="e">
        <f t="shared" si="14"/>
        <v>#VALUE!</v>
      </c>
      <c r="I14" s="11" t="n">
        <f t="shared" si="12"/>
        <v>0.29892895789163604</v>
      </c>
      <c r="J14" s="11" t="str">
        <f t="shared" si="6"/>
      </c>
      <c r="L14" s="1" t="str">
        <f t="shared" si="7"/>
        <v>4</v>
      </c>
      <c r="M14" s="12" t="str">
        <f t="shared" ref="M14:AT14" si="16">IF(M5="","",M5/VLOOKUP(M$10,deflator,2,FALSE)/$A$9)</f>
      </c>
      <c r="N14" s="12" t="str">
        <f t="shared" si="16"/>
      </c>
      <c r="O14" s="12" t="str">
        <f t="shared" si="16"/>
      </c>
      <c r="P14" s="12" t="str">
        <f t="shared" si="16"/>
      </c>
      <c r="Q14" s="12" t="str">
        <f t="shared" si="16"/>
      </c>
      <c r="R14" s="12" t="str">
        <f t="shared" si="16"/>
      </c>
      <c r="S14" s="12" t="str">
        <f t="shared" si="16"/>
      </c>
      <c r="T14" s="12" t="str">
        <f t="shared" si="16"/>
      </c>
      <c r="U14" s="12" t="str">
        <f t="shared" si="16"/>
      </c>
      <c r="V14" s="12" t="str">
        <f t="shared" si="16"/>
      </c>
      <c r="W14" s="12" t="n">
        <f t="shared" si="16"/>
        <v>51.797598417114024</v>
      </c>
      <c r="X14" s="12" t="n">
        <f t="shared" si="16"/>
        <v>52.989546296877933</v>
      </c>
      <c r="Y14" s="12" t="n">
        <f t="shared" si="16"/>
        <v>65.154755271019738</v>
      </c>
      <c r="Z14" s="12" t="n">
        <f t="shared" si="16"/>
        <v>86.056882658113409</v>
      </c>
      <c r="AA14" s="12" t="n">
        <f t="shared" si="16"/>
        <v>75.363761392182184</v>
      </c>
      <c r="AB14" s="12" t="n">
        <f t="shared" si="16"/>
        <v>93.72149113562908</v>
      </c>
      <c r="AC14" s="12" t="n">
        <f t="shared" si="16"/>
        <v>117.67668740399121</v>
      </c>
      <c r="AD14" s="12" t="n">
        <f t="shared" si="16"/>
        <v>128.11820659878887</v>
      </c>
      <c r="AE14" s="12" t="n">
        <f t="shared" si="16"/>
        <v>162.89340515024318</v>
      </c>
      <c r="AF14" s="12" t="n">
        <f t="shared" si="16"/>
        <v>151.49013371048281</v>
      </c>
      <c r="AG14" s="12" t="n">
        <f t="shared" si="16"/>
        <v>146.01432593689117</v>
      </c>
      <c r="AH14" s="12" t="n">
        <f t="shared" si="16"/>
        <v>155.57323601164782</v>
      </c>
      <c r="AI14" s="12" t="n">
        <f t="shared" si="16"/>
        <v>136.07500705063808</v>
      </c>
      <c r="AJ14" s="12" t="n">
        <f t="shared" si="16"/>
        <v>125.76656211569592</v>
      </c>
      <c r="AK14" s="12" t="n">
        <f t="shared" si="16"/>
        <v>106.34989719520271</v>
      </c>
      <c r="AL14" s="12" t="n">
        <f t="shared" si="16"/>
        <v>98.244402907072399</v>
      </c>
      <c r="AM14" s="12" t="n">
        <f t="shared" si="16"/>
        <v>106.57045747745134</v>
      </c>
      <c r="AN14" s="12" t="n">
        <f t="shared" si="16"/>
        <v>123.58240431817909</v>
      </c>
      <c r="AO14" s="12" t="n">
        <f t="shared" si="16"/>
        <v>131.90911499552251</v>
      </c>
      <c r="AP14" s="12" t="n">
        <f t="shared" si="16"/>
        <v>121.37849295363243</v>
      </c>
      <c r="AQ14" s="12" t="n">
        <f t="shared" si="16"/>
        <v>116.20066413700515</v>
      </c>
      <c r="AR14" s="12" t="n">
        <f t="shared" si="16"/>
        <v>118.81914919339209</v>
      </c>
      <c r="AS14" s="12" t="n">
        <f t="shared" si="16"/>
        <v>123.85245270721001</v>
      </c>
      <c r="AT14" s="12" t="str">
        <f t="shared" si="16"/>
      </c>
    </row>
    <row r="15">
      <c r="A15" s="27" t="n">
        <f t="shared" si="5"/>
        <v>0</v>
      </c>
      <c r="B15" s="26" t="str">
        <f t="shared" si="9"/>
      </c>
      <c r="C15" s="26" t="str">
        <f t="shared" si="3"/>
      </c>
      <c r="D15" s="26" t="str">
        <f t="shared" si="3"/>
      </c>
      <c r="E15" s="26" t="str">
        <f t="shared" si="3"/>
      </c>
      <c r="F15" s="29" t="e">
        <f t="shared" si="10"/>
        <v>#VALUE!</v>
      </c>
      <c r="G15" s="25" t="e">
        <f t="shared" si="11"/>
        <v>#VALUE!</v>
      </c>
      <c r="H15" s="25" t="e">
        <f t="shared" si="14"/>
        <v>#VALUE!</v>
      </c>
      <c r="I15" s="11" t="str">
        <f t="shared" si="12"/>
      </c>
      <c r="J15" s="11" t="str">
        <f t="shared" si="6"/>
      </c>
      <c r="L15" s="1" t="n">
        <f t="shared" si="7"/>
        <v>0</v>
      </c>
      <c r="M15" s="12" t="n">
        <f t="shared" ref="M15:AT15" si="17">IF(M6="","",M6/VLOOKUP(M$10,deflator,2,FALSE)/$A$9)</f>
        <v>239.19968123054471</v>
      </c>
      <c r="N15" s="12" t="n">
        <f t="shared" si="17"/>
        <v>261.29072911994291</v>
      </c>
      <c r="O15" s="12" t="n">
        <f t="shared" si="17"/>
        <v>231.05264270919878</v>
      </c>
      <c r="P15" s="12" t="n">
        <f t="shared" si="17"/>
        <v>222.03007008275242</v>
      </c>
      <c r="Q15" s="12" t="n">
        <f t="shared" si="17"/>
        <v>209.75545071641369</v>
      </c>
      <c r="R15" s="12" t="n">
        <f t="shared" si="17"/>
        <v>204.40529624658194</v>
      </c>
      <c r="S15" s="12" t="n">
        <f t="shared" si="17"/>
        <v>203.82966328577427</v>
      </c>
      <c r="T15" s="12" t="n">
        <f t="shared" si="17"/>
        <v>196.10140143807629</v>
      </c>
      <c r="U15" s="12" t="n">
        <f t="shared" si="17"/>
        <v>195.32573317812</v>
      </c>
      <c r="V15" s="12" t="n">
        <f t="shared" si="17"/>
        <v>201.52929472562869</v>
      </c>
      <c r="W15" s="12" t="str">
        <f t="shared" si="17"/>
      </c>
      <c r="X15" s="12" t="str">
        <f t="shared" si="17"/>
      </c>
      <c r="Y15" s="12" t="str">
        <f t="shared" si="17"/>
      </c>
      <c r="Z15" s="12" t="str">
        <f t="shared" si="17"/>
      </c>
      <c r="AA15" s="12" t="str">
        <f t="shared" si="17"/>
      </c>
      <c r="AB15" s="12" t="str">
        <f t="shared" si="17"/>
      </c>
      <c r="AC15" s="12" t="str">
        <f t="shared" si="17"/>
      </c>
      <c r="AD15" s="12" t="str">
        <f t="shared" si="17"/>
      </c>
      <c r="AE15" s="12" t="str">
        <f t="shared" si="17"/>
      </c>
      <c r="AF15" s="12" t="str">
        <f t="shared" si="17"/>
      </c>
      <c r="AG15" s="12" t="str">
        <f t="shared" si="17"/>
      </c>
      <c r="AH15" s="12" t="str">
        <f t="shared" si="17"/>
      </c>
      <c r="AI15" s="12" t="str">
        <f t="shared" si="17"/>
      </c>
      <c r="AJ15" s="12" t="str">
        <f t="shared" si="17"/>
      </c>
      <c r="AK15" s="12" t="str">
        <f t="shared" si="17"/>
      </c>
      <c r="AL15" s="12" t="str">
        <f t="shared" si="17"/>
      </c>
      <c r="AM15" s="12" t="str">
        <f t="shared" si="17"/>
      </c>
      <c r="AN15" s="12" t="str">
        <f t="shared" si="17"/>
      </c>
      <c r="AO15" s="12" t="str">
        <f t="shared" si="17"/>
      </c>
      <c r="AP15" s="12" t="str">
        <f t="shared" si="17"/>
      </c>
      <c r="AQ15" s="12" t="str">
        <f t="shared" si="17"/>
      </c>
      <c r="AR15" s="12" t="str">
        <f t="shared" si="17"/>
      </c>
      <c r="AS15" s="12" t="str">
        <f t="shared" si="17"/>
      </c>
      <c r="AT15" s="12" t="str">
        <f t="shared" si="17"/>
      </c>
    </row>
    <row r="16">
      <c r="A16" s="27" t="str">
        <f t="shared" si="5"/>
        <v>Grand Total</v>
      </c>
      <c r="B16" s="26" t="n">
        <f t="shared" si="9"/>
        <v>328.86986160695335</v>
      </c>
      <c r="C16" s="26" t="n">
        <f t="shared" si="3"/>
        <v>413.8826145206346</v>
      </c>
      <c r="D16" s="26" t="n">
        <f t="shared" si="3"/>
        <v>414.32069204920401</v>
      </c>
      <c r="E16" s="26" t="n">
        <f t="shared" si="3"/>
        <v>206.02097108554156</v>
      </c>
      <c r="F16" s="29" t="n">
        <f t="shared" si="10"/>
        <v>1.0584583966561922E-3</v>
      </c>
      <c r="G16" s="25" t="n">
        <f t="shared" si="11"/>
        <v>0.25983174628624583</v>
      </c>
      <c r="H16" s="25" t="n">
        <f t="shared" si="14"/>
        <v>0.49725001680841674</v>
      </c>
      <c r="I16" s="11" t="n">
        <f t="shared" si="12"/>
        <v>1</v>
      </c>
      <c r="J16" s="11" t="n">
        <f t="shared" si="6"/>
        <v>1</v>
      </c>
      <c r="L16" s="1" t="s">
        <v>39</v>
      </c>
      <c r="M16" s="12" t="n">
        <f t="shared" ref="M16:AT16" si="18">IF(M7="","",M7/VLOOKUP(M$10,deflator,2,FALSE)/$A$9)</f>
        <v>239.19968123054471</v>
      </c>
      <c r="N16" s="12" t="n">
        <f t="shared" si="18"/>
        <v>261.29072911994291</v>
      </c>
      <c r="O16" s="12" t="n">
        <f t="shared" si="18"/>
        <v>231.05264270919878</v>
      </c>
      <c r="P16" s="12" t="n">
        <f t="shared" si="18"/>
        <v>222.03007008275242</v>
      </c>
      <c r="Q16" s="12" t="n">
        <f t="shared" si="18"/>
        <v>209.75545071641369</v>
      </c>
      <c r="R16" s="12" t="n">
        <f t="shared" si="18"/>
        <v>204.40529624658194</v>
      </c>
      <c r="S16" s="12" t="n">
        <f t="shared" si="18"/>
        <v>203.82966328577427</v>
      </c>
      <c r="T16" s="12" t="n">
        <f t="shared" si="18"/>
        <v>196.10140143807629</v>
      </c>
      <c r="U16" s="12" t="n">
        <f t="shared" si="18"/>
        <v>195.32573317812</v>
      </c>
      <c r="V16" s="12" t="n">
        <f t="shared" si="18"/>
        <v>201.52929472562869</v>
      </c>
      <c r="W16" s="12" t="n">
        <f t="shared" si="18"/>
        <v>213.56475258137903</v>
      </c>
      <c r="X16" s="12" t="n">
        <f t="shared" si="18"/>
        <v>227.14667307963123</v>
      </c>
      <c r="Y16" s="12" t="n">
        <f t="shared" si="18"/>
        <v>263.70993880780117</v>
      </c>
      <c r="Z16" s="12" t="n">
        <f t="shared" si="18"/>
        <v>322.34222801478438</v>
      </c>
      <c r="AA16" s="12" t="n">
        <f t="shared" si="18"/>
        <v>341.7661616284463</v>
      </c>
      <c r="AB16" s="12" t="n">
        <f t="shared" si="18"/>
        <v>383.52616139143214</v>
      </c>
      <c r="AC16" s="12" t="n">
        <f t="shared" si="18"/>
        <v>412.68070234721046</v>
      </c>
      <c r="AD16" s="12" t="n">
        <f t="shared" si="18"/>
        <v>446.55681657988879</v>
      </c>
      <c r="AE16" s="12" t="n">
        <f t="shared" si="18"/>
        <v>503.86409846009172</v>
      </c>
      <c r="AF16" s="12" t="n">
        <f t="shared" si="18"/>
        <v>503.50276780955363</v>
      </c>
      <c r="AG16" s="12" t="n">
        <f t="shared" si="18"/>
        <v>474.10678563496873</v>
      </c>
      <c r="AH16" s="12" t="n">
        <f t="shared" si="18"/>
        <v>472.6426250076712</v>
      </c>
      <c r="AI16" s="12" t="n">
        <f t="shared" si="18"/>
        <v>450.37155703864937</v>
      </c>
      <c r="AJ16" s="12" t="n">
        <f t="shared" si="18"/>
        <v>379.13927039526874</v>
      </c>
      <c r="AK16" s="12" t="n">
        <f t="shared" si="18"/>
        <v>343.68014971900078</v>
      </c>
      <c r="AL16" s="12" t="n">
        <f t="shared" si="18"/>
        <v>328.86986160695335</v>
      </c>
      <c r="AM16" s="12" t="n">
        <f t="shared" si="18"/>
        <v>354.9282040883964</v>
      </c>
      <c r="AN16" s="12" t="n">
        <f t="shared" si="18"/>
        <v>374.71140239752452</v>
      </c>
      <c r="AO16" s="12" t="n">
        <f t="shared" si="18"/>
        <v>409.89577895195555</v>
      </c>
      <c r="AP16" s="12" t="n">
        <f t="shared" si="18"/>
        <v>429.90849613047311</v>
      </c>
      <c r="AQ16" s="12" t="n">
        <f t="shared" si="18"/>
        <v>467.07220301173669</v>
      </c>
      <c r="AR16" s="12" t="n">
        <f t="shared" si="18"/>
        <v>413.8826145206346</v>
      </c>
      <c r="AS16" s="12" t="n">
        <f t="shared" si="18"/>
        <v>414.32069204920401</v>
      </c>
      <c r="AT16" s="12" t="n">
        <f t="shared" si="18"/>
        <v>206.02097108554156</v>
      </c>
    </row>
    <row r="17">
      <c r="A17" s="27"/>
      <c r="B17" s="26"/>
      <c r="C17" s="26"/>
      <c r="D17" s="26"/>
      <c r="E17" s="26"/>
      <c r="F17" s="8"/>
      <c r="G17" s="25"/>
      <c r="H17" s="25"/>
      <c r="I17" s="11"/>
      <c r="J17" s="11"/>
      <c r="L17" s="9"/>
      <c r="M17" s="9" t="b">
        <f t="shared" ref="M17:AT17" si="19">M16=SUM(M11:M15)</f>
        <v>1</v>
      </c>
      <c r="N17" s="9" t="b">
        <f t="shared" si="19"/>
        <v>1</v>
      </c>
      <c r="O17" s="9" t="b">
        <f t="shared" si="19"/>
        <v>1</v>
      </c>
      <c r="P17" s="9" t="b">
        <f t="shared" si="19"/>
        <v>1</v>
      </c>
      <c r="Q17" s="9" t="b">
        <f t="shared" si="19"/>
        <v>1</v>
      </c>
      <c r="R17" s="9" t="b">
        <f t="shared" si="19"/>
        <v>1</v>
      </c>
      <c r="S17" s="9" t="b">
        <f t="shared" si="19"/>
        <v>1</v>
      </c>
      <c r="T17" s="9" t="b">
        <f t="shared" si="19"/>
        <v>1</v>
      </c>
      <c r="U17" s="9" t="b">
        <f t="shared" si="19"/>
        <v>1</v>
      </c>
      <c r="V17" s="9" t="b">
        <f t="shared" si="19"/>
        <v>1</v>
      </c>
      <c r="W17" s="9" t="b">
        <f t="shared" si="19"/>
        <v>1</v>
      </c>
      <c r="X17" s="9" t="b">
        <f t="shared" si="19"/>
        <v>1</v>
      </c>
      <c r="Y17" s="9" t="b">
        <f t="shared" si="19"/>
        <v>1</v>
      </c>
      <c r="Z17" s="9" t="b">
        <f t="shared" si="19"/>
        <v>1</v>
      </c>
      <c r="AA17" s="9" t="b">
        <f t="shared" si="19"/>
        <v>1</v>
      </c>
      <c r="AB17" s="9" t="b">
        <f t="shared" si="19"/>
        <v>1</v>
      </c>
      <c r="AC17" s="9" t="b">
        <f t="shared" si="19"/>
        <v>1</v>
      </c>
      <c r="AD17" s="9" t="b">
        <f t="shared" si="19"/>
        <v>1</v>
      </c>
      <c r="AE17" s="9" t="b">
        <f t="shared" si="19"/>
        <v>1</v>
      </c>
      <c r="AF17" s="9" t="b">
        <f t="shared" si="19"/>
        <v>1</v>
      </c>
      <c r="AG17" s="9" t="b">
        <f t="shared" si="19"/>
        <v>1</v>
      </c>
      <c r="AH17" s="9" t="b">
        <f t="shared" si="19"/>
        <v>1</v>
      </c>
      <c r="AI17" s="9" t="b">
        <f t="shared" si="19"/>
        <v>1</v>
      </c>
      <c r="AJ17" s="9" t="b">
        <f t="shared" si="19"/>
        <v>1</v>
      </c>
      <c r="AK17" s="9" t="b">
        <f t="shared" si="19"/>
        <v>1</v>
      </c>
      <c r="AL17" s="9" t="b">
        <f t="shared" si="19"/>
        <v>1</v>
      </c>
      <c r="AM17" s="9" t="b">
        <f t="shared" si="19"/>
        <v>1</v>
      </c>
      <c r="AN17" s="9" t="b">
        <f t="shared" si="19"/>
        <v>1</v>
      </c>
      <c r="AO17" s="9" t="b">
        <f t="shared" si="19"/>
        <v>1</v>
      </c>
      <c r="AP17" s="9" t="b">
        <f t="shared" si="19"/>
        <v>1</v>
      </c>
      <c r="AQ17" s="9" t="b">
        <f t="shared" si="19"/>
        <v>1</v>
      </c>
      <c r="AR17" s="9" t="b">
        <f t="shared" si="19"/>
        <v>1</v>
      </c>
      <c r="AS17" s="9" t="b">
        <f t="shared" si="19"/>
        <v>1</v>
      </c>
      <c r="AT17" s="9" t="b">
        <f t="shared" si="19"/>
        <v>1</v>
      </c>
    </row>
    <row r="18">
      <c r="A18" s="27"/>
      <c r="B18" s="26"/>
      <c r="C18" s="26"/>
      <c r="D18" s="26"/>
      <c r="E18" s="26"/>
      <c r="F18" s="8"/>
      <c r="G18" s="25"/>
      <c r="H18" s="25"/>
      <c r="I18" s="11"/>
      <c r="J18" s="11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35"/>
      <c r="AM18" s="35"/>
      <c r="AN18" s="18"/>
      <c r="AO18" s="18"/>
      <c r="AP18" s="18"/>
      <c r="AQ18" s="35"/>
      <c r="AR18" s="35"/>
      <c r="AS18" s="35"/>
      <c r="AT18" s="35"/>
    </row>
    <row r="19">
      <c r="L19" s="1" t="s">
        <v>38</v>
      </c>
      <c r="M19" s="38" t="n">
        <f t="shared" ref="M19:AT19" si="20">M10</f>
        <v>1990</v>
      </c>
      <c r="N19" s="38" t="n">
        <f t="shared" si="20"/>
        <v>1991</v>
      </c>
      <c r="O19" s="38" t="n">
        <f t="shared" si="20"/>
        <v>1992</v>
      </c>
      <c r="P19" s="38" t="n">
        <f t="shared" si="20"/>
        <v>1993</v>
      </c>
      <c r="Q19" s="38" t="n">
        <f t="shared" si="20"/>
        <v>1994</v>
      </c>
      <c r="R19" s="38" t="n">
        <f t="shared" si="20"/>
        <v>1995</v>
      </c>
      <c r="S19" s="38" t="n">
        <f t="shared" si="20"/>
        <v>1996</v>
      </c>
      <c r="T19" s="38" t="n">
        <f t="shared" si="20"/>
        <v>1997</v>
      </c>
      <c r="U19" s="38" t="n">
        <f t="shared" si="20"/>
        <v>1998</v>
      </c>
      <c r="V19" s="38" t="n">
        <f t="shared" si="20"/>
        <v>1999</v>
      </c>
      <c r="W19" s="38" t="n">
        <f t="shared" si="20"/>
        <v>2000</v>
      </c>
      <c r="X19" s="38" t="n">
        <f t="shared" si="20"/>
        <v>2001</v>
      </c>
      <c r="Y19" s="38" t="n">
        <f t="shared" si="20"/>
        <v>2002</v>
      </c>
      <c r="Z19" s="38" t="n">
        <f t="shared" si="20"/>
        <v>2003</v>
      </c>
      <c r="AA19" s="38" t="n">
        <f t="shared" si="20"/>
        <v>2004</v>
      </c>
      <c r="AB19" s="38" t="n">
        <f t="shared" si="20"/>
        <v>2005</v>
      </c>
      <c r="AC19" s="38" t="n">
        <f t="shared" si="20"/>
        <v>2006</v>
      </c>
      <c r="AD19" s="38" t="n">
        <f t="shared" si="20"/>
        <v>2007</v>
      </c>
      <c r="AE19" s="38" t="n">
        <f t="shared" si="20"/>
        <v>2008</v>
      </c>
      <c r="AF19" s="38" t="n">
        <f t="shared" si="20"/>
        <v>2009</v>
      </c>
      <c r="AG19" s="38" t="n">
        <f t="shared" si="20"/>
        <v>2010</v>
      </c>
      <c r="AH19" s="38" t="n">
        <f t="shared" si="20"/>
        <v>2011</v>
      </c>
      <c r="AI19" s="38" t="n">
        <f t="shared" si="20"/>
        <v>2012</v>
      </c>
      <c r="AJ19" s="38" t="n">
        <f t="shared" si="20"/>
        <v>2013</v>
      </c>
      <c r="AK19" s="38" t="n">
        <f t="shared" si="20"/>
        <v>2014</v>
      </c>
      <c r="AL19" s="38" t="n">
        <f t="shared" si="20"/>
        <v>2015</v>
      </c>
      <c r="AM19" s="38" t="n">
        <f t="shared" si="20"/>
        <v>2016</v>
      </c>
      <c r="AN19" s="38" t="n">
        <f t="shared" si="20"/>
        <v>2017</v>
      </c>
      <c r="AO19" s="38" t="n">
        <f t="shared" si="20"/>
        <v>2018</v>
      </c>
      <c r="AP19" s="38" t="n">
        <f t="shared" si="20"/>
        <v>2019</v>
      </c>
      <c r="AQ19" s="38" t="n">
        <f t="shared" si="20"/>
        <v>2020</v>
      </c>
      <c r="AR19" s="38" t="n">
        <f t="shared" si="20"/>
        <v>2021</v>
      </c>
      <c r="AS19" s="38" t="n">
        <f t="shared" si="20"/>
        <v>2022</v>
      </c>
      <c r="AT19" s="38" t="n">
        <f t="shared" si="20"/>
        <v>2023</v>
      </c>
    </row>
    <row r="20">
      <c r="L20" s="1" t="str">
        <f t="shared" ref="L20:L24" si="21">L11</f>
        <v>1</v>
      </c>
      <c r="M20" s="25" t="str">
        <f>IF(M11="","",M11/M$16)</f>
      </c>
      <c r="N20" s="25" t="str">
        <f t="shared" ref="N20:AT24" si="22">IF(N11="","",N11/N$16)</f>
      </c>
      <c r="O20" s="25" t="str">
        <f t="shared" si="22"/>
      </c>
      <c r="P20" s="25" t="str">
        <f t="shared" si="22"/>
      </c>
      <c r="Q20" s="25" t="str">
        <f t="shared" si="22"/>
      </c>
      <c r="R20" s="25" t="str">
        <f t="shared" si="22"/>
      </c>
      <c r="S20" s="25" t="str">
        <f t="shared" si="22"/>
      </c>
      <c r="T20" s="25" t="str">
        <f t="shared" si="22"/>
      </c>
      <c r="U20" s="25" t="str">
        <f t="shared" si="22"/>
      </c>
      <c r="V20" s="25" t="str">
        <f t="shared" si="22"/>
      </c>
      <c r="W20" s="25" t="n">
        <f t="shared" si="22"/>
        <v>0.29944249032594233</v>
      </c>
      <c r="X20" s="25" t="n">
        <f t="shared" si="22"/>
        <v>0.31388793811673432</v>
      </c>
      <c r="Y20" s="25" t="n">
        <f t="shared" si="22"/>
        <v>0.24657881863827461</v>
      </c>
      <c r="Z20" s="25" t="n">
        <f t="shared" si="22"/>
        <v>0.28661702550345786</v>
      </c>
      <c r="AA20" s="25" t="n">
        <f t="shared" si="22"/>
        <v>0.3136881094560065</v>
      </c>
      <c r="AB20" s="25" t="n">
        <f t="shared" si="22"/>
        <v>0.30938259905346832</v>
      </c>
      <c r="AC20" s="25" t="n">
        <f t="shared" si="22"/>
        <v>0.22095026586819086</v>
      </c>
      <c r="AD20" s="25" t="n">
        <f t="shared" si="22"/>
        <v>0.30314074487444592</v>
      </c>
      <c r="AE20" s="25" t="n">
        <f t="shared" si="22"/>
        <v>0.23721477227504442</v>
      </c>
      <c r="AF20" s="25" t="n">
        <f t="shared" si="22"/>
        <v>0.27567507534243335</v>
      </c>
      <c r="AG20" s="25" t="n">
        <f t="shared" si="22"/>
        <v>0.21207864411009042</v>
      </c>
      <c r="AH20" s="25" t="n">
        <f t="shared" si="22"/>
        <v>0.22929854895375965</v>
      </c>
      <c r="AI20" s="25" t="n">
        <f t="shared" si="22"/>
        <v>0.20341292056149313</v>
      </c>
      <c r="AJ20" s="25" t="n">
        <f t="shared" si="22"/>
        <v>0.28795633210452337</v>
      </c>
      <c r="AK20" s="25" t="n">
        <f t="shared" si="22"/>
        <v>0.20706309521142188</v>
      </c>
      <c r="AL20" s="25" t="n">
        <f t="shared" si="22"/>
        <v>0.2420813388817874</v>
      </c>
      <c r="AM20" s="25" t="n">
        <f t="shared" si="22"/>
        <v>0.2152724328528039</v>
      </c>
      <c r="AN20" s="25" t="n">
        <f t="shared" si="22"/>
        <v>0.21008284453412887</v>
      </c>
      <c r="AO20" s="25" t="n">
        <f t="shared" si="22"/>
        <v>0.20593311671619685</v>
      </c>
      <c r="AP20" s="25" t="n">
        <f t="shared" si="22"/>
        <v>0.27166055312239268</v>
      </c>
      <c r="AQ20" s="25" t="n">
        <f t="shared" si="22"/>
        <v>0.2414698021746601</v>
      </c>
      <c r="AR20" s="25" t="n">
        <f t="shared" si="22"/>
        <v>0.21451595546777597</v>
      </c>
      <c r="AS20" s="25" t="n">
        <f t="shared" si="22"/>
        <v>0.21891370787738346</v>
      </c>
      <c r="AT20" s="25" t="n">
        <f t="shared" si="22"/>
        <v>0.43440190250703642</v>
      </c>
    </row>
    <row r="21">
      <c r="L21" s="1" t="str">
        <f t="shared" si="21"/>
        <v>2</v>
      </c>
      <c r="M21" s="25" t="str">
        <f>IF(M12="","",M12/M$16)</f>
      </c>
      <c r="N21" s="25" t="str">
        <f t="shared" si="22"/>
      </c>
      <c r="O21" s="25" t="str">
        <f t="shared" si="22"/>
      </c>
      <c r="P21" s="25" t="str">
        <f t="shared" si="22"/>
      </c>
      <c r="Q21" s="25" t="str">
        <f t="shared" si="22"/>
      </c>
      <c r="R21" s="25" t="str">
        <f t="shared" si="22"/>
      </c>
      <c r="S21" s="25" t="str">
        <f t="shared" si="22"/>
      </c>
      <c r="T21" s="25" t="str">
        <f t="shared" si="22"/>
      </c>
      <c r="U21" s="25" t="str">
        <f t="shared" si="22"/>
      </c>
      <c r="V21" s="25" t="str">
        <f t="shared" si="22"/>
      </c>
      <c r="W21" s="25" t="n">
        <f t="shared" si="22"/>
        <v>0.23066141059349532</v>
      </c>
      <c r="X21" s="25" t="n">
        <f t="shared" si="22"/>
        <v>0.24763741711790058</v>
      </c>
      <c r="Y21" s="25" t="n">
        <f t="shared" si="22"/>
        <v>0.31487443441490909</v>
      </c>
      <c r="Z21" s="25" t="n">
        <f t="shared" si="22"/>
        <v>0.23686185558832082</v>
      </c>
      <c r="AA21" s="25" t="n">
        <f t="shared" si="22"/>
        <v>0.25998966811149793</v>
      </c>
      <c r="AB21" s="25" t="n">
        <f t="shared" si="22"/>
        <v>0.24997052189290947</v>
      </c>
      <c r="AC21" s="25" t="n">
        <f t="shared" si="22"/>
        <v>0.30811277878387078</v>
      </c>
      <c r="AD21" s="25" t="n">
        <f t="shared" si="22"/>
        <v>0.2181335463814042</v>
      </c>
      <c r="AE21" s="25" t="n">
        <f t="shared" si="22"/>
        <v>0.25360227812159963</v>
      </c>
      <c r="AF21" s="25" t="n">
        <f t="shared" si="22"/>
        <v>0.23212151468348</v>
      </c>
      <c r="AG21" s="25" t="n">
        <f t="shared" si="22"/>
        <v>0.26401311917523657</v>
      </c>
      <c r="AH21" s="25" t="n">
        <f t="shared" si="22"/>
        <v>0.20712925257541218</v>
      </c>
      <c r="AI21" s="25" t="n">
        <f t="shared" si="22"/>
        <v>0.27242881905574917</v>
      </c>
      <c r="AJ21" s="25" t="n">
        <f t="shared" si="22"/>
        <v>0.15383015280324333</v>
      </c>
      <c r="AK21" s="25" t="n">
        <f t="shared" si="22"/>
        <v>0.22901575514118533</v>
      </c>
      <c r="AL21" s="25" t="n">
        <f t="shared" si="22"/>
        <v>0.25787669856703915</v>
      </c>
      <c r="AM21" s="25" t="n">
        <f t="shared" si="22"/>
        <v>0.27931885038522425</v>
      </c>
      <c r="AN21" s="25" t="n">
        <f t="shared" si="22"/>
        <v>0.23372160050694465</v>
      </c>
      <c r="AO21" s="25" t="n">
        <f t="shared" si="22"/>
        <v>0.22056722991424832</v>
      </c>
      <c r="AP21" s="25" t="n">
        <f t="shared" si="22"/>
        <v>0.23755935614777648</v>
      </c>
      <c r="AQ21" s="25" t="n">
        <f t="shared" si="22"/>
        <v>0.28005930778150512</v>
      </c>
      <c r="AR21" s="25" t="n">
        <f t="shared" si="22"/>
        <v>0.29202056355797962</v>
      </c>
      <c r="AS21" s="25" t="n">
        <f t="shared" si="22"/>
        <v>0.22371055802424597</v>
      </c>
      <c r="AT21" s="25" t="n">
        <f t="shared" si="22"/>
        <v>0.56559809749296364</v>
      </c>
    </row>
    <row r="22">
      <c r="L22" s="1" t="str">
        <f t="shared" si="21"/>
        <v>3</v>
      </c>
      <c r="M22" s="25" t="str">
        <f>IF(M13="","",M13/M$16)</f>
      </c>
      <c r="N22" s="25" t="str">
        <f t="shared" si="22"/>
      </c>
      <c r="O22" s="25" t="str">
        <f t="shared" si="22"/>
      </c>
      <c r="P22" s="25" t="str">
        <f t="shared" si="22"/>
      </c>
      <c r="Q22" s="25" t="str">
        <f t="shared" si="22"/>
      </c>
      <c r="R22" s="25" t="str">
        <f t="shared" si="22"/>
      </c>
      <c r="S22" s="25" t="str">
        <f t="shared" si="22"/>
      </c>
      <c r="T22" s="25" t="str">
        <f t="shared" si="22"/>
      </c>
      <c r="U22" s="25" t="str">
        <f t="shared" si="22"/>
      </c>
      <c r="V22" s="25" t="str">
        <f t="shared" si="22"/>
      </c>
      <c r="W22" s="25" t="n">
        <f t="shared" si="22"/>
        <v>0.22735795647495383</v>
      </c>
      <c r="X22" s="25" t="n">
        <f t="shared" si="22"/>
        <v>0.20519125312043751</v>
      </c>
      <c r="Y22" s="25" t="n">
        <f t="shared" si="22"/>
        <v>0.19147697185386364</v>
      </c>
      <c r="Z22" s="25" t="n">
        <f t="shared" si="22"/>
        <v>0.20954746426758133</v>
      </c>
      <c r="AA22" s="25" t="n">
        <f t="shared" si="22"/>
        <v>0.20580957415541276</v>
      </c>
      <c r="AB22" s="25" t="n">
        <f t="shared" si="22"/>
        <v>0.19627895693950173</v>
      </c>
      <c r="AC22" s="25" t="n">
        <f t="shared" si="22"/>
        <v>0.18578505283667557</v>
      </c>
      <c r="AD22" s="25" t="n">
        <f t="shared" si="22"/>
        <v>0.19182334415810043</v>
      </c>
      <c r="AE22" s="25" t="n">
        <f t="shared" si="22"/>
        <v>0.18589457551979333</v>
      </c>
      <c r="AF22" s="25" t="n">
        <f t="shared" si="22"/>
        <v>0.19133091552976059</v>
      </c>
      <c r="AG22" s="25" t="n">
        <f t="shared" si="22"/>
        <v>0.21593051869628427</v>
      </c>
      <c r="AH22" s="25" t="n">
        <f t="shared" si="22"/>
        <v>0.23441602892492053</v>
      </c>
      <c r="AI22" s="25" t="n">
        <f t="shared" si="22"/>
        <v>0.22201882701050202</v>
      </c>
      <c r="AJ22" s="25" t="n">
        <f t="shared" si="22"/>
        <v>0.22649751536321841</v>
      </c>
      <c r="AK22" s="25" t="n">
        <f t="shared" si="22"/>
        <v>0.25447675117935109</v>
      </c>
      <c r="AL22" s="25" t="n">
        <f t="shared" si="22"/>
        <v>0.20130858994286632</v>
      </c>
      <c r="AM22" s="25" t="n">
        <f t="shared" si="22"/>
        <v>0.20514951997267</v>
      </c>
      <c r="AN22" s="25" t="n">
        <f t="shared" si="22"/>
        <v>0.22638865949895656</v>
      </c>
      <c r="AO22" s="25" t="n">
        <f t="shared" si="22"/>
        <v>0.25168830090138566</v>
      </c>
      <c r="AP22" s="25" t="n">
        <f t="shared" si="22"/>
        <v>0.20844444478159335</v>
      </c>
      <c r="AQ22" s="25" t="n">
        <f t="shared" si="22"/>
        <v>0.22968566286112163</v>
      </c>
      <c r="AR22" s="25" t="n">
        <f t="shared" si="22"/>
        <v>0.20637930535355456</v>
      </c>
      <c r="AS22" s="25" t="n">
        <f t="shared" si="22"/>
        <v>0.25844677620673451</v>
      </c>
      <c r="AT22" s="25" t="str">
        <f t="shared" si="22"/>
      </c>
    </row>
    <row r="23">
      <c r="L23" s="1" t="str">
        <f t="shared" si="21"/>
        <v>4</v>
      </c>
      <c r="M23" s="25" t="str">
        <f>IF(M14="","",M14/M$16)</f>
      </c>
      <c r="N23" s="25" t="str">
        <f t="shared" si="22"/>
      </c>
      <c r="O23" s="25" t="str">
        <f t="shared" si="22"/>
      </c>
      <c r="P23" s="25" t="str">
        <f t="shared" si="22"/>
      </c>
      <c r="Q23" s="25" t="str">
        <f t="shared" si="22"/>
      </c>
      <c r="R23" s="25" t="str">
        <f t="shared" si="22"/>
      </c>
      <c r="S23" s="25" t="str">
        <f t="shared" si="22"/>
      </c>
      <c r="T23" s="25" t="str">
        <f t="shared" si="22"/>
      </c>
      <c r="U23" s="25" t="str">
        <f t="shared" si="22"/>
      </c>
      <c r="V23" s="25" t="str">
        <f t="shared" si="22"/>
      </c>
      <c r="W23" s="25" t="n">
        <f t="shared" si="22"/>
        <v>0.2425381426056086</v>
      </c>
      <c r="X23" s="25" t="n">
        <f t="shared" si="22"/>
        <v>0.23328339164492753</v>
      </c>
      <c r="Y23" s="25" t="n">
        <f t="shared" si="22"/>
        <v>0.24706977509295264</v>
      </c>
      <c r="Z23" s="25" t="n">
        <f t="shared" si="22"/>
        <v>0.26697365464063977</v>
      </c>
      <c r="AA23" s="25" t="n">
        <f t="shared" si="22"/>
        <v>0.22051264827708272</v>
      </c>
      <c r="AB23" s="25" t="n">
        <f t="shared" si="22"/>
        <v>0.24436792211412045</v>
      </c>
      <c r="AC23" s="25" t="n">
        <f t="shared" si="22"/>
        <v>0.28515190251126277</v>
      </c>
      <c r="AD23" s="25" t="n">
        <f t="shared" si="22"/>
        <v>0.28690236458604945</v>
      </c>
      <c r="AE23" s="25" t="n">
        <f t="shared" si="22"/>
        <v>0.32328837408356265</v>
      </c>
      <c r="AF23" s="25" t="n">
        <f t="shared" si="22"/>
        <v>0.30087249444432623</v>
      </c>
      <c r="AG23" s="25" t="n">
        <f t="shared" si="22"/>
        <v>0.30797771801838891</v>
      </c>
      <c r="AH23" s="25" t="n">
        <f t="shared" si="22"/>
        <v>0.32915616954590754</v>
      </c>
      <c r="AI23" s="25" t="n">
        <f t="shared" si="22"/>
        <v>0.30213943337225574</v>
      </c>
      <c r="AJ23" s="25" t="n">
        <f t="shared" si="22"/>
        <v>0.331715999729015</v>
      </c>
      <c r="AK23" s="25" t="n">
        <f t="shared" si="22"/>
        <v>0.30944439846804173</v>
      </c>
      <c r="AL23" s="25" t="n">
        <f t="shared" si="22"/>
        <v>0.29873337260830712</v>
      </c>
      <c r="AM23" s="25" t="n">
        <f t="shared" si="22"/>
        <v>0.30025919678930196</v>
      </c>
      <c r="AN23" s="25" t="n">
        <f t="shared" si="22"/>
        <v>0.32980689545996988</v>
      </c>
      <c r="AO23" s="25" t="n">
        <f t="shared" si="22"/>
        <v>0.32181135246816917</v>
      </c>
      <c r="AP23" s="25" t="n">
        <f t="shared" si="22"/>
        <v>0.28233564594823735</v>
      </c>
      <c r="AQ23" s="25" t="n">
        <f t="shared" si="22"/>
        <v>0.24878522718271298</v>
      </c>
      <c r="AR23" s="25" t="n">
        <f t="shared" si="22"/>
        <v>0.28708417562068972</v>
      </c>
      <c r="AS23" s="25" t="n">
        <f t="shared" si="22"/>
        <v>0.29892895789163604</v>
      </c>
      <c r="AT23" s="25" t="str">
        <f t="shared" si="22"/>
      </c>
    </row>
    <row r="24">
      <c r="L24" s="1" t="n">
        <f t="shared" si="21"/>
        <v>0</v>
      </c>
      <c r="M24" s="25" t="n">
        <f>IF(M15="","",M15/M$16)</f>
        <v>1</v>
      </c>
      <c r="N24" s="25" t="n">
        <f t="shared" si="22"/>
        <v>1</v>
      </c>
      <c r="O24" s="25" t="n">
        <f t="shared" si="22"/>
        <v>1</v>
      </c>
      <c r="P24" s="25" t="n">
        <f t="shared" si="22"/>
        <v>1</v>
      </c>
      <c r="Q24" s="25" t="n">
        <f t="shared" si="22"/>
        <v>1</v>
      </c>
      <c r="R24" s="25" t="n">
        <f t="shared" si="22"/>
        <v>1</v>
      </c>
      <c r="S24" s="25" t="n">
        <f t="shared" si="22"/>
        <v>1</v>
      </c>
      <c r="T24" s="25" t="n">
        <f t="shared" si="22"/>
        <v>1</v>
      </c>
      <c r="U24" s="25" t="n">
        <f t="shared" si="22"/>
        <v>1</v>
      </c>
      <c r="V24" s="25" t="n">
        <f t="shared" si="22"/>
        <v>1</v>
      </c>
      <c r="W24" s="25" t="str">
        <f t="shared" si="22"/>
      </c>
      <c r="X24" s="25" t="str">
        <f t="shared" si="22"/>
      </c>
      <c r="Y24" s="25" t="str">
        <f t="shared" si="22"/>
      </c>
      <c r="Z24" s="25" t="str">
        <f t="shared" si="22"/>
      </c>
      <c r="AA24" s="25" t="str">
        <f t="shared" si="22"/>
      </c>
      <c r="AB24" s="25" t="str">
        <f t="shared" si="22"/>
      </c>
      <c r="AC24" s="25" t="str">
        <f t="shared" si="22"/>
      </c>
      <c r="AD24" s="25" t="str">
        <f t="shared" si="22"/>
      </c>
      <c r="AE24" s="25" t="str">
        <f t="shared" si="22"/>
      </c>
      <c r="AF24" s="25" t="str">
        <f t="shared" si="22"/>
      </c>
      <c r="AG24" s="25" t="str">
        <f t="shared" si="22"/>
      </c>
      <c r="AH24" s="25" t="str">
        <f t="shared" si="22"/>
      </c>
      <c r="AI24" s="25" t="str">
        <f t="shared" si="22"/>
      </c>
      <c r="AJ24" s="25" t="str">
        <f t="shared" si="22"/>
      </c>
      <c r="AK24" s="25" t="str">
        <f t="shared" si="22"/>
      </c>
      <c r="AL24" s="25" t="str">
        <f t="shared" si="22"/>
      </c>
      <c r="AM24" s="25" t="str">
        <f t="shared" si="22"/>
      </c>
      <c r="AN24" s="25" t="str">
        <f t="shared" si="22"/>
      </c>
      <c r="AO24" s="25" t="str">
        <f t="shared" si="22"/>
      </c>
      <c r="AP24" s="25" t="str">
        <f t="shared" si="22"/>
      </c>
      <c r="AQ24" s="25" t="str">
        <f t="shared" si="22"/>
      </c>
      <c r="AR24" s="25" t="str">
        <f t="shared" si="22"/>
      </c>
      <c r="AS24" s="25" t="str">
        <f t="shared" si="22"/>
      </c>
      <c r="AT24" s="25" t="str">
        <f t="shared" si="22"/>
      </c>
    </row>
    <row r="25">
      <c r="L25" s="34" t="s">
        <v>40</v>
      </c>
      <c r="M25" s="29" t="n">
        <f>IF(SUM(M20:M24)=1,1,FALSE)</f>
        <v>1</v>
      </c>
      <c r="N25" s="29" t="n">
        <f t="shared" ref="N25:AT25" si="23">IF(SUM(N20:N24)=1,1,FALSE)</f>
        <v>1</v>
      </c>
      <c r="O25" s="29" t="n">
        <f t="shared" si="23"/>
        <v>1</v>
      </c>
      <c r="P25" s="29" t="n">
        <f t="shared" si="23"/>
        <v>1</v>
      </c>
      <c r="Q25" s="29" t="n">
        <f t="shared" si="23"/>
        <v>1</v>
      </c>
      <c r="R25" s="29" t="n">
        <f t="shared" si="23"/>
        <v>1</v>
      </c>
      <c r="S25" s="29" t="n">
        <f t="shared" si="23"/>
        <v>1</v>
      </c>
      <c r="T25" s="29" t="n">
        <f t="shared" si="23"/>
        <v>1</v>
      </c>
      <c r="U25" s="29" t="n">
        <f t="shared" si="23"/>
        <v>1</v>
      </c>
      <c r="V25" s="29" t="n">
        <f t="shared" si="23"/>
        <v>1</v>
      </c>
      <c r="W25" s="29" t="n">
        <f t="shared" si="23"/>
        <v>1</v>
      </c>
      <c r="X25" s="29" t="n">
        <f t="shared" si="23"/>
        <v>1</v>
      </c>
      <c r="Y25" s="29" t="n">
        <f t="shared" si="23"/>
        <v>1</v>
      </c>
      <c r="Z25" s="29" t="n">
        <f t="shared" si="23"/>
        <v>1</v>
      </c>
      <c r="AA25" s="29" t="n">
        <f t="shared" si="23"/>
        <v>1</v>
      </c>
      <c r="AB25" s="29" t="n">
        <f t="shared" si="23"/>
        <v>1</v>
      </c>
      <c r="AC25" s="29" t="n">
        <f t="shared" si="23"/>
        <v>1</v>
      </c>
      <c r="AD25" s="29" t="n">
        <f t="shared" si="23"/>
        <v>1</v>
      </c>
      <c r="AE25" s="29" t="n">
        <f t="shared" si="23"/>
        <v>1</v>
      </c>
      <c r="AF25" s="29" t="n">
        <f t="shared" si="23"/>
        <v>1</v>
      </c>
      <c r="AG25" s="29" t="n">
        <f t="shared" si="23"/>
        <v>1</v>
      </c>
      <c r="AH25" s="29" t="n">
        <f t="shared" si="23"/>
        <v>1</v>
      </c>
      <c r="AI25" s="29" t="n">
        <f t="shared" si="23"/>
        <v>1</v>
      </c>
      <c r="AJ25" s="29" t="n">
        <f t="shared" si="23"/>
        <v>1</v>
      </c>
      <c r="AK25" s="29" t="n">
        <f t="shared" si="23"/>
        <v>1</v>
      </c>
      <c r="AL25" s="29" t="n">
        <f t="shared" si="23"/>
        <v>1</v>
      </c>
      <c r="AM25" s="29" t="n">
        <f t="shared" si="23"/>
        <v>1</v>
      </c>
      <c r="AN25" s="29" t="n">
        <f t="shared" si="23"/>
        <v>1</v>
      </c>
      <c r="AO25" s="29" t="n">
        <f t="shared" si="23"/>
        <v>1</v>
      </c>
      <c r="AP25" s="29" t="n">
        <f t="shared" si="23"/>
        <v>1</v>
      </c>
      <c r="AQ25" s="29" t="n">
        <f t="shared" si="23"/>
        <v>1</v>
      </c>
      <c r="AR25" s="29" t="n">
        <f t="shared" si="23"/>
        <v>1</v>
      </c>
      <c r="AS25" s="29" t="n">
        <f t="shared" si="23"/>
        <v>1</v>
      </c>
      <c r="AT25" s="29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31" t="str">
        <f>M1</f>
      </c>
      <c r="B1" s="31" t="str">
        <f>N1</f>
      </c>
      <c r="C1" s="31" t="n">
        <v>2015</v>
      </c>
      <c r="D1" s="31" t="n">
        <v>2021</v>
      </c>
      <c r="E1" s="31" t="n">
        <v>2022</v>
      </c>
      <c r="F1" s="31" t="n">
        <v>2023</v>
      </c>
      <c r="G1" s="31" t="s">
        <v>462</v>
      </c>
      <c r="H1" s="31" t="s">
        <v>463</v>
      </c>
      <c r="I1" s="31" t="s">
        <v>464</v>
      </c>
      <c r="J1" s="31" t="s">
        <v>465</v>
      </c>
      <c r="K1" s="31" t="s">
        <v>466</v>
      </c>
      <c r="M1" s="9" t="s">
        <v>532</v>
      </c>
      <c r="N1" s="9" t="s">
        <v>533</v>
      </c>
      <c r="O1" s="9" t="s">
        <v>468</v>
      </c>
      <c r="P1" s="9" t="s">
        <v>469</v>
      </c>
      <c r="Q1" s="9" t="s">
        <v>470</v>
      </c>
      <c r="R1" s="9" t="s">
        <v>471</v>
      </c>
      <c r="S1" s="9" t="s">
        <v>472</v>
      </c>
      <c r="T1" s="9" t="s">
        <v>473</v>
      </c>
      <c r="U1" s="9" t="s">
        <v>474</v>
      </c>
      <c r="V1" s="9" t="s">
        <v>475</v>
      </c>
      <c r="W1" s="9" t="s">
        <v>476</v>
      </c>
      <c r="X1" s="9" t="s">
        <v>477</v>
      </c>
      <c r="Y1" s="9" t="s">
        <v>478</v>
      </c>
      <c r="Z1" s="9" t="s">
        <v>479</v>
      </c>
      <c r="AA1" s="9" t="s">
        <v>480</v>
      </c>
      <c r="AB1" s="9" t="s">
        <v>481</v>
      </c>
      <c r="AC1" s="9" t="s">
        <v>482</v>
      </c>
      <c r="AD1" s="9" t="s">
        <v>483</v>
      </c>
      <c r="AE1" s="9" t="s">
        <v>484</v>
      </c>
      <c r="AF1" s="9" t="s">
        <v>485</v>
      </c>
      <c r="AG1" s="9" t="s">
        <v>486</v>
      </c>
      <c r="AH1" s="9" t="s">
        <v>487</v>
      </c>
      <c r="AI1" s="9" t="s">
        <v>488</v>
      </c>
      <c r="AJ1" s="9" t="s">
        <v>489</v>
      </c>
      <c r="AK1" s="9" t="s">
        <v>490</v>
      </c>
      <c r="AL1" s="9" t="s">
        <v>491</v>
      </c>
      <c r="AM1" s="9" t="s">
        <v>492</v>
      </c>
      <c r="AN1" s="9" t="s">
        <v>493</v>
      </c>
      <c r="AO1" s="9" t="s">
        <v>494</v>
      </c>
      <c r="AP1" s="9" t="s">
        <v>495</v>
      </c>
      <c r="AQ1" s="9" t="s">
        <v>496</v>
      </c>
      <c r="AR1" s="9" t="s">
        <v>497</v>
      </c>
      <c r="AS1" s="9" t="s">
        <v>498</v>
      </c>
      <c r="AT1" s="9" t="s">
        <v>499</v>
      </c>
      <c r="AU1" s="9" t="s">
        <v>500</v>
      </c>
      <c r="AV1" s="46" t="s">
        <v>501</v>
      </c>
      <c r="AW1" t="s">
        <v>509</v>
      </c>
    </row>
    <row r="2">
      <c r="A2" s="18" t="str">
        <f>M2</f>
      </c>
      <c r="B2" s="18" t="str">
        <f>N2</f>
      </c>
      <c r="M2" s="1" t="s">
        <v>534</v>
      </c>
      <c r="N2" s="1" t="s">
        <v>534</v>
      </c>
      <c r="O2" s="39" t="n">
        <v>41032316000</v>
      </c>
      <c r="P2" s="39" t="n">
        <v>43625084000</v>
      </c>
      <c r="Q2" s="39" t="n">
        <v>38602723036</v>
      </c>
      <c r="R2" s="39" t="n">
        <v>39452449414</v>
      </c>
      <c r="S2" s="39" t="n">
        <v>43554730825</v>
      </c>
      <c r="T2" s="39" t="n">
        <v>37076749369</v>
      </c>
      <c r="U2" s="39" t="n">
        <v>39081089944</v>
      </c>
      <c r="V2" s="39" t="n">
        <v>34943056076</v>
      </c>
      <c r="W2" s="39" t="n">
        <v>33653688998</v>
      </c>
      <c r="X2" s="39" t="n">
        <v>35246060466</v>
      </c>
      <c r="Y2" s="39" t="n">
        <v>37958902443.9792</v>
      </c>
      <c r="Z2" s="39" t="n">
        <v>40633046636.6096</v>
      </c>
      <c r="AA2" s="39" t="n">
        <v>47413884727.7773</v>
      </c>
      <c r="AB2" s="39" t="n">
        <v>55557135003.1158</v>
      </c>
      <c r="AC2" s="39" t="n">
        <v>55056695782.7962</v>
      </c>
      <c r="AD2" s="39" t="n">
        <v>55579956599.756</v>
      </c>
      <c r="AE2" s="39" t="n">
        <v>63139443626.7128</v>
      </c>
      <c r="AF2" s="39" t="n">
        <v>69877137104.6142</v>
      </c>
      <c r="AG2" s="39" t="n">
        <v>63650657755.6126</v>
      </c>
      <c r="AH2" s="39" t="n">
        <v>67810218934.2273</v>
      </c>
      <c r="AI2" s="39" t="n">
        <v>64905685744.4933</v>
      </c>
      <c r="AJ2" s="39" t="n">
        <v>65471462897.9409</v>
      </c>
      <c r="AK2" s="39" t="n">
        <v>71493344398.3045</v>
      </c>
      <c r="AL2" s="39" t="n">
        <v>55062490676.1911</v>
      </c>
      <c r="AM2" s="39" t="n">
        <v>55808455701.0382</v>
      </c>
      <c r="AN2" s="39" t="n">
        <v>52960856012.5237</v>
      </c>
      <c r="AO2" s="39" t="n">
        <v>65088113435.2407</v>
      </c>
      <c r="AP2" s="39" t="n">
        <v>61004260676.4084</v>
      </c>
      <c r="AQ2" s="39" t="n">
        <v>71362688751.9416</v>
      </c>
      <c r="AR2" s="39" t="n">
        <v>75851570826.8996</v>
      </c>
      <c r="AS2" s="39" t="n">
        <v>77933018415.3299</v>
      </c>
      <c r="AT2" s="39" t="n">
        <v>79067505544.4194</v>
      </c>
      <c r="AU2" s="39" t="n">
        <v>78871485584.8908</v>
      </c>
      <c r="AV2" s="39" t="n">
        <v>46959915748.5432</v>
      </c>
      <c r="AW2" s="39" t="n">
        <v>13668624916.4458</v>
      </c>
      <c r="AX2" s="40"/>
    </row>
    <row r="3">
      <c r="A3" s="18" t="str">
        <f>M3</f>
      </c>
      <c r="B3" s="18" t="str">
        <f>N3</f>
      </c>
      <c r="M3" s="1" t="s">
        <v>535</v>
      </c>
      <c r="N3" s="1" t="s">
        <v>535</v>
      </c>
      <c r="O3" s="39" t="n">
        <v>22813033000</v>
      </c>
      <c r="P3" s="39" t="n">
        <v>34893842000</v>
      </c>
      <c r="Q3" s="39" t="n">
        <v>31113808998</v>
      </c>
      <c r="R3" s="39" t="n">
        <v>30657778464</v>
      </c>
      <c r="S3" s="39" t="n">
        <v>20628301908</v>
      </c>
      <c r="T3" s="39" t="n">
        <v>29493441926</v>
      </c>
      <c r="U3" s="39" t="n">
        <v>31662201213</v>
      </c>
      <c r="V3" s="39" t="n">
        <v>31185929950</v>
      </c>
      <c r="W3" s="39" t="n">
        <v>31088689272</v>
      </c>
      <c r="X3" s="39" t="n">
        <v>33772526734</v>
      </c>
      <c r="Y3" s="39" t="n">
        <v>36832486828.7767</v>
      </c>
      <c r="Z3" s="39" t="n">
        <v>40556205536.802</v>
      </c>
      <c r="AA3" s="39" t="n">
        <v>46178863976.4256</v>
      </c>
      <c r="AB3" s="39" t="n">
        <v>64206590752.1488</v>
      </c>
      <c r="AC3" s="39" t="n">
        <v>76057970470.5932</v>
      </c>
      <c r="AD3" s="39" t="n">
        <v>95626896368.6952</v>
      </c>
      <c r="AE3" s="39" t="n">
        <v>101678175961.091</v>
      </c>
      <c r="AF3" s="39" t="n">
        <v>118362714094.749</v>
      </c>
      <c r="AG3" s="39" t="n">
        <v>153117508960.234</v>
      </c>
      <c r="AH3" s="39" t="n">
        <v>133284225191.141</v>
      </c>
      <c r="AI3" s="39" t="n">
        <v>141178071592.035</v>
      </c>
      <c r="AJ3" s="39" t="n">
        <v>125510926898.914</v>
      </c>
      <c r="AK3" s="39" t="n">
        <v>108978279791.35</v>
      </c>
      <c r="AL3" s="39" t="n">
        <v>87124574688.8817</v>
      </c>
      <c r="AM3" s="39" t="n">
        <v>75443210895.2841</v>
      </c>
      <c r="AN3" s="39" t="n">
        <v>72720775332.7645</v>
      </c>
      <c r="AO3" s="39" t="n">
        <v>74367578128.5055</v>
      </c>
      <c r="AP3" s="39" t="n">
        <v>78607240078.1273</v>
      </c>
      <c r="AQ3" s="39" t="n">
        <v>91560514932.4141</v>
      </c>
      <c r="AR3" s="39" t="n">
        <v>95145212143.3062</v>
      </c>
      <c r="AS3" s="39" t="n">
        <v>100691413645.887</v>
      </c>
      <c r="AT3" s="39" t="n">
        <v>109898914985.775</v>
      </c>
      <c r="AU3" s="39" t="n">
        <v>112657954252.39</v>
      </c>
      <c r="AV3" s="39" t="n">
        <v>44581261293.0795</v>
      </c>
      <c r="AW3" s="39" t="n">
        <v>10284966974.0954</v>
      </c>
      <c r="AX3" s="40"/>
    </row>
    <row r="4">
      <c r="A4" s="18" t="str">
        <f>M4</f>
      </c>
      <c r="B4" s="18" t="str">
        <f>N4</f>
      </c>
      <c r="M4" s="1" t="s">
        <v>536</v>
      </c>
      <c r="N4" s="1" t="s">
        <v>537</v>
      </c>
      <c r="O4" s="39"/>
      <c r="P4" s="39"/>
      <c r="Q4" s="39"/>
      <c r="R4" s="39"/>
      <c r="S4" s="39"/>
      <c r="T4" s="39"/>
      <c r="U4" s="39"/>
      <c r="V4" s="39" t="n">
        <v>82828871</v>
      </c>
      <c r="W4" s="39" t="n">
        <v>650715792</v>
      </c>
      <c r="X4" s="39" t="n">
        <v>693041844</v>
      </c>
      <c r="Y4" s="39" t="n">
        <v>178031456</v>
      </c>
      <c r="Z4" s="39" t="n">
        <v>268635741</v>
      </c>
      <c r="AA4" s="39" t="n">
        <v>6554622</v>
      </c>
      <c r="AB4" s="39" t="n">
        <v>239927692</v>
      </c>
      <c r="AC4" s="39" t="n">
        <v>196180517.0938</v>
      </c>
      <c r="AD4" s="39" t="n">
        <v>297828366</v>
      </c>
      <c r="AE4" s="39" t="n">
        <v>634208177</v>
      </c>
      <c r="AF4" s="39" t="n">
        <v>1065862779.7227</v>
      </c>
      <c r="AG4" s="39" t="n">
        <v>2725377093.3307</v>
      </c>
      <c r="AH4" s="39" t="n">
        <v>3681464083.0004</v>
      </c>
      <c r="AI4" s="39" t="n">
        <v>1874856013.4357</v>
      </c>
      <c r="AJ4" s="39" t="n">
        <v>4877655064.5174</v>
      </c>
      <c r="AK4" s="39" t="n">
        <v>4691798600.1306</v>
      </c>
      <c r="AL4" s="39" t="n">
        <v>12181364143.38</v>
      </c>
      <c r="AM4" s="39" t="n">
        <v>3796342018.2</v>
      </c>
      <c r="AN4" s="39" t="n">
        <v>11389818543.0914</v>
      </c>
      <c r="AO4" s="39" t="n">
        <v>10143588537.0827</v>
      </c>
      <c r="AP4" s="39" t="n">
        <v>24140285523.0243</v>
      </c>
      <c r="AQ4" s="39" t="n">
        <v>15993414974.4089</v>
      </c>
      <c r="AR4" s="39" t="n">
        <v>17024265522.4611</v>
      </c>
      <c r="AS4" s="39" t="n">
        <v>35959136464.8729</v>
      </c>
      <c r="AT4" s="39" t="n">
        <v>9846932235.4702</v>
      </c>
      <c r="AU4" s="39" t="n">
        <v>20737931643.9016</v>
      </c>
      <c r="AV4" s="39" t="n">
        <v>18232001905.9533</v>
      </c>
      <c r="AW4" s="39" t="n">
        <v>621102603.5625</v>
      </c>
      <c r="AX4" s="40"/>
    </row>
    <row r="5">
      <c r="A5" s="18" t="str">
        <f>M5</f>
      </c>
      <c r="B5" s="18" t="str">
        <f>N5</f>
      </c>
      <c r="M5" s="1" t="s">
        <v>536</v>
      </c>
      <c r="N5" s="1" t="s">
        <v>536</v>
      </c>
      <c r="O5" s="39" t="n">
        <v>43985137405</v>
      </c>
      <c r="P5" s="39" t="n">
        <v>41939949844</v>
      </c>
      <c r="Q5" s="39" t="n">
        <v>40644252613</v>
      </c>
      <c r="R5" s="39" t="n">
        <v>37382740962</v>
      </c>
      <c r="S5" s="39" t="n">
        <v>40131281740</v>
      </c>
      <c r="T5" s="39" t="n">
        <v>38631559907</v>
      </c>
      <c r="U5" s="39" t="n">
        <v>35472291538</v>
      </c>
      <c r="V5" s="39" t="n">
        <v>36232822383</v>
      </c>
      <c r="W5" s="39" t="n">
        <v>37261611868</v>
      </c>
      <c r="X5" s="39" t="n">
        <v>36778132656</v>
      </c>
      <c r="Y5" s="39" t="n">
        <v>40298543522.9593</v>
      </c>
      <c r="Z5" s="39" t="n">
        <v>41940611230.7679</v>
      </c>
      <c r="AA5" s="39" t="n">
        <v>47787997912.3728</v>
      </c>
      <c r="AB5" s="39" t="n">
        <v>56619600369.5753</v>
      </c>
      <c r="AC5" s="39" t="n">
        <v>60624157342.1582</v>
      </c>
      <c r="AD5" s="39" t="n">
        <v>65284982030.2815</v>
      </c>
      <c r="AE5" s="39" t="n">
        <v>74324660047.1155</v>
      </c>
      <c r="AF5" s="39" t="n">
        <v>84721454284.6528</v>
      </c>
      <c r="AG5" s="39" t="n">
        <v>93702223652.865</v>
      </c>
      <c r="AH5" s="39" t="n">
        <v>92072835932.3602</v>
      </c>
      <c r="AI5" s="39" t="n">
        <v>86214798268.911</v>
      </c>
      <c r="AJ5" s="39" t="n">
        <v>99171229641.2132</v>
      </c>
      <c r="AK5" s="39" t="n">
        <v>89920486396.6545</v>
      </c>
      <c r="AL5" s="39" t="n">
        <v>81817021262.7172</v>
      </c>
      <c r="AM5" s="39" t="n">
        <v>80331823372.8819</v>
      </c>
      <c r="AN5" s="39" t="n">
        <v>73495343308.9281</v>
      </c>
      <c r="AO5" s="39" t="n">
        <v>82830967699.4871</v>
      </c>
      <c r="AP5" s="39" t="n">
        <v>85325840512.4266</v>
      </c>
      <c r="AQ5" s="39" t="n">
        <v>92253656745.2818</v>
      </c>
      <c r="AR5" s="39" t="n">
        <v>104752022158.337</v>
      </c>
      <c r="AS5" s="39" t="n">
        <v>114342825735.297</v>
      </c>
      <c r="AT5" s="39" t="n">
        <v>101809073603.471</v>
      </c>
      <c r="AU5" s="39" t="n">
        <v>103130102390.687</v>
      </c>
      <c r="AV5" s="39" t="n">
        <v>56470299658.9259</v>
      </c>
      <c r="AW5" s="39" t="n">
        <v>15033278527.1409</v>
      </c>
      <c r="AX5" s="40"/>
    </row>
    <row r="6">
      <c r="A6" s="18" t="str">
        <f>M6</f>
      </c>
      <c r="B6" s="18" t="str">
        <f>N6</f>
      </c>
      <c r="M6" s="1" t="s">
        <v>538</v>
      </c>
      <c r="N6" s="1" t="s">
        <v>539</v>
      </c>
      <c r="O6" s="39" t="n">
        <v>9188590000</v>
      </c>
      <c r="P6" s="39" t="n">
        <v>11683472000</v>
      </c>
      <c r="Q6" s="39" t="n">
        <v>6901945039</v>
      </c>
      <c r="R6" s="39" t="n">
        <v>7925523004</v>
      </c>
      <c r="S6" s="39" t="n">
        <v>6684428944</v>
      </c>
      <c r="T6" s="39" t="n">
        <v>6635930451</v>
      </c>
      <c r="U6" s="39" t="n">
        <v>7225251729</v>
      </c>
      <c r="V6" s="39" t="n">
        <v>7958666470</v>
      </c>
      <c r="W6" s="39" t="n">
        <v>7294689216</v>
      </c>
      <c r="X6" s="39" t="n">
        <v>7746287061</v>
      </c>
      <c r="Y6" s="39" t="n">
        <v>9580614163.6178</v>
      </c>
      <c r="Z6" s="39" t="n">
        <v>11426471526.7901</v>
      </c>
      <c r="AA6" s="39" t="n">
        <v>14591296027.8973</v>
      </c>
      <c r="AB6" s="39" t="n">
        <v>17678992692.2955</v>
      </c>
      <c r="AC6" s="39" t="n">
        <v>19619639943.3795</v>
      </c>
      <c r="AD6" s="39" t="n">
        <v>27914804285.9129</v>
      </c>
      <c r="AE6" s="39" t="n">
        <v>32598901934.9788</v>
      </c>
      <c r="AF6" s="39" t="n">
        <v>30639765052.041</v>
      </c>
      <c r="AG6" s="39" t="n">
        <v>35719277231.7415</v>
      </c>
      <c r="AH6" s="39" t="n">
        <v>38025421240.8925</v>
      </c>
      <c r="AI6" s="39" t="n">
        <v>34948183114.0006</v>
      </c>
      <c r="AJ6" s="39" t="n">
        <v>36156678383.9385</v>
      </c>
      <c r="AK6" s="39" t="n">
        <v>43190009229.5849</v>
      </c>
      <c r="AL6" s="39" t="n">
        <v>33769600615.4319</v>
      </c>
      <c r="AM6" s="39" t="n">
        <v>32283075014.6749</v>
      </c>
      <c r="AN6" s="39" t="n">
        <v>30860856931.4905</v>
      </c>
      <c r="AO6" s="39" t="n">
        <v>30241626200.6793</v>
      </c>
      <c r="AP6" s="39" t="n">
        <v>35336964305.4736</v>
      </c>
      <c r="AQ6" s="39" t="n">
        <v>45474020987.5159</v>
      </c>
      <c r="AR6" s="39" t="n">
        <v>44191044436.3047</v>
      </c>
      <c r="AS6" s="39" t="n">
        <v>41961669014.5563</v>
      </c>
      <c r="AT6" s="39" t="n">
        <v>39148232688.5228</v>
      </c>
      <c r="AU6" s="39" t="n">
        <v>48166565720.6694</v>
      </c>
      <c r="AV6" s="39" t="n">
        <v>21515605408.6717</v>
      </c>
      <c r="AW6" s="39" t="n">
        <v>7927201408.7813</v>
      </c>
      <c r="AX6" s="40"/>
    </row>
    <row r="7">
      <c r="A7" s="18" t="str">
        <f>M7</f>
      </c>
      <c r="B7" s="18" t="str">
        <f>N7</f>
      </c>
      <c r="M7" s="1" t="s">
        <v>538</v>
      </c>
      <c r="N7" s="1" t="s">
        <v>540</v>
      </c>
      <c r="O7" s="39"/>
      <c r="P7" s="39"/>
      <c r="Q7" s="39"/>
      <c r="R7" s="39"/>
      <c r="S7" s="39" t="n">
        <v>343747860</v>
      </c>
      <c r="T7" s="39" t="n">
        <v>251594273</v>
      </c>
      <c r="U7" s="39" t="n">
        <v>300305090</v>
      </c>
      <c r="V7" s="39" t="n">
        <v>388928264</v>
      </c>
      <c r="W7" s="39" t="n">
        <v>552081489</v>
      </c>
      <c r="X7" s="39" t="n">
        <v>925862742</v>
      </c>
      <c r="Y7" s="39" t="n">
        <v>1373879916</v>
      </c>
      <c r="Z7" s="39" t="n">
        <v>1673010916</v>
      </c>
      <c r="AA7" s="39" t="n">
        <v>2485964875.825</v>
      </c>
      <c r="AB7" s="39" t="n">
        <v>2671495076.0938</v>
      </c>
      <c r="AC7" s="39" t="n">
        <v>3382922964.5797</v>
      </c>
      <c r="AD7" s="39" t="n">
        <v>3841746261.1375</v>
      </c>
      <c r="AE7" s="39" t="n">
        <v>3492627141.4845</v>
      </c>
      <c r="AF7" s="39" t="n">
        <v>4929029622.6667</v>
      </c>
      <c r="AG7" s="39" t="n">
        <v>5760262866.5629</v>
      </c>
      <c r="AH7" s="39" t="n">
        <v>5673422752.5324</v>
      </c>
      <c r="AI7" s="39" t="n">
        <v>5356951767.0357</v>
      </c>
      <c r="AJ7" s="39" t="n">
        <v>5382146532.3794</v>
      </c>
      <c r="AK7" s="39" t="n">
        <v>6877002433.8232</v>
      </c>
      <c r="AL7" s="39" t="n">
        <v>7703008831.9635</v>
      </c>
      <c r="AM7" s="39" t="n">
        <v>6050847486.8789</v>
      </c>
      <c r="AN7" s="39" t="n">
        <v>4688499792.4277</v>
      </c>
      <c r="AO7" s="39" t="n">
        <v>6589081606.021</v>
      </c>
      <c r="AP7" s="39" t="n">
        <v>5413263859.5578</v>
      </c>
      <c r="AQ7" s="39" t="n">
        <v>8293301638.2249</v>
      </c>
      <c r="AR7" s="39" t="n">
        <v>8812739680.9708</v>
      </c>
      <c r="AS7" s="39" t="n">
        <v>12327217827.5023</v>
      </c>
      <c r="AT7" s="39" t="n">
        <v>8816866017.7639</v>
      </c>
      <c r="AU7" s="39" t="n">
        <v>9841067287.1589</v>
      </c>
      <c r="AV7" s="39" t="n">
        <v>4777427990.0683</v>
      </c>
      <c r="AW7" s="39" t="n">
        <v>981216982.6583</v>
      </c>
      <c r="AX7" s="40"/>
    </row>
    <row r="8">
      <c r="A8" s="18" t="str">
        <f>M8</f>
      </c>
      <c r="B8" s="18" t="str">
        <f>N8</f>
      </c>
      <c r="M8" s="1" t="s">
        <v>538</v>
      </c>
      <c r="N8" s="1" t="s">
        <v>538</v>
      </c>
      <c r="O8" s="39" t="n">
        <v>3331053000</v>
      </c>
      <c r="P8" s="39" t="n">
        <v>4011846000</v>
      </c>
      <c r="Q8" s="39" t="n">
        <v>6143930864</v>
      </c>
      <c r="R8" s="39" t="n">
        <v>5954890298</v>
      </c>
      <c r="S8" s="39" t="n">
        <v>5819411448</v>
      </c>
      <c r="T8" s="39" t="n">
        <v>4502738942</v>
      </c>
      <c r="U8" s="39" t="n">
        <v>4707639584</v>
      </c>
      <c r="V8" s="39" t="n">
        <v>5189919865</v>
      </c>
      <c r="W8" s="39" t="n">
        <v>6464405532</v>
      </c>
      <c r="X8" s="39" t="n">
        <v>7023124985</v>
      </c>
      <c r="Y8" s="39" t="n">
        <v>5956028175.0544</v>
      </c>
      <c r="Z8" s="39" t="n">
        <v>7495657034.3578</v>
      </c>
      <c r="AA8" s="39" t="n">
        <v>11345958994.187</v>
      </c>
      <c r="AB8" s="39" t="n">
        <v>14559345718.6315</v>
      </c>
      <c r="AC8" s="39" t="n">
        <v>14824923354.3145</v>
      </c>
      <c r="AD8" s="39" t="n">
        <v>17116613642.0034</v>
      </c>
      <c r="AE8" s="39" t="n">
        <v>19297161060.7352</v>
      </c>
      <c r="AF8" s="39" t="n">
        <v>18557469954.0458</v>
      </c>
      <c r="AG8" s="39" t="n">
        <v>23312784716.054</v>
      </c>
      <c r="AH8" s="39" t="n">
        <v>27105720171.2599</v>
      </c>
      <c r="AI8" s="39" t="n">
        <v>27925322341.0966</v>
      </c>
      <c r="AJ8" s="39" t="n">
        <v>31995816542.2591</v>
      </c>
      <c r="AK8" s="39" t="n">
        <v>32485509805.7394</v>
      </c>
      <c r="AL8" s="39" t="n">
        <v>28922992124.116</v>
      </c>
      <c r="AM8" s="39" t="n">
        <v>29570606135.541</v>
      </c>
      <c r="AN8" s="39" t="n">
        <v>28068291845.3985</v>
      </c>
      <c r="AO8" s="39" t="n">
        <v>29100830021.3758</v>
      </c>
      <c r="AP8" s="39" t="n">
        <v>30788405310.0002</v>
      </c>
      <c r="AQ8" s="39" t="n">
        <v>34032241732.0372</v>
      </c>
      <c r="AR8" s="39" t="n">
        <v>37863547323.4375</v>
      </c>
      <c r="AS8" s="39" t="n">
        <v>39301575522.471</v>
      </c>
      <c r="AT8" s="39" t="n">
        <v>38265248079.4824</v>
      </c>
      <c r="AU8" s="39" t="n">
        <v>40813856151.6022</v>
      </c>
      <c r="AV8" s="39" t="n">
        <v>24848592089.5273</v>
      </c>
      <c r="AW8" s="39" t="n">
        <v>8712941488.2553</v>
      </c>
      <c r="AX8" s="40"/>
    </row>
    <row r="9">
      <c r="A9" s="41" t="str">
        <f>M9</f>
      </c>
      <c r="B9" s="18" t="str">
        <f>N9</f>
      </c>
      <c r="M9" t="s">
        <v>506</v>
      </c>
      <c r="N9" s="37" t="s">
        <v>519</v>
      </c>
      <c r="O9" s="39" t="str">
        <f>Sum(O2:O8)</f>
      </c>
      <c r="P9" s="39" t="str">
        <f>Sum(P2:P8)</f>
      </c>
      <c r="Q9" s="39" t="str">
        <f>Sum(Q2:Q8)</f>
      </c>
      <c r="R9" s="39" t="str">
        <f>Sum(R2:R8)</f>
      </c>
      <c r="S9" s="39" t="str">
        <f>Sum(S2:S8)</f>
      </c>
      <c r="T9" s="39" t="str">
        <f>Sum(T2:T8)</f>
      </c>
      <c r="U9" s="39" t="str">
        <f>Sum(U2:U8)</f>
      </c>
      <c r="V9" s="39" t="str">
        <f>Sum(V2:V8)</f>
      </c>
      <c r="W9" s="39" t="str">
        <f>Sum(W2:W8)</f>
      </c>
      <c r="X9" s="39" t="str">
        <f>Sum(X2:X8)</f>
      </c>
      <c r="Y9" s="39" t="str">
        <f>Sum(Y2:Y8)</f>
      </c>
      <c r="Z9" s="39" t="str">
        <f>Sum(Z2:Z8)</f>
      </c>
      <c r="AA9" s="39" t="str">
        <f>Sum(AA2:AA8)</f>
      </c>
      <c r="AB9" s="39" t="str">
        <f>Sum(AB2:AB8)</f>
      </c>
      <c r="AC9" s="39" t="str">
        <f>Sum(AC2:AC8)</f>
      </c>
      <c r="AD9" s="39" t="str">
        <f>Sum(AD2:AD8)</f>
      </c>
      <c r="AE9" s="39" t="str">
        <f>Sum(AE2:AE8)</f>
      </c>
      <c r="AF9" s="39" t="str">
        <f>Sum(AF2:AF8)</f>
      </c>
      <c r="AG9" s="39" t="str">
        <f>Sum(AG2:AG8)</f>
      </c>
      <c r="AH9" s="39" t="str">
        <f>Sum(AH2:AH8)</f>
      </c>
      <c r="AI9" s="39" t="str">
        <f>Sum(AI2:AI8)</f>
      </c>
      <c r="AJ9" s="39" t="str">
        <f>Sum(AJ2:AJ8)</f>
      </c>
      <c r="AK9" s="39" t="str">
        <f>Sum(AK2:AK8)</f>
      </c>
      <c r="AL9" s="39" t="str">
        <f>Sum(AL2:AL8)</f>
      </c>
      <c r="AM9" s="39" t="str">
        <f>Sum(AM2:AM8)</f>
      </c>
      <c r="AN9" s="39" t="str">
        <f>Sum(AN2:AN8)</f>
      </c>
      <c r="AO9" s="39" t="str">
        <f>Sum(AO2:AO8)</f>
      </c>
      <c r="AP9" s="39" t="str">
        <f>Sum(AP2:AP8)</f>
      </c>
      <c r="AQ9" s="39" t="str">
        <f>Sum(AQ2:AQ8)</f>
      </c>
      <c r="AR9" s="39" t="str">
        <f>Sum(AR2:AR8)</f>
      </c>
      <c r="AS9" s="39" t="str">
        <f>Sum(AS2:AS8)</f>
      </c>
      <c r="AT9" s="39" t="str">
        <f>Sum(AT2:AT8)</f>
      </c>
      <c r="AU9" s="39" t="str">
        <f>Sum(AU2:AU8)</f>
      </c>
      <c r="AV9" s="39" t="str">
        <f>Sum(AV2:AV8)</f>
      </c>
      <c r="AW9" s="39"/>
      <c r="AX9" s="40"/>
    </row>
    <row r="12">
      <c r="C12" s="7" t="n">
        <v>1000000000</v>
      </c>
    </row>
    <row r="13" ht="30" customHeight="1">
      <c r="A13" s="27" t="str">
        <f t="shared" ref="A13" si="3">M13</f>
        <v>SubCustomer.sum</v>
      </c>
      <c r="B13" s="27" t="str">
        <f t="shared" ref="B13" si="4">N13</f>
        <v>SubCustomer.JPO</v>
      </c>
      <c r="C13" s="31" t="n">
        <f>AN13</f>
        <v>2015</v>
      </c>
      <c r="D13" s="16" t="n">
        <f t="shared" ref="D13:F19" si="5">AT13</f>
        <v>2021</v>
      </c>
      <c r="E13" s="16" t="n">
        <f t="shared" si="5"/>
        <v>2022</v>
      </c>
      <c r="F13" s="16" t="n">
        <f>AV13</f>
        <v>2023</v>
      </c>
      <c r="G13" s="16" t="str">
        <f>D13&amp;"-"&amp;E13</f>
        <v>2021-2022</v>
      </c>
      <c r="H13" s="16" t="str">
        <f>C13&amp;"-"&amp;E13</f>
        <v>2015-2022</v>
      </c>
      <c r="I13" s="16" t="str">
        <f>F13&amp;"/"&amp;E13</f>
        <v>2023/2022</v>
      </c>
      <c r="J13" s="16" t="str">
        <f>"Share "&amp;AU13</f>
        <v>Share 2022</v>
      </c>
      <c r="K13" s="16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8" t="n">
        <f t="shared" si="6"/>
        <v>2000</v>
      </c>
      <c r="Z13" s="38" t="n">
        <f t="shared" si="6"/>
        <v>2001</v>
      </c>
      <c r="AA13" s="38" t="n">
        <f t="shared" si="6"/>
        <v>2002</v>
      </c>
      <c r="AB13" s="38" t="n">
        <f t="shared" si="6"/>
        <v>2003</v>
      </c>
      <c r="AC13" s="38" t="n">
        <f t="shared" si="6"/>
        <v>2004</v>
      </c>
      <c r="AD13" s="38" t="n">
        <f t="shared" si="6"/>
        <v>2005</v>
      </c>
      <c r="AE13" s="38" t="n">
        <f t="shared" si="6"/>
        <v>2006</v>
      </c>
      <c r="AF13" s="38" t="n">
        <f t="shared" si="6"/>
        <v>2007</v>
      </c>
      <c r="AG13" s="38" t="n">
        <f t="shared" si="6"/>
        <v>2008</v>
      </c>
      <c r="AH13" s="38" t="n">
        <f t="shared" si="6"/>
        <v>2009</v>
      </c>
      <c r="AI13" s="38" t="n">
        <f t="shared" si="6"/>
        <v>2010</v>
      </c>
      <c r="AJ13" s="38" t="n">
        <f t="shared" si="6"/>
        <v>2011</v>
      </c>
      <c r="AK13" s="38" t="n">
        <f t="shared" si="6"/>
        <v>2012</v>
      </c>
      <c r="AL13" s="38" t="n">
        <f t="shared" si="6"/>
        <v>2013</v>
      </c>
      <c r="AM13" s="38" t="n">
        <f t="shared" si="6"/>
        <v>2014</v>
      </c>
      <c r="AN13" s="38" t="n">
        <f t="shared" si="6"/>
        <v>2015</v>
      </c>
      <c r="AO13" s="38" t="n">
        <f t="shared" si="6"/>
        <v>2016</v>
      </c>
      <c r="AP13" s="38" t="n">
        <f t="shared" si="6"/>
        <v>2017</v>
      </c>
      <c r="AQ13" s="38" t="n">
        <f t="shared" si="6"/>
        <v>2018</v>
      </c>
      <c r="AR13" s="38" t="n">
        <f t="shared" si="6"/>
        <v>2019</v>
      </c>
      <c r="AS13" s="38" t="n">
        <f t="shared" si="6"/>
        <v>2020</v>
      </c>
      <c r="AT13" s="38" t="n">
        <f t="shared" si="6"/>
        <v>2021</v>
      </c>
      <c r="AU13" s="38" t="n">
        <f t="shared" si="6"/>
        <v>2022</v>
      </c>
      <c r="AV13" s="38" t="n">
        <f t="shared" ref="AV13" si="7">AV1+0</f>
        <v>2023</v>
      </c>
    </row>
    <row r="14">
      <c r="A14" s="27" t="str">
        <f t="shared" ref="A14:B21" si="8">M14</f>
        <v>Air Force</v>
      </c>
      <c r="B14" s="27" t="str">
        <f t="shared" si="8"/>
        <v>Air Force</v>
      </c>
      <c r="C14" s="26" t="n">
        <f>AN14</f>
        <v>63.523769894461594</v>
      </c>
      <c r="D14" s="26" t="n">
        <f t="shared" si="5"/>
        <v>84.531151339155471</v>
      </c>
      <c r="E14" s="15" t="n">
        <f t="shared" si="5"/>
        <v>78.969929143957003</v>
      </c>
      <c r="F14" s="26" t="n">
        <f>AV14</f>
        <v>43.59254210926192</v>
      </c>
      <c r="G14" s="8" t="n">
        <f>(E14/D14)-1</f>
        <v>-6.5789026969309328E-2</v>
      </c>
      <c r="H14" s="29" t="n">
        <f>(E14/C14)-1</f>
        <v>0.24315558215700461</v>
      </c>
      <c r="I14" s="25" t="n">
        <f>F14/E14</f>
        <v>0.55201445134635452</v>
      </c>
      <c r="J14" s="11" t="n">
        <f>AU25</f>
        <v>0.19060097808143942</v>
      </c>
      <c r="K14" s="11" t="n">
        <f t="shared" ref="K14:K21" si="9">AV25</f>
        <v>0.21159274164940198</v>
      </c>
      <c r="L14" s="25"/>
      <c r="M14" s="1" t="str">
        <f t="shared" ref="M14:N20" si="10">M2</f>
        <v>Air Force</v>
      </c>
      <c r="N14" s="1" t="str">
        <f t="shared" si="10"/>
        <v>Air Force</v>
      </c>
      <c r="O14" s="12" t="n">
        <f t="shared" ref="O14:AU14" si="11">IF(O2="","",O2/VLOOKUP(O$13,deflator,2,FALSE)/$C$12)</f>
        <v>81.553023298562522</v>
      </c>
      <c r="P14" s="12" t="n">
        <f t="shared" si="11"/>
        <v>83.720006592959407</v>
      </c>
      <c r="Q14" s="12" t="n">
        <f t="shared" si="11"/>
        <v>72.275362881449141</v>
      </c>
      <c r="R14" s="12" t="n">
        <f t="shared" si="11"/>
        <v>72.170931992966885</v>
      </c>
      <c r="S14" s="12" t="n">
        <f t="shared" si="11"/>
        <v>77.976219082694598</v>
      </c>
      <c r="T14" s="12" t="n">
        <f t="shared" si="11"/>
        <v>65.001740875744744</v>
      </c>
      <c r="U14" s="12" t="n">
        <f t="shared" si="11"/>
        <v>67.251730788511622</v>
      </c>
      <c r="V14" s="12" t="n">
        <f t="shared" si="11"/>
        <v>59.081351363283304</v>
      </c>
      <c r="W14" s="12" t="n">
        <f t="shared" si="11"/>
        <v>56.199563119589463</v>
      </c>
      <c r="X14" s="12" t="n">
        <f t="shared" si="11"/>
        <v>58.13407199225621</v>
      </c>
      <c r="Y14" s="12" t="n">
        <f t="shared" si="11"/>
        <v>61.331339334993629</v>
      </c>
      <c r="Z14" s="12" t="n">
        <f t="shared" si="11"/>
        <v>64.097702055623074</v>
      </c>
      <c r="AA14" s="12" t="n">
        <f t="shared" si="11"/>
        <v>73.632143353641268</v>
      </c>
      <c r="AB14" s="12" t="n">
        <f t="shared" si="11"/>
        <v>84.660092220056185</v>
      </c>
      <c r="AC14" s="12" t="n">
        <f t="shared" si="11"/>
        <v>81.895696836487275</v>
      </c>
      <c r="AD14" s="12" t="n">
        <f t="shared" si="11"/>
        <v>80.238266061640658</v>
      </c>
      <c r="AE14" s="12" t="n">
        <f t="shared" si="11"/>
        <v>88.277452230531722</v>
      </c>
      <c r="AF14" s="12" t="n">
        <f t="shared" si="11"/>
        <v>95.089992165560602</v>
      </c>
      <c r="AG14" s="12" t="n">
        <f t="shared" si="11"/>
        <v>84.847330677708115</v>
      </c>
      <c r="AH14" s="12" t="n">
        <f t="shared" si="11"/>
        <v>89.482771171351033</v>
      </c>
      <c r="AI14" s="12" t="n">
        <f t="shared" si="11"/>
        <v>84.911417022579897</v>
      </c>
      <c r="AJ14" s="12" t="n">
        <f t="shared" si="11"/>
        <v>83.959483899851307</v>
      </c>
      <c r="AK14" s="12" t="n">
        <f t="shared" si="11"/>
        <v>90.031568583606827</v>
      </c>
      <c r="AL14" s="12" t="n">
        <f t="shared" si="11"/>
        <v>68.094072942847163</v>
      </c>
      <c r="AM14" s="12" t="n">
        <f t="shared" si="11"/>
        <v>67.706732445929049</v>
      </c>
      <c r="AN14" s="12" t="n">
        <f t="shared" si="11"/>
        <v>63.523769894461594</v>
      </c>
      <c r="AO14" s="12" t="n">
        <f t="shared" si="11"/>
        <v>77.428170502521155</v>
      </c>
      <c r="AP14" s="12" t="n">
        <f t="shared" si="11"/>
        <v>71.296651080839482</v>
      </c>
      <c r="AQ14" s="12" t="n">
        <f t="shared" si="11"/>
        <v>81.46673866984294</v>
      </c>
      <c r="AR14" s="12" t="n">
        <f t="shared" si="11"/>
        <v>84.94611529841265</v>
      </c>
      <c r="AS14" s="12" t="n">
        <f t="shared" si="11"/>
        <v>86.228411069188098</v>
      </c>
      <c r="AT14" s="12" t="n">
        <f t="shared" si="11"/>
        <v>84.531151339155471</v>
      </c>
      <c r="AU14" s="12" t="n">
        <f t="shared" si="11"/>
        <v>78.969929143957003</v>
      </c>
      <c r="AV14" s="12" t="n">
        <f t="shared" ref="AV14" si="12">IF(AV2="","",AV2/VLOOKUP(AV$13,deflator,2,FALSE)/$C$12)</f>
        <v>43.59254210926192</v>
      </c>
    </row>
    <row r="15">
      <c r="A15" s="27" t="str">
        <f t="shared" si="8"/>
        <v>Army</v>
      </c>
      <c r="B15" s="27" t="str">
        <f t="shared" si="8"/>
        <v>Army</v>
      </c>
      <c r="C15" s="26" t="n">
        <f t="shared" ref="C15:C19" si="13">AN15</f>
        <v>87.224757048734148</v>
      </c>
      <c r="D15" s="26" t="n">
        <f t="shared" si="5"/>
        <v>117.50344011105274</v>
      </c>
      <c r="E15" s="15" t="n">
        <f t="shared" si="5"/>
        <v>112.656925401181</v>
      </c>
      <c r="F15" s="26" t="n">
        <f t="shared" si="5"/>
        <v>42.383263286449527</v>
      </c>
      <c r="G15" s="8" t="n">
        <f t="shared" ref="G15:G21" si="14">(E15/D15)-1</f>
        <v>-4.1245726127603466E-2</v>
      </c>
      <c r="H15" s="29" t="n">
        <f t="shared" ref="H15:H21" si="15">(E15/C15)-1</f>
        <v>0.2915705266824351</v>
      </c>
      <c r="I15" s="8" t="n">
        <f t="shared" ref="I15:I21" si="16">F15/E15</f>
        <v>0.37621533816513347</v>
      </c>
      <c r="J15" s="11" t="n">
        <f t="shared" ref="J15:J21" si="17">AU26</f>
        <v>0.27190755268337469</v>
      </c>
      <c r="K15" s="11" t="n">
        <f t="shared" si="9"/>
        <v>0.20572305364414403</v>
      </c>
      <c r="L15" s="25"/>
      <c r="M15" s="1" t="str">
        <f t="shared" si="10"/>
        <v>Army</v>
      </c>
      <c r="N15" s="1" t="str">
        <f t="shared" si="10"/>
        <v>Army</v>
      </c>
      <c r="O15" s="12" t="n">
        <f t="shared" ref="O15:AU15" si="18">IF(O3="","",O3/VLOOKUP(O$13,deflator,2,FALSE)/$C$12)</f>
        <v>45.341623216195636</v>
      </c>
      <c r="P15" s="12" t="n">
        <f t="shared" si="18"/>
        <v>66.964058620349803</v>
      </c>
      <c r="Q15" s="12" t="n">
        <f t="shared" si="18"/>
        <v>58.253969126929327</v>
      </c>
      <c r="R15" s="12" t="n">
        <f t="shared" si="18"/>
        <v>56.082714189999848</v>
      </c>
      <c r="S15" s="12" t="n">
        <f t="shared" si="18"/>
        <v>36.930936282101904</v>
      </c>
      <c r="T15" s="12" t="n">
        <f t="shared" si="18"/>
        <v>51.70693499928538</v>
      </c>
      <c r="U15" s="12" t="n">
        <f t="shared" si="18"/>
        <v>54.485118895085286</v>
      </c>
      <c r="V15" s="12" t="n">
        <f t="shared" si="18"/>
        <v>52.72884206118944</v>
      </c>
      <c r="W15" s="12" t="n">
        <f t="shared" si="18"/>
        <v>51.916173443894969</v>
      </c>
      <c r="X15" s="12" t="n">
        <f t="shared" si="18"/>
        <v>55.703658070060854</v>
      </c>
      <c r="Y15" s="12" t="n">
        <f t="shared" si="18"/>
        <v>59.511355776981723</v>
      </c>
      <c r="Z15" s="12" t="n">
        <f t="shared" si="18"/>
        <v>63.976487116788675</v>
      </c>
      <c r="AA15" s="12" t="n">
        <f t="shared" si="18"/>
        <v>71.71419836618287</v>
      </c>
      <c r="AB15" s="12" t="n">
        <f t="shared" si="18"/>
        <v>97.840464544505252</v>
      </c>
      <c r="AC15" s="12" t="n">
        <f t="shared" si="18"/>
        <v>113.13386552523096</v>
      </c>
      <c r="AD15" s="12" t="n">
        <f t="shared" si="18"/>
        <v>138.05298894008493</v>
      </c>
      <c r="AE15" s="12" t="n">
        <f t="shared" si="18"/>
        <v>142.15979488088607</v>
      </c>
      <c r="AF15" s="12" t="n">
        <f t="shared" si="18"/>
        <v>161.06998681779484</v>
      </c>
      <c r="AG15" s="12" t="n">
        <f t="shared" si="18"/>
        <v>204.10805436323446</v>
      </c>
      <c r="AH15" s="12" t="n">
        <f t="shared" si="18"/>
        <v>194.22772552074829</v>
      </c>
      <c r="AI15" s="12" t="n">
        <f t="shared" si="18"/>
        <v>184.69306616041681</v>
      </c>
      <c r="AJ15" s="12" t="n">
        <f t="shared" si="18"/>
        <v>160.95306534774559</v>
      </c>
      <c r="AK15" s="12" t="n">
        <f t="shared" si="18"/>
        <v>137.23634771506235</v>
      </c>
      <c r="AL15" s="12" t="n">
        <f t="shared" si="18"/>
        <v>107.74425695466256</v>
      </c>
      <c r="AM15" s="12" t="n">
        <f t="shared" si="18"/>
        <v>91.527587187003576</v>
      </c>
      <c r="AN15" s="12" t="n">
        <f t="shared" si="18"/>
        <v>87.224757048734148</v>
      </c>
      <c r="AO15" s="12" t="n">
        <f t="shared" si="18"/>
        <v>88.466929140948949</v>
      </c>
      <c r="AP15" s="12" t="n">
        <f t="shared" si="18"/>
        <v>91.870160074020177</v>
      </c>
      <c r="AQ15" s="12" t="n">
        <f t="shared" si="18"/>
        <v>104.55415084922696</v>
      </c>
      <c r="AR15" s="12" t="n">
        <f t="shared" si="18"/>
        <v>106.55778721317577</v>
      </c>
      <c r="AS15" s="12" t="n">
        <f t="shared" si="18"/>
        <v>111.28693185711955</v>
      </c>
      <c r="AT15" s="12" t="n">
        <f t="shared" si="18"/>
        <v>117.50344011105274</v>
      </c>
      <c r="AU15" s="12" t="n">
        <f t="shared" si="18"/>
        <v>112.656925401181</v>
      </c>
      <c r="AV15" s="12" t="n">
        <f t="shared" ref="AV15" si="19">IF(AV3="","",AV3/VLOOKUP(AV$13,deflator,2,FALSE)/$C$12)</f>
        <v>42.383263286449527</v>
      </c>
    </row>
    <row r="16">
      <c r="A16" s="27" t="str">
        <f t="shared" si="8"/>
        <v>Navy</v>
      </c>
      <c r="B16" s="27" t="str">
        <f t="shared" si="8"/>
        <v>F-35 JPO</v>
      </c>
      <c r="C16" s="26" t="n">
        <f t="shared" si="13"/>
        <v>13.661490140943295</v>
      </c>
      <c r="D16" s="26" t="n">
        <f t="shared" si="5"/>
        <v>10.529202485303241</v>
      </c>
      <c r="E16" s="15" t="n">
        <f t="shared" si="5"/>
        <v>20.737931632338299</v>
      </c>
      <c r="F16" s="26" t="n">
        <f t="shared" si="5"/>
        <v>17.38965353176274</v>
      </c>
      <c r="G16" s="8" t="n">
        <f t="shared" si="14"/>
        <v>0.96956337968469097</v>
      </c>
      <c r="H16" s="29" t="n">
        <f t="shared" si="15"/>
        <v>0.5179845989265115</v>
      </c>
      <c r="I16" s="25" t="n">
        <f t="shared" si="16"/>
        <v>0.83854329544831152</v>
      </c>
      <c r="J16" s="11" t="n">
        <f t="shared" si="17"/>
        <v>5.0052850437591792E-2</v>
      </c>
      <c r="K16" s="11" t="n">
        <f t="shared" si="9"/>
        <v>8.4407201073440297E-2</v>
      </c>
      <c r="L16" s="25"/>
      <c r="M16" s="1" t="str">
        <f t="shared" si="10"/>
        <v>Navy</v>
      </c>
      <c r="N16" s="1" t="str">
        <f t="shared" si="10"/>
        <v>F-35 JPO</v>
      </c>
      <c r="O16" s="12" t="str">
        <f t="shared" ref="O16:AU16" si="20">IF(O4="","",O4/VLOOKUP(O$13,deflator,2,FALSE)/$C$12)</f>
      </c>
      <c r="P16" s="12" t="str">
        <f t="shared" si="20"/>
      </c>
      <c r="Q16" s="12" t="str">
        <f t="shared" si="20"/>
      </c>
      <c r="R16" s="12" t="str">
        <f t="shared" si="20"/>
      </c>
      <c r="S16" s="12" t="str">
        <f t="shared" si="20"/>
      </c>
      <c r="T16" s="12" t="str">
        <f t="shared" si="20"/>
      </c>
      <c r="U16" s="12" t="str">
        <f t="shared" si="20"/>
      </c>
      <c r="V16" s="12" t="n">
        <f t="shared" si="20"/>
        <v>0.14004618313668835</v>
      </c>
      <c r="W16" s="12" t="n">
        <f t="shared" si="20"/>
        <v>1.0866548159873637</v>
      </c>
      <c r="X16" s="12" t="n">
        <f t="shared" si="20"/>
        <v>1.1430878776255571</v>
      </c>
      <c r="Y16" s="12" t="n">
        <f t="shared" si="20"/>
        <v>0.28765077326335797</v>
      </c>
      <c r="Z16" s="12" t="n">
        <f t="shared" si="20"/>
        <v>0.42376674036093004</v>
      </c>
      <c r="AA16" s="12" t="n">
        <f t="shared" si="20"/>
        <v>1.0179104062854168E-2</v>
      </c>
      <c r="AB16" s="12" t="n">
        <f t="shared" si="20"/>
        <v>0.36561101485938652</v>
      </c>
      <c r="AC16" s="12" t="n">
        <f t="shared" si="20"/>
        <v>0.29181446386789994</v>
      </c>
      <c r="AD16" s="12" t="n">
        <f t="shared" si="20"/>
        <v>0.42996132219501182</v>
      </c>
      <c r="AE16" s="12" t="n">
        <f t="shared" si="20"/>
        <v>0.88670850095658638</v>
      </c>
      <c r="AF16" s="12" t="n">
        <f t="shared" si="20"/>
        <v>1.450444112846665</v>
      </c>
      <c r="AG16" s="12" t="n">
        <f t="shared" si="20"/>
        <v>3.6329706930991907</v>
      </c>
      <c r="AH16" s="12" t="n">
        <f t="shared" si="20"/>
        <v>4.8580820456221492</v>
      </c>
      <c r="AI16" s="12" t="n">
        <f t="shared" si="20"/>
        <v>2.4527386004489884</v>
      </c>
      <c r="AJ16" s="12" t="n">
        <f t="shared" si="20"/>
        <v>6.2550214052305302</v>
      </c>
      <c r="AK16" s="12" t="n">
        <f t="shared" si="20"/>
        <v>5.9083819760171448</v>
      </c>
      <c r="AL16" s="12" t="n">
        <f t="shared" si="20"/>
        <v>15.064314896335871</v>
      </c>
      <c r="AM16" s="12" t="n">
        <f t="shared" si="20"/>
        <v>4.6057162856546139</v>
      </c>
      <c r="AN16" s="12" t="n">
        <f t="shared" si="20"/>
        <v>13.661490140943295</v>
      </c>
      <c r="AO16" s="12" t="n">
        <f t="shared" si="20"/>
        <v>12.066711743582648</v>
      </c>
      <c r="AP16" s="12" t="n">
        <f t="shared" si="20"/>
        <v>28.213328607244865</v>
      </c>
      <c r="AQ16" s="12" t="n">
        <f t="shared" si="20"/>
        <v>18.263064442441515</v>
      </c>
      <c r="AR16" s="12" t="n">
        <f t="shared" si="20"/>
        <v>19.313675440932936</v>
      </c>
      <c r="AS16" s="14" t="n">
        <f t="shared" si="20"/>
        <v>39.743146019571753</v>
      </c>
      <c r="AT16" s="12" t="n">
        <f t="shared" si="20"/>
        <v>10.529202485303241</v>
      </c>
      <c r="AU16" s="12" t="n">
        <f t="shared" si="20"/>
        <v>20.737931632338299</v>
      </c>
      <c r="AV16" s="12" t="n">
        <f t="shared" ref="AV16" si="21">IF(AV4="","",AV4/VLOOKUP(AV$13,deflator,2,FALSE)/$C$12)</f>
        <v>17.38965353176274</v>
      </c>
    </row>
    <row r="17">
      <c r="A17" s="27" t="str">
        <f t="shared" si="8"/>
        <v>Navy</v>
      </c>
      <c r="B17" s="27" t="str">
        <f t="shared" si="8"/>
        <v>Navy</v>
      </c>
      <c r="C17" s="26" t="n">
        <f t="shared" si="13"/>
        <v>88.153810723278227</v>
      </c>
      <c r="D17" s="26" t="n">
        <f t="shared" si="5"/>
        <v>108.86266732514251</v>
      </c>
      <c r="E17" s="15" t="n">
        <f t="shared" si="5"/>
        <v>103.132344471962</v>
      </c>
      <c r="F17" s="26" t="n">
        <f t="shared" si="5"/>
        <v>53.883804320269626</v>
      </c>
      <c r="G17" s="8" t="n">
        <f t="shared" si="14"/>
        <v>-5.2638089750875139E-2</v>
      </c>
      <c r="H17" s="29" t="n">
        <f t="shared" si="15"/>
        <v>0.16991362739499238</v>
      </c>
      <c r="I17" s="25" t="n">
        <f t="shared" si="16"/>
        <v>0.52247240762492997</v>
      </c>
      <c r="J17" s="11" t="n">
        <f t="shared" si="17"/>
        <v>0.24891912581502051</v>
      </c>
      <c r="K17" s="11" t="n">
        <f t="shared" si="9"/>
        <v>0.2615452399644142</v>
      </c>
      <c r="L17" s="25"/>
      <c r="M17" s="1" t="str">
        <f t="shared" si="10"/>
        <v>Navy</v>
      </c>
      <c r="N17" s="1" t="str">
        <f t="shared" si="10"/>
        <v>Navy</v>
      </c>
      <c r="O17" s="12" t="n">
        <f t="shared" ref="O17:AU17" si="22">IF(O5="","",O5/VLOOKUP(O$13,deflator,2,FALSE)/$C$12)</f>
        <v>87.421849051377919</v>
      </c>
      <c r="P17" s="12" t="n">
        <f t="shared" si="22"/>
        <v>80.486100094341765</v>
      </c>
      <c r="Q17" s="12" t="n">
        <f t="shared" si="22"/>
        <v>76.097691448096711</v>
      </c>
      <c r="R17" s="12" t="n">
        <f t="shared" si="22"/>
        <v>68.38478461420479</v>
      </c>
      <c r="S17" s="12" t="n">
        <f t="shared" si="22"/>
        <v>71.847203684964597</v>
      </c>
      <c r="T17" s="12" t="n">
        <f t="shared" si="22"/>
        <v>67.727583713155255</v>
      </c>
      <c r="U17" s="12" t="n">
        <f t="shared" si="22"/>
        <v>61.041618961587446</v>
      </c>
      <c r="V17" s="12" t="n">
        <f t="shared" si="22"/>
        <v>61.26207465762414</v>
      </c>
      <c r="W17" s="12" t="n">
        <f t="shared" si="22"/>
        <v>62.224569444311406</v>
      </c>
      <c r="X17" s="12" t="n">
        <f t="shared" si="22"/>
        <v>60.661037951379797</v>
      </c>
      <c r="Y17" s="12" t="n">
        <f t="shared" si="22"/>
        <v>65.111567731976137</v>
      </c>
      <c r="Z17" s="12" t="n">
        <f t="shared" si="22"/>
        <v>66.160355441189381</v>
      </c>
      <c r="AA17" s="12" t="n">
        <f t="shared" si="22"/>
        <v>74.213128462133795</v>
      </c>
      <c r="AB17" s="12" t="n">
        <f t="shared" si="22"/>
        <v>86.27911765297425</v>
      </c>
      <c r="AC17" s="12" t="n">
        <f t="shared" si="22"/>
        <v>90.177180858428486</v>
      </c>
      <c r="AD17" s="12" t="n">
        <f t="shared" si="22"/>
        <v>94.248971605782742</v>
      </c>
      <c r="AE17" s="12" t="n">
        <f t="shared" si="22"/>
        <v>103.91589247045181</v>
      </c>
      <c r="AF17" s="12" t="n">
        <f t="shared" si="22"/>
        <v>115.29039044877558</v>
      </c>
      <c r="AG17" s="12" t="n">
        <f t="shared" si="22"/>
        <v>124.90654184782015</v>
      </c>
      <c r="AH17" s="12" t="n">
        <f t="shared" si="22"/>
        <v>121.49986609305004</v>
      </c>
      <c r="AI17" s="12" t="n">
        <f t="shared" si="22"/>
        <v>112.78858863224002</v>
      </c>
      <c r="AJ17" s="12" t="n">
        <f t="shared" si="22"/>
        <v>127.17548821796316</v>
      </c>
      <c r="AK17" s="12" t="n">
        <f t="shared" si="22"/>
        <v>113.23686849770139</v>
      </c>
      <c r="AL17" s="12" t="n">
        <f t="shared" si="22"/>
        <v>101.18057039215881</v>
      </c>
      <c r="AM17" s="12" t="n">
        <f t="shared" si="22"/>
        <v>97.458444310620166</v>
      </c>
      <c r="AN17" s="12" t="n">
        <f t="shared" si="22"/>
        <v>88.153810723278227</v>
      </c>
      <c r="AO17" s="12" t="n">
        <f t="shared" si="22"/>
        <v>98.534892954083858</v>
      </c>
      <c r="AP17" s="12" t="n">
        <f t="shared" si="22"/>
        <v>99.722348966022849</v>
      </c>
      <c r="AQ17" s="12" t="n">
        <f t="shared" si="22"/>
        <v>105.34518842974548</v>
      </c>
      <c r="AR17" s="12" t="n">
        <f t="shared" si="22"/>
        <v>117.31962991842008</v>
      </c>
      <c r="AS17" s="12" t="n">
        <f t="shared" si="22"/>
        <v>126.37559792441365</v>
      </c>
      <c r="AT17" s="12" t="n">
        <f t="shared" si="22"/>
        <v>108.86266732514251</v>
      </c>
      <c r="AU17" s="12" t="n">
        <f t="shared" si="22"/>
        <v>103.132344471962</v>
      </c>
      <c r="AV17" s="12" t="n">
        <f t="shared" ref="AV17" si="23">IF(AV5="","",AV5/VLOOKUP(AV$13,deflator,2,FALSE)/$C$12)</f>
        <v>53.883804320269626</v>
      </c>
    </row>
    <row r="18">
      <c r="A18" s="27" t="str">
        <f t="shared" si="8"/>
        <v>Other DoD</v>
      </c>
      <c r="B18" s="27" t="str">
        <f t="shared" si="8"/>
        <v>DLA</v>
      </c>
      <c r="C18" s="26" t="n">
        <f t="shared" si="13"/>
        <v>37.015979764343797</v>
      </c>
      <c r="D18" s="26" t="n">
        <f t="shared" si="5"/>
        <v>41.858561736245186</v>
      </c>
      <c r="E18" s="15" t="n">
        <f t="shared" si="5"/>
        <v>48.168708988356201</v>
      </c>
      <c r="F18" s="26" t="n">
        <f t="shared" si="5"/>
        <v>20.516643210529732</v>
      </c>
      <c r="G18" s="8" t="n">
        <f t="shared" si="14"/>
        <v>0.15074926109195674</v>
      </c>
      <c r="H18" s="29" t="n">
        <f t="shared" si="15"/>
        <v>0.30129498921856013</v>
      </c>
      <c r="I18" s="25" t="n">
        <f t="shared" si="16"/>
        <v>0.4259330100686155</v>
      </c>
      <c r="J18" s="11" t="n">
        <f t="shared" si="17"/>
        <v>0.11625948187650703</v>
      </c>
      <c r="K18" s="11" t="n">
        <f t="shared" si="9"/>
        <v>9.9585217477744306E-2</v>
      </c>
      <c r="L18" s="25"/>
      <c r="M18" s="1" t="str">
        <f t="shared" si="10"/>
        <v>Other DoD</v>
      </c>
      <c r="N18" s="1" t="str">
        <f t="shared" si="10"/>
        <v>DLA</v>
      </c>
      <c r="O18" s="12" t="n">
        <f t="shared" ref="O18:AU18" si="24">IF(O6="","",O6/VLOOKUP(O$13,deflator,2,FALSE)/$C$12)</f>
        <v>18.262612677065036</v>
      </c>
      <c r="P18" s="12" t="n">
        <f t="shared" si="24"/>
        <v>22.421512193962922</v>
      </c>
      <c r="Q18" s="12" t="n">
        <f t="shared" si="24"/>
        <v>12.922419535438875</v>
      </c>
      <c r="R18" s="12" t="n">
        <f t="shared" si="24"/>
        <v>14.498272990051737</v>
      </c>
      <c r="S18" s="12" t="n">
        <f t="shared" si="24"/>
        <v>11.967161451974118</v>
      </c>
      <c r="T18" s="12" t="n">
        <f t="shared" si="24"/>
        <v>11.633895608065812</v>
      </c>
      <c r="U18" s="12" t="n">
        <f t="shared" si="24"/>
        <v>12.433396429173452</v>
      </c>
      <c r="V18" s="12" t="n">
        <f t="shared" si="24"/>
        <v>13.456429485576846</v>
      </c>
      <c r="W18" s="12" t="n">
        <f t="shared" si="24"/>
        <v>12.181676340348421</v>
      </c>
      <c r="X18" s="12" t="n">
        <f t="shared" si="24"/>
        <v>12.776554421202892</v>
      </c>
      <c r="Y18" s="12" t="n">
        <f t="shared" si="24"/>
        <v>15.479686199401414</v>
      </c>
      <c r="Z18" s="12" t="n">
        <f t="shared" si="24"/>
        <v>18.024997622095341</v>
      </c>
      <c r="AA18" s="12" t="n">
        <f t="shared" si="24"/>
        <v>22.659784298755486</v>
      </c>
      <c r="AB18" s="12" t="n">
        <f t="shared" si="24"/>
        <v>26.939926800641739</v>
      </c>
      <c r="AC18" s="12" t="n">
        <f t="shared" si="24"/>
        <v>29.183808853598496</v>
      </c>
      <c r="AD18" s="12" t="n">
        <f t="shared" si="24"/>
        <v>40.299338576708159</v>
      </c>
      <c r="AE18" s="12" t="n">
        <f t="shared" si="24"/>
        <v>45.577658695484743</v>
      </c>
      <c r="AF18" s="12" t="n">
        <f t="shared" si="24"/>
        <v>41.695176500318915</v>
      </c>
      <c r="AG18" s="12" t="n">
        <f t="shared" si="24"/>
        <v>47.614369874563117</v>
      </c>
      <c r="AH18" s="12" t="n">
        <f t="shared" si="24"/>
        <v>50.178769487820269</v>
      </c>
      <c r="AI18" s="12" t="n">
        <f t="shared" si="24"/>
        <v>45.720181776619732</v>
      </c>
      <c r="AJ18" s="12" t="n">
        <f t="shared" si="24"/>
        <v>46.366705771956404</v>
      </c>
      <c r="AK18" s="12" t="n">
        <f t="shared" si="24"/>
        <v>54.389178612438805</v>
      </c>
      <c r="AL18" s="12" t="n">
        <f t="shared" si="24"/>
        <v>41.761816788871471</v>
      </c>
      <c r="AM18" s="12" t="n">
        <f t="shared" si="24"/>
        <v>39.165776853950625</v>
      </c>
      <c r="AN18" s="12" t="n">
        <f t="shared" si="24"/>
        <v>37.015979764343797</v>
      </c>
      <c r="AO18" s="12" t="n">
        <f t="shared" si="24"/>
        <v>35.975136874560555</v>
      </c>
      <c r="AP18" s="12" t="n">
        <f t="shared" si="24"/>
        <v>41.299157745534501</v>
      </c>
      <c r="AQ18" s="12" t="n">
        <f t="shared" si="24"/>
        <v>51.927630471314188</v>
      </c>
      <c r="AR18" s="12" t="n">
        <f t="shared" si="24"/>
        <v>49.494642548637849</v>
      </c>
      <c r="AS18" s="12" t="n">
        <f t="shared" si="24"/>
        <v>46.376060935486329</v>
      </c>
      <c r="AT18" s="12" t="n">
        <f t="shared" si="24"/>
        <v>41.858561736245186</v>
      </c>
      <c r="AU18" s="12" t="n">
        <f t="shared" si="24"/>
        <v>48.168708988356201</v>
      </c>
      <c r="AV18" s="12" t="n">
        <f t="shared" ref="AV18" si="25">IF(AV6="","",AV6/VLOOKUP(AV$13,deflator,2,FALSE)/$C$12)</f>
        <v>20.516643210529732</v>
      </c>
    </row>
    <row r="19">
      <c r="A19" s="27" t="str">
        <f t="shared" si="8"/>
        <v>Other DoD</v>
      </c>
      <c r="B19" s="27" t="str">
        <f t="shared" si="8"/>
        <v>MDA</v>
      </c>
      <c r="C19" s="26" t="n">
        <f t="shared" si="13"/>
        <v>5.6236096692617616</v>
      </c>
      <c r="D19" s="26" t="n">
        <f t="shared" si="5"/>
        <v>9.4277654669281219</v>
      </c>
      <c r="E19" s="15" t="n">
        <f t="shared" si="5"/>
        <v>9.8410673238947997</v>
      </c>
      <c r="F19" s="26" t="n">
        <f t="shared" si="5"/>
        <v>4.5566811634512554</v>
      </c>
      <c r="G19" s="8" t="n">
        <f t="shared" si="14"/>
        <v>4.3838792810078742E-2</v>
      </c>
      <c r="H19" s="29" t="n">
        <f t="shared" si="15"/>
        <v>0.74995561617395889</v>
      </c>
      <c r="I19" s="25" t="n">
        <f t="shared" si="16"/>
        <v>0.46302713044014188</v>
      </c>
      <c r="J19" s="11" t="n">
        <f t="shared" si="17"/>
        <v>2.3752295052466531E-2</v>
      </c>
      <c r="K19" s="11" t="n">
        <f t="shared" si="9"/>
        <v>2.2117559874811402E-2</v>
      </c>
      <c r="L19" s="25"/>
      <c r="M19" s="1" t="str">
        <f t="shared" si="10"/>
        <v>Other DoD</v>
      </c>
      <c r="N19" s="1" t="str">
        <f t="shared" si="10"/>
        <v>MDA</v>
      </c>
      <c r="O19" s="12" t="str">
        <f t="shared" ref="O19:AU19" si="26">IF(O7="","",O7/VLOOKUP(O$13,deflator,2,FALSE)/$C$12)</f>
      </c>
      <c r="P19" s="12" t="str">
        <f t="shared" si="26"/>
      </c>
      <c r="Q19" s="12" t="str">
        <f t="shared" si="26"/>
      </c>
      <c r="R19" s="12" t="str">
        <f t="shared" si="26"/>
      </c>
      <c r="S19" s="12" t="n">
        <f t="shared" si="26"/>
        <v>0.61541324978599332</v>
      </c>
      <c r="T19" s="12" t="n">
        <f t="shared" si="26"/>
        <v>0.44108682712732833</v>
      </c>
      <c r="U19" s="12" t="n">
        <f t="shared" si="26"/>
        <v>0.51677261550379017</v>
      </c>
      <c r="V19" s="12" t="n">
        <f t="shared" si="26"/>
        <v>0.65759581447365467</v>
      </c>
      <c r="W19" s="12" t="n">
        <f t="shared" si="26"/>
        <v>0.92194167748018108</v>
      </c>
      <c r="X19" s="12" t="n">
        <f t="shared" si="26"/>
        <v>1.52709751350217</v>
      </c>
      <c r="Y19" s="12" t="n">
        <f t="shared" si="26"/>
        <v>2.2198190650555447</v>
      </c>
      <c r="Z19" s="12" t="n">
        <f t="shared" si="26"/>
        <v>2.6391364525424015</v>
      </c>
      <c r="AA19" s="12" t="n">
        <f t="shared" si="26"/>
        <v>3.8606185248758891</v>
      </c>
      <c r="AB19" s="12" t="n">
        <f t="shared" si="26"/>
        <v>4.0709266547074012</v>
      </c>
      <c r="AC19" s="12" t="n">
        <f t="shared" si="26"/>
        <v>5.0320279580456457</v>
      </c>
      <c r="AD19" s="12" t="n">
        <f t="shared" si="26"/>
        <v>5.546155128866805</v>
      </c>
      <c r="AE19" s="12" t="n">
        <f t="shared" si="26"/>
        <v>4.8831634665762076</v>
      </c>
      <c r="AF19" s="12" t="n">
        <f t="shared" si="26"/>
        <v>6.7075069732345369</v>
      </c>
      <c r="AG19" s="12" t="n">
        <f t="shared" si="26"/>
        <v>7.6785212559970262</v>
      </c>
      <c r="AH19" s="12" t="n">
        <f t="shared" si="26"/>
        <v>7.486682672270442</v>
      </c>
      <c r="AI19" s="12" t="n">
        <f t="shared" si="26"/>
        <v>7.0081127753774046</v>
      </c>
      <c r="AJ19" s="12" t="n">
        <f t="shared" si="26"/>
        <v>6.9019726325094926</v>
      </c>
      <c r="AK19" s="12" t="n">
        <f t="shared" si="26"/>
        <v>8.6602091632611877</v>
      </c>
      <c r="AL19" s="12" t="n">
        <f t="shared" si="26"/>
        <v>9.5260719019730757</v>
      </c>
      <c r="AM19" s="12" t="n">
        <f t="shared" si="26"/>
        <v>7.3408788456694483</v>
      </c>
      <c r="AN19" s="12" t="n">
        <f t="shared" si="26"/>
        <v>5.6236096692617616</v>
      </c>
      <c r="AO19" s="12" t="n">
        <f t="shared" si="26"/>
        <v>7.8383057538397258</v>
      </c>
      <c r="AP19" s="12" t="n">
        <f t="shared" si="26"/>
        <v>6.3266108415230233</v>
      </c>
      <c r="AQ19" s="12" t="n">
        <f t="shared" si="26"/>
        <v>9.4702164940928366</v>
      </c>
      <c r="AR19" s="12" t="n">
        <f t="shared" si="26"/>
        <v>9.8700490029794103</v>
      </c>
      <c r="AS19" s="12" t="n">
        <f t="shared" si="26"/>
        <v>13.624421096753615</v>
      </c>
      <c r="AT19" s="12" t="n">
        <f t="shared" si="26"/>
        <v>9.4277654669281219</v>
      </c>
      <c r="AU19" s="12" t="n">
        <f t="shared" si="26"/>
        <v>9.8410673238947997</v>
      </c>
      <c r="AV19" s="12" t="n">
        <f t="shared" ref="AV19" si="27">IF(AV7="","",AV7/VLOOKUP(AV$13,deflator,2,FALSE)/$C$12)</f>
        <v>4.5566811634512554</v>
      </c>
    </row>
    <row r="20">
      <c r="A20" s="27" t="str">
        <f t="shared" si="8"/>
        <v>Other DoD</v>
      </c>
      <c r="B20" s="27" t="str">
        <f t="shared" si="8"/>
        <v>Other DoD</v>
      </c>
      <c r="C20" s="26" t="n">
        <f t="shared" ref="C20:C21" si="28">AN20</f>
        <v>33.666444365930538</v>
      </c>
      <c r="D20" s="26" t="n">
        <f t="shared" ref="D20:D21" si="29">AT20</f>
        <v>41.169826056806755</v>
      </c>
      <c r="E20" s="15" t="n">
        <f t="shared" ref="E20:E21" si="30">AU20</f>
        <v>40.813785087513999</v>
      </c>
      <c r="F20" s="26" t="n">
        <f t="shared" ref="F20:F21" si="31">AV20</f>
        <v>23.698383463816842</v>
      </c>
      <c r="G20" s="8" t="n">
        <f t="shared" si="14"/>
        <v>-8.6481047746348461E-3</v>
      </c>
      <c r="H20" s="29" t="n">
        <f t="shared" si="15"/>
        <v>0.21229865096227285</v>
      </c>
      <c r="I20" s="25" t="n">
        <f t="shared" si="16"/>
        <v>0.58064654902754398</v>
      </c>
      <c r="J20" s="11" t="n">
        <f t="shared" si="17"/>
        <v>9.8507716053600092E-2</v>
      </c>
      <c r="K20" s="11" t="n">
        <f t="shared" si="9"/>
        <v>0.1150289863160439</v>
      </c>
      <c r="L20" s="25"/>
      <c r="M20" s="1" t="str">
        <f t="shared" si="10"/>
        <v>Other DoD</v>
      </c>
      <c r="N20" s="1" t="str">
        <f t="shared" si="10"/>
        <v>Other DoD</v>
      </c>
      <c r="O20" s="12" t="n">
        <f t="shared" ref="O20:AU20" si="32">IF(O8="","",O8/VLOOKUP(O$13,deflator,2,FALSE)/$C$12)</f>
        <v>6.620572987343599</v>
      </c>
      <c r="P20" s="12" t="n">
        <f t="shared" si="32"/>
        <v>7.6990516183289843</v>
      </c>
      <c r="Q20" s="12" t="n">
        <f t="shared" si="32"/>
        <v>11.503199717284716</v>
      </c>
      <c r="R20" s="12" t="n">
        <f t="shared" si="32"/>
        <v>10.89336629552915</v>
      </c>
      <c r="S20" s="12" t="n">
        <f t="shared" si="32"/>
        <v>10.418516964892504</v>
      </c>
      <c r="T20" s="12" t="n">
        <f t="shared" si="32"/>
        <v>7.8940542232034154</v>
      </c>
      <c r="U20" s="12" t="n">
        <f t="shared" si="32"/>
        <v>8.1010255959126596</v>
      </c>
      <c r="V20" s="12" t="n">
        <f t="shared" si="32"/>
        <v>8.7750618727922394</v>
      </c>
      <c r="W20" s="12" t="n">
        <f t="shared" si="32"/>
        <v>10.795154336508178</v>
      </c>
      <c r="X20" s="12" t="n">
        <f t="shared" si="32"/>
        <v>11.583786899601222</v>
      </c>
      <c r="Y20" s="12" t="n">
        <f t="shared" si="32"/>
        <v>9.6233336997072314</v>
      </c>
      <c r="Z20" s="12" t="n">
        <f t="shared" si="32"/>
        <v>11.824227651031414</v>
      </c>
      <c r="AA20" s="12" t="n">
        <f t="shared" si="32"/>
        <v>17.619886698149053</v>
      </c>
      <c r="AB20" s="12" t="n">
        <f t="shared" si="32"/>
        <v>22.186089127040134</v>
      </c>
      <c r="AC20" s="12" t="n">
        <f t="shared" si="32"/>
        <v>22.051767132787507</v>
      </c>
      <c r="AD20" s="12" t="n">
        <f t="shared" si="32"/>
        <v>24.710479756153813</v>
      </c>
      <c r="AE20" s="12" t="n">
        <f t="shared" si="32"/>
        <v>26.980032102324031</v>
      </c>
      <c r="AF20" s="12" t="n">
        <f t="shared" si="32"/>
        <v>25.253319561357777</v>
      </c>
      <c r="AG20" s="12" t="n">
        <f t="shared" si="32"/>
        <v>31.076309747669168</v>
      </c>
      <c r="AH20" s="12" t="n">
        <f t="shared" si="32"/>
        <v>35.768870818691724</v>
      </c>
      <c r="AI20" s="12" t="n">
        <f t="shared" si="32"/>
        <v>36.532680667286456</v>
      </c>
      <c r="AJ20" s="12" t="n">
        <f t="shared" si="32"/>
        <v>41.030887732415181</v>
      </c>
      <c r="AK20" s="12" t="n">
        <f t="shared" si="32"/>
        <v>40.909002490562187</v>
      </c>
      <c r="AL20" s="12" t="n">
        <f t="shared" si="32"/>
        <v>35.768166518419946</v>
      </c>
      <c r="AM20" s="12" t="n">
        <f t="shared" si="32"/>
        <v>35.875013790173327</v>
      </c>
      <c r="AN20" s="12" t="n">
        <f t="shared" si="32"/>
        <v>33.666444365930538</v>
      </c>
      <c r="AO20" s="12" t="n">
        <f t="shared" si="32"/>
        <v>34.618057118859539</v>
      </c>
      <c r="AP20" s="12" t="n">
        <f t="shared" si="32"/>
        <v>35.983145082339291</v>
      </c>
      <c r="AQ20" s="12" t="n">
        <f t="shared" si="32"/>
        <v>38.868789595291702</v>
      </c>
      <c r="AR20" s="12" t="n">
        <f t="shared" si="32"/>
        <v>42.406596707913508</v>
      </c>
      <c r="AS20" s="12" t="n">
        <f t="shared" si="32"/>
        <v>43.43763410920397</v>
      </c>
      <c r="AT20" s="12" t="n">
        <f t="shared" si="32"/>
        <v>41.169826056806755</v>
      </c>
      <c r="AU20" s="12" t="n">
        <f t="shared" si="32"/>
        <v>40.813785087513999</v>
      </c>
      <c r="AV20" s="12" t="n">
        <f t="shared" ref="AV20" si="33">IF(AV8="","",AV8/VLOOKUP(AV$13,deflator,2,FALSE)/$C$12)</f>
        <v>23.698383463816842</v>
      </c>
    </row>
    <row r="21">
      <c r="A21" s="27" t="n">
        <f t="shared" si="8"/>
        <v>0</v>
      </c>
      <c r="B21" s="27" t="str">
        <f t="shared" si="8"/>
        <v>Grand Total</v>
      </c>
      <c r="C21" s="26" t="n">
        <f t="shared" si="28"/>
        <v>328.86986160695335</v>
      </c>
      <c r="D21" s="26" t="n">
        <f t="shared" si="29"/>
        <v>413.88261452063404</v>
      </c>
      <c r="E21" s="26" t="n">
        <f t="shared" si="30"/>
        <v>414.32069204920327</v>
      </c>
      <c r="F21" s="26" t="n">
        <f t="shared" si="31"/>
        <v>206.02097108554162</v>
      </c>
      <c r="G21" s="29" t="n">
        <f t="shared" si="14"/>
        <v>1.0584583966557481E-3</v>
      </c>
      <c r="H21" s="29" t="n">
        <f t="shared" si="15"/>
        <v>0.25983174628624361</v>
      </c>
      <c r="I21" s="25" t="n">
        <f t="shared" si="16"/>
        <v>0.49725001680841779</v>
      </c>
      <c r="J21" s="11" t="b">
        <f t="shared" si="17"/>
        <v>1</v>
      </c>
      <c r="K21" s="11" t="b">
        <f t="shared" si="9"/>
        <v>1</v>
      </c>
      <c r="N21" s="1" t="s">
        <v>39</v>
      </c>
      <c r="O21" s="12" t="n">
        <f t="shared" ref="O21:AU21" si="34">O9/VLOOKUP(O$13,deflator,2,FALSE)/$C$12</f>
        <v>239.19968123054471</v>
      </c>
      <c r="P21" s="12" t="n">
        <f t="shared" si="34"/>
        <v>261.29072911994291</v>
      </c>
      <c r="Q21" s="12" t="n">
        <f t="shared" si="34"/>
        <v>231.05264270919878</v>
      </c>
      <c r="R21" s="12" t="n">
        <f t="shared" si="34"/>
        <v>222.03007008275242</v>
      </c>
      <c r="S21" s="12" t="n">
        <f t="shared" si="34"/>
        <v>209.75545071641369</v>
      </c>
      <c r="T21" s="12" t="n">
        <f t="shared" si="34"/>
        <v>204.40529624658194</v>
      </c>
      <c r="U21" s="12" t="n">
        <f t="shared" si="34"/>
        <v>203.82966328577427</v>
      </c>
      <c r="V21" s="12" t="n">
        <f t="shared" si="34"/>
        <v>196.10140143807629</v>
      </c>
      <c r="W21" s="12" t="n">
        <f t="shared" si="34"/>
        <v>195.32573317812</v>
      </c>
      <c r="X21" s="12" t="n">
        <f t="shared" si="34"/>
        <v>201.52929472562869</v>
      </c>
      <c r="Y21" s="12" t="n">
        <f t="shared" si="34"/>
        <v>213.56475258137903</v>
      </c>
      <c r="Z21" s="12" t="n">
        <f t="shared" si="34"/>
        <v>227.14667307963123</v>
      </c>
      <c r="AA21" s="12" t="n">
        <f t="shared" si="34"/>
        <v>263.70993880780117</v>
      </c>
      <c r="AB21" s="12" t="n">
        <f t="shared" si="34"/>
        <v>322.34222801478438</v>
      </c>
      <c r="AC21" s="12" t="n">
        <f t="shared" si="34"/>
        <v>341.76616162844624</v>
      </c>
      <c r="AD21" s="12" t="n">
        <f t="shared" si="34"/>
        <v>383.52616139143214</v>
      </c>
      <c r="AE21" s="12" t="n">
        <f t="shared" si="34"/>
        <v>412.68070234721114</v>
      </c>
      <c r="AF21" s="12" t="n">
        <f t="shared" si="34"/>
        <v>446.5568165798889</v>
      </c>
      <c r="AG21" s="12" t="n">
        <f t="shared" si="34"/>
        <v>503.86409846009127</v>
      </c>
      <c r="AH21" s="12" t="n">
        <f t="shared" si="34"/>
        <v>503.50276780955392</v>
      </c>
      <c r="AI21" s="12" t="n">
        <f t="shared" si="34"/>
        <v>474.10678563496936</v>
      </c>
      <c r="AJ21" s="12" t="n">
        <f t="shared" si="34"/>
        <v>472.64262500767165</v>
      </c>
      <c r="AK21" s="12" t="n">
        <f t="shared" si="34"/>
        <v>450.37155703864983</v>
      </c>
      <c r="AL21" s="12" t="n">
        <f t="shared" si="34"/>
        <v>379.13927039526897</v>
      </c>
      <c r="AM21" s="12" t="n">
        <f t="shared" si="34"/>
        <v>343.68014971900072</v>
      </c>
      <c r="AN21" s="45" t="n">
        <f t="shared" si="34"/>
        <v>328.86986160695335</v>
      </c>
      <c r="AO21" s="12" t="n">
        <f t="shared" si="34"/>
        <v>354.9282040883964</v>
      </c>
      <c r="AP21" s="12" t="n">
        <f t="shared" si="34"/>
        <v>374.71140239752418</v>
      </c>
      <c r="AQ21" s="12" t="n">
        <f t="shared" si="34"/>
        <v>409.89577895195561</v>
      </c>
      <c r="AR21" s="12" t="n">
        <f t="shared" si="34"/>
        <v>429.9084961304722</v>
      </c>
      <c r="AS21" s="12" t="n">
        <f t="shared" si="34"/>
        <v>467.07220301173697</v>
      </c>
      <c r="AT21" s="12" t="n">
        <f t="shared" si="34"/>
        <v>413.88261452063404</v>
      </c>
      <c r="AU21" s="45" t="n">
        <f t="shared" si="34"/>
        <v>414.32069204920327</v>
      </c>
      <c r="AV21" s="45" t="n">
        <f t="shared" ref="AV21" si="35">AV9/VLOOKUP(AV$13,deflator,2,FALSE)/$C$12</f>
        <v>206.02097108554162</v>
      </c>
    </row>
    <row r="22">
      <c r="M22" s="1" t="s">
        <v>40</v>
      </c>
      <c r="N22" s="9"/>
      <c r="O22" s="9" t="b">
        <f t="shared" ref="O22:AU22" si="36">O21=SUM(O14:O20)</f>
        <v>1</v>
      </c>
      <c r="P22" s="9" t="b">
        <f t="shared" si="36"/>
        <v>1</v>
      </c>
      <c r="Q22" s="9" t="b">
        <f t="shared" si="36"/>
        <v>1</v>
      </c>
      <c r="R22" s="9" t="b">
        <f t="shared" si="36"/>
        <v>1</v>
      </c>
      <c r="S22" s="9" t="b">
        <f t="shared" si="36"/>
        <v>1</v>
      </c>
      <c r="T22" s="9" t="b">
        <f t="shared" si="36"/>
        <v>1</v>
      </c>
      <c r="U22" s="9" t="b">
        <f t="shared" si="36"/>
        <v>1</v>
      </c>
      <c r="V22" s="9" t="b">
        <f t="shared" si="36"/>
        <v>1</v>
      </c>
      <c r="W22" s="9" t="b">
        <f t="shared" si="36"/>
        <v>1</v>
      </c>
      <c r="X22" s="9" t="b">
        <f t="shared" si="36"/>
        <v>1</v>
      </c>
      <c r="Y22" s="9" t="b">
        <f t="shared" si="36"/>
        <v>1</v>
      </c>
      <c r="Z22" s="9" t="b">
        <f t="shared" si="36"/>
        <v>1</v>
      </c>
      <c r="AA22" s="9" t="b">
        <f t="shared" si="36"/>
        <v>1</v>
      </c>
      <c r="AB22" s="9" t="b">
        <f t="shared" si="36"/>
        <v>1</v>
      </c>
      <c r="AC22" s="9" t="b">
        <f t="shared" si="36"/>
        <v>1</v>
      </c>
      <c r="AD22" s="9" t="b">
        <f t="shared" si="36"/>
        <v>1</v>
      </c>
      <c r="AE22" s="9" t="b">
        <f t="shared" si="36"/>
        <v>1</v>
      </c>
      <c r="AF22" s="9" t="b">
        <f t="shared" si="36"/>
        <v>1</v>
      </c>
      <c r="AG22" s="9" t="b">
        <f t="shared" si="36"/>
        <v>1</v>
      </c>
      <c r="AH22" s="9" t="b">
        <f t="shared" si="36"/>
        <v>1</v>
      </c>
      <c r="AI22" s="9" t="b">
        <f t="shared" si="36"/>
        <v>1</v>
      </c>
      <c r="AJ22" s="9" t="b">
        <f t="shared" si="36"/>
        <v>1</v>
      </c>
      <c r="AK22" s="9" t="b">
        <f t="shared" si="36"/>
        <v>1</v>
      </c>
      <c r="AL22" s="9" t="b">
        <f t="shared" si="36"/>
        <v>1</v>
      </c>
      <c r="AM22" s="9" t="b">
        <f t="shared" si="36"/>
        <v>1</v>
      </c>
      <c r="AN22" s="9" t="b">
        <f t="shared" si="36"/>
        <v>1</v>
      </c>
      <c r="AO22" s="9" t="b">
        <f t="shared" si="36"/>
        <v>1</v>
      </c>
      <c r="AP22" s="9" t="b">
        <f t="shared" si="36"/>
        <v>1</v>
      </c>
      <c r="AQ22" s="9" t="b">
        <f t="shared" si="36"/>
        <v>1</v>
      </c>
      <c r="AR22" s="9" t="b">
        <f t="shared" si="36"/>
        <v>1</v>
      </c>
      <c r="AS22" s="9" t="b">
        <f t="shared" si="36"/>
        <v>1</v>
      </c>
      <c r="AT22" s="9" t="b">
        <f t="shared" si="36"/>
        <v>1</v>
      </c>
      <c r="AU22" s="9" t="b">
        <f t="shared" si="36"/>
        <v>1</v>
      </c>
      <c r="AV22" s="9" t="b">
        <f t="shared" ref="AV22" si="37">AV21=SUM(AV14:AV20)</f>
        <v>1</v>
      </c>
    </row>
    <row r="23">
      <c r="B23" s="25"/>
      <c r="C23" s="25"/>
      <c r="D23" s="27"/>
      <c r="E23" s="34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35"/>
      <c r="AO23" s="35"/>
      <c r="AP23" s="18"/>
      <c r="AQ23" s="18"/>
      <c r="AR23" s="18"/>
      <c r="AS23" s="35"/>
      <c r="AT23" s="35"/>
      <c r="AU23" s="35"/>
      <c r="AV23" s="35"/>
    </row>
    <row r="24">
      <c r="M24" s="1" t="s">
        <v>41</v>
      </c>
      <c r="N24" s="1" t="s">
        <v>38</v>
      </c>
      <c r="O24" s="38" t="n">
        <f t="shared" ref="O24:AR24" si="38">O13</f>
        <v>1990</v>
      </c>
      <c r="P24" s="38" t="n">
        <f t="shared" si="38"/>
        <v>1991</v>
      </c>
      <c r="Q24" s="38" t="n">
        <f t="shared" si="38"/>
        <v>1992</v>
      </c>
      <c r="R24" s="38" t="n">
        <f t="shared" si="38"/>
        <v>1993</v>
      </c>
      <c r="S24" s="38" t="n">
        <f t="shared" si="38"/>
        <v>1994</v>
      </c>
      <c r="T24" s="38" t="n">
        <f t="shared" si="38"/>
        <v>1995</v>
      </c>
      <c r="U24" s="38" t="n">
        <f t="shared" si="38"/>
        <v>1996</v>
      </c>
      <c r="V24" s="38" t="n">
        <f t="shared" si="38"/>
        <v>1997</v>
      </c>
      <c r="W24" s="38" t="n">
        <f t="shared" si="38"/>
        <v>1998</v>
      </c>
      <c r="X24" s="38" t="n">
        <f t="shared" si="38"/>
        <v>1999</v>
      </c>
      <c r="Y24" s="38" t="n">
        <f t="shared" si="38"/>
        <v>2000</v>
      </c>
      <c r="Z24" s="38" t="n">
        <f t="shared" si="38"/>
        <v>2001</v>
      </c>
      <c r="AA24" s="38" t="n">
        <f t="shared" si="38"/>
        <v>2002</v>
      </c>
      <c r="AB24" s="38" t="n">
        <f t="shared" si="38"/>
        <v>2003</v>
      </c>
      <c r="AC24" s="38" t="n">
        <f t="shared" si="38"/>
        <v>2004</v>
      </c>
      <c r="AD24" s="38" t="n">
        <f t="shared" si="38"/>
        <v>2005</v>
      </c>
      <c r="AE24" s="38" t="n">
        <f t="shared" si="38"/>
        <v>2006</v>
      </c>
      <c r="AF24" s="38" t="n">
        <f t="shared" si="38"/>
        <v>2007</v>
      </c>
      <c r="AG24" s="38" t="n">
        <f t="shared" si="38"/>
        <v>2008</v>
      </c>
      <c r="AH24" s="38" t="n">
        <f t="shared" si="38"/>
        <v>2009</v>
      </c>
      <c r="AI24" s="38" t="n">
        <f t="shared" si="38"/>
        <v>2010</v>
      </c>
      <c r="AJ24" s="38" t="n">
        <f t="shared" si="38"/>
        <v>2011</v>
      </c>
      <c r="AK24" s="38" t="n">
        <f t="shared" si="38"/>
        <v>2012</v>
      </c>
      <c r="AL24" s="38" t="n">
        <f t="shared" si="38"/>
        <v>2013</v>
      </c>
      <c r="AM24" s="38" t="n">
        <f t="shared" si="38"/>
        <v>2014</v>
      </c>
      <c r="AN24" s="38" t="n">
        <f t="shared" si="38"/>
        <v>2015</v>
      </c>
      <c r="AO24" s="38" t="n">
        <f t="shared" si="38"/>
        <v>2016</v>
      </c>
      <c r="AP24" s="38" t="n">
        <f t="shared" si="38"/>
        <v>2017</v>
      </c>
      <c r="AQ24" s="38" t="n">
        <f t="shared" si="38"/>
        <v>2018</v>
      </c>
      <c r="AR24" s="38" t="n">
        <f t="shared" si="38"/>
        <v>2019</v>
      </c>
      <c r="AS24" s="38" t="n">
        <f t="shared" ref="AS24:AU24" si="39">AS13</f>
        <v>2020</v>
      </c>
      <c r="AT24" s="38" t="n">
        <f t="shared" si="39"/>
        <v>2021</v>
      </c>
      <c r="AU24" s="38" t="n">
        <f t="shared" si="39"/>
        <v>2022</v>
      </c>
      <c r="AV24" s="38" t="n">
        <f t="shared" ref="AV24" si="40">AV13</f>
        <v>2023</v>
      </c>
    </row>
    <row r="25">
      <c r="E25" s="34"/>
      <c r="M25" s="1" t="str">
        <f t="shared" ref="M25:N31" si="41">M14</f>
        <v>Air Force</v>
      </c>
      <c r="N25" s="1" t="str">
        <f t="shared" si="41"/>
        <v>Air Force</v>
      </c>
      <c r="O25" s="25" t="n">
        <f t="shared" ref="O25:AR25" si="42">IF(O14="","",O14/O$21)</f>
        <v>0.34094118720819</v>
      </c>
      <c r="P25" s="25" t="n">
        <f t="shared" si="42"/>
        <v>0.32040940325337214</v>
      </c>
      <c r="Q25" s="25" t="n">
        <f t="shared" si="42"/>
        <v>0.31280907257319018</v>
      </c>
      <c r="R25" s="25" t="n">
        <f t="shared" si="42"/>
        <v>0.32505025993131559</v>
      </c>
      <c r="S25" s="25" t="n">
        <f t="shared" si="42"/>
        <v>0.37174823737056212</v>
      </c>
      <c r="T25" s="25" t="n">
        <f t="shared" si="42"/>
        <v>0.3180041910329498</v>
      </c>
      <c r="U25" s="25" t="n">
        <f t="shared" si="42"/>
        <v>0.32994084229155113</v>
      </c>
      <c r="V25" s="25" t="n">
        <f t="shared" si="42"/>
        <v>0.30127959785101105</v>
      </c>
      <c r="W25" s="25" t="n">
        <f t="shared" si="42"/>
        <v>0.28772226887452856</v>
      </c>
      <c r="X25" s="25" t="n">
        <f t="shared" si="42"/>
        <v>0.28846462283015789</v>
      </c>
      <c r="Y25" s="29" t="n">
        <f t="shared" si="42"/>
        <v>0.2871791276120027</v>
      </c>
      <c r="Z25" s="29" t="n">
        <f t="shared" si="42"/>
        <v>0.28218640047240412</v>
      </c>
      <c r="AA25" s="29" t="n">
        <f t="shared" si="42"/>
        <v>0.27921641363432398</v>
      </c>
      <c r="AB25" s="29" t="n">
        <f t="shared" si="42"/>
        <v>0.26264040160500846</v>
      </c>
      <c r="AC25" s="29" t="n">
        <f t="shared" si="42"/>
        <v>0.23962494252289618</v>
      </c>
      <c r="AD25" s="29" t="n">
        <f t="shared" si="42"/>
        <v>0.20921197597195557</v>
      </c>
      <c r="AE25" s="29" t="n">
        <f t="shared" si="42"/>
        <v>0.2139122370598735</v>
      </c>
      <c r="AF25" s="29" t="n">
        <f t="shared" si="42"/>
        <v>0.21294041124227028</v>
      </c>
      <c r="AG25" s="29" t="n">
        <f t="shared" si="42"/>
        <v>0.16839328488975183</v>
      </c>
      <c r="AH25" s="29" t="n">
        <f t="shared" si="42"/>
        <v>0.17772051494500862</v>
      </c>
      <c r="AI25" s="29" t="n">
        <f t="shared" si="42"/>
        <v>0.17909766237337937</v>
      </c>
      <c r="AJ25" s="29" t="n">
        <f t="shared" si="42"/>
        <v>0.17763840893209437</v>
      </c>
      <c r="AK25" s="29" t="n">
        <f t="shared" si="42"/>
        <v>0.19990509430834358</v>
      </c>
      <c r="AL25" s="29" t="n">
        <f t="shared" si="42"/>
        <v>0.17960174073199056</v>
      </c>
      <c r="AM25" s="29" t="n">
        <f t="shared" si="42"/>
        <v>0.19700507143426041</v>
      </c>
      <c r="AN25" s="8" t="n">
        <f t="shared" si="42"/>
        <v>0.19315777245158941</v>
      </c>
      <c r="AO25" s="29" t="n">
        <f t="shared" si="42"/>
        <v>0.21815164196767337</v>
      </c>
      <c r="AP25" s="29" t="n">
        <f t="shared" si="42"/>
        <v>0.19027083409968459</v>
      </c>
      <c r="AQ25" s="29" t="n">
        <f t="shared" si="42"/>
        <v>0.19874988436851349</v>
      </c>
      <c r="AR25" s="29" t="n">
        <f t="shared" si="42"/>
        <v>0.19759115268248267</v>
      </c>
      <c r="AS25" s="29" t="n">
        <f t="shared" ref="AS25:AU25" si="43">IF(AS14="","",AS14/AS$21)</f>
        <v>0.18461473518050758</v>
      </c>
      <c r="AT25" s="29" t="n">
        <f t="shared" si="43"/>
        <v>0.20423943498342134</v>
      </c>
      <c r="AU25" s="29" t="n">
        <f t="shared" si="43"/>
        <v>0.19060097808143942</v>
      </c>
      <c r="AV25" s="29" t="n">
        <f t="shared" ref="AV25" si="44">IF(AV14="","",AV14/AV$21)</f>
        <v>0.21159274164940198</v>
      </c>
    </row>
    <row r="26">
      <c r="E26" s="34"/>
      <c r="M26" s="1" t="str">
        <f t="shared" si="41"/>
        <v>Army</v>
      </c>
      <c r="N26" s="1" t="str">
        <f t="shared" si="41"/>
        <v>Army</v>
      </c>
      <c r="O26" s="25" t="n">
        <f t="shared" ref="O26:AR26" si="45">IF(O15="","",O15/O$21)</f>
        <v>0.18955553361500765</v>
      </c>
      <c r="P26" s="25" t="n">
        <f t="shared" si="45"/>
        <v>0.25628180091154562</v>
      </c>
      <c r="Q26" s="25" t="n">
        <f t="shared" si="45"/>
        <v>0.25212422781178645</v>
      </c>
      <c r="R26" s="25" t="n">
        <f t="shared" si="45"/>
        <v>0.25259062508559027</v>
      </c>
      <c r="S26" s="25" t="n">
        <f t="shared" si="45"/>
        <v>0.17606663453066587</v>
      </c>
      <c r="T26" s="25" t="n">
        <f t="shared" si="45"/>
        <v>0.25296279474534417</v>
      </c>
      <c r="U26" s="25" t="n">
        <f t="shared" si="45"/>
        <v>0.26730711328652784</v>
      </c>
      <c r="V26" s="25" t="n">
        <f t="shared" si="45"/>
        <v>0.26888559528137707</v>
      </c>
      <c r="W26" s="25" t="n">
        <f t="shared" si="45"/>
        <v>0.26579279954143037</v>
      </c>
      <c r="X26" s="25" t="n">
        <f t="shared" si="45"/>
        <v>0.2764047685766895</v>
      </c>
      <c r="Y26" s="29" t="n">
        <f t="shared" si="45"/>
        <v>0.27865719908206704</v>
      </c>
      <c r="Z26" s="29" t="n">
        <f t="shared" si="45"/>
        <v>0.28165275876332257</v>
      </c>
      <c r="AA26" s="29" t="n">
        <f t="shared" si="45"/>
        <v>0.2719434796063947</v>
      </c>
      <c r="AB26" s="29" t="n">
        <f t="shared" si="45"/>
        <v>0.30352977686813581</v>
      </c>
      <c r="AC26" s="29" t="n">
        <f t="shared" si="45"/>
        <v>0.33102711218153108</v>
      </c>
      <c r="AD26" s="29" t="n">
        <f t="shared" si="45"/>
        <v>0.35995716286792268</v>
      </c>
      <c r="AE26" s="29" t="n">
        <f t="shared" si="45"/>
        <v>0.34447890117546409</v>
      </c>
      <c r="AF26" s="29" t="n">
        <f t="shared" si="45"/>
        <v>0.36069315445995315</v>
      </c>
      <c r="AG26" s="29" t="n">
        <f t="shared" si="45"/>
        <v>0.40508552799659509</v>
      </c>
      <c r="AH26" s="29" t="n">
        <f t="shared" si="45"/>
        <v>0.38575304434912949</v>
      </c>
      <c r="AI26" s="29" t="n">
        <f t="shared" si="45"/>
        <v>0.38956005641863595</v>
      </c>
      <c r="AJ26" s="29" t="n">
        <f t="shared" si="45"/>
        <v>0.34053861592600349</v>
      </c>
      <c r="AK26" s="29" t="n">
        <f t="shared" si="45"/>
        <v>0.30471806127686935</v>
      </c>
      <c r="AL26" s="29" t="n">
        <f t="shared" si="45"/>
        <v>0.28418121088415493</v>
      </c>
      <c r="AM26" s="29" t="n">
        <f t="shared" si="45"/>
        <v>0.2663161874837352</v>
      </c>
      <c r="AN26" s="8" t="n">
        <f t="shared" si="45"/>
        <v>0.26522575410993493</v>
      </c>
      <c r="AO26" s="29" t="n">
        <f t="shared" si="45"/>
        <v>0.24925302673020563</v>
      </c>
      <c r="AP26" s="29" t="n">
        <f t="shared" si="45"/>
        <v>0.24517577924291953</v>
      </c>
      <c r="AQ26" s="29" t="n">
        <f t="shared" si="45"/>
        <v>0.25507496348597891</v>
      </c>
      <c r="AR26" s="29" t="n">
        <f t="shared" si="45"/>
        <v>0.24786155233563173</v>
      </c>
      <c r="AS26" s="29" t="n">
        <f t="shared" ref="AS26:AU26" si="46">IF(AS15="","",AS15/AS$21)</f>
        <v>0.23826494306346688</v>
      </c>
      <c r="AT26" s="29" t="n">
        <f t="shared" si="46"/>
        <v>0.28390523300222997</v>
      </c>
      <c r="AU26" s="29" t="n">
        <f t="shared" si="46"/>
        <v>0.27190755268337469</v>
      </c>
      <c r="AV26" s="29" t="n">
        <f t="shared" ref="AV26" si="47">IF(AV15="","",AV15/AV$21)</f>
        <v>0.20572305364414403</v>
      </c>
    </row>
    <row r="27">
      <c r="E27" s="34"/>
      <c r="M27" s="1" t="str">
        <f t="shared" si="41"/>
        <v>Navy</v>
      </c>
      <c r="N27" s="1" t="str">
        <f t="shared" si="41"/>
        <v>F-35 JPO</v>
      </c>
      <c r="O27" s="25" t="str">
        <f t="shared" ref="O27:AR27" si="48">IF(O16="","",O16/O$21)</f>
      </c>
      <c r="P27" s="25" t="str">
        <f t="shared" si="48"/>
      </c>
      <c r="Q27" s="25" t="str">
        <f t="shared" si="48"/>
      </c>
      <c r="R27" s="25" t="str">
        <f t="shared" si="48"/>
      </c>
      <c r="S27" s="25" t="str">
        <f t="shared" si="48"/>
      </c>
      <c r="T27" s="25" t="str">
        <f t="shared" si="48"/>
      </c>
      <c r="U27" s="25" t="str">
        <f t="shared" si="48"/>
      </c>
      <c r="V27" s="25" t="n">
        <f t="shared" si="48"/>
        <v>7.141518730089814E-4</v>
      </c>
      <c r="W27" s="25" t="n">
        <f t="shared" si="48"/>
        <v>5.5632957230291281E-3</v>
      </c>
      <c r="X27" s="25" t="n">
        <f t="shared" si="48"/>
        <v>5.6720680692194641E-3</v>
      </c>
      <c r="Y27" s="29" t="n">
        <f t="shared" si="48"/>
        <v>1.3469019104814517E-3</v>
      </c>
      <c r="Z27" s="29" t="n">
        <f t="shared" si="48"/>
        <v>1.8656083957363063E-3</v>
      </c>
      <c r="AA27" s="29" t="n">
        <f t="shared" si="48"/>
        <v>3.8599622406620669E-5</v>
      </c>
      <c r="AB27" s="29" t="n">
        <f t="shared" si="48"/>
        <v>1.1342324495027614E-3</v>
      </c>
      <c r="AC27" s="29" t="n">
        <f t="shared" si="48"/>
        <v>8.538424707626506E-4</v>
      </c>
      <c r="AD27" s="29" t="n">
        <f t="shared" si="48"/>
        <v>1.1210742981263991E-3</v>
      </c>
      <c r="AE27" s="29" t="n">
        <f t="shared" si="48"/>
        <v>2.1486551125682379E-3</v>
      </c>
      <c r="AF27" s="29" t="n">
        <f t="shared" si="48"/>
        <v>3.248061744875819E-3</v>
      </c>
      <c r="AG27" s="29" t="n">
        <f t="shared" si="48"/>
        <v>7.2102193909077275E-3</v>
      </c>
      <c r="AH27" s="29" t="n">
        <f t="shared" si="48"/>
        <v>9.6485706856326188E-3</v>
      </c>
      <c r="AI27" s="29" t="n">
        <f t="shared" si="48"/>
        <v>5.1733885166061174E-3</v>
      </c>
      <c r="AJ27" s="29" t="n">
        <f t="shared" si="48"/>
        <v>1.3234145788541611E-2</v>
      </c>
      <c r="AK27" s="29" t="n">
        <f t="shared" si="48"/>
        <v>1.3118905676163962E-2</v>
      </c>
      <c r="AL27" s="29" t="n">
        <f t="shared" si="48"/>
        <v>3.9732932124468871E-2</v>
      </c>
      <c r="AM27" s="29" t="n">
        <f t="shared" si="48"/>
        <v>1.3401170505251272E-2</v>
      </c>
      <c r="AN27" s="8" t="n">
        <f t="shared" si="48"/>
        <v>4.1540717882110875E-2</v>
      </c>
      <c r="AO27" s="29" t="n">
        <f t="shared" si="48"/>
        <v>3.3997613051278901E-2</v>
      </c>
      <c r="AP27" s="29" t="n">
        <f t="shared" si="48"/>
        <v>7.5293488339898129E-2</v>
      </c>
      <c r="AQ27" s="29" t="n">
        <f t="shared" si="48"/>
        <v>4.4555385491252278E-2</v>
      </c>
      <c r="AR27" s="29" t="n">
        <f t="shared" si="48"/>
        <v>4.4925084325552526E-2</v>
      </c>
      <c r="AS27" s="29" t="n">
        <f t="shared" ref="AS27:AU27" si="49">IF(AS16="","",AS16/AS$21)</f>
        <v>8.5089940620108051E-2</v>
      </c>
      <c r="AT27" s="29" t="n">
        <f t="shared" si="49"/>
        <v>2.5440069517049767E-2</v>
      </c>
      <c r="AU27" s="29" t="n">
        <f t="shared" si="49"/>
        <v>5.0052850437591792E-2</v>
      </c>
      <c r="AV27" s="29" t="n">
        <f t="shared" ref="AV27" si="50">IF(AV16="","",AV16/AV$21)</f>
        <v>8.4407201073440297E-2</v>
      </c>
    </row>
    <row r="28">
      <c r="E28" s="34"/>
      <c r="M28" s="1" t="str">
        <f t="shared" si="41"/>
        <v>Navy</v>
      </c>
      <c r="N28" s="1" t="str">
        <f t="shared" si="41"/>
        <v>Navy</v>
      </c>
      <c r="O28" s="25" t="n">
        <f t="shared" ref="O28:AR28" si="51">IF(O17="","",O17/O$21)</f>
        <v>0.36547644462418516</v>
      </c>
      <c r="P28" s="25" t="n">
        <f t="shared" si="51"/>
        <v>0.30803274331786729</v>
      </c>
      <c r="Q28" s="25" t="n">
        <f t="shared" si="51"/>
        <v>0.32935217946791773</v>
      </c>
      <c r="R28" s="25" t="n">
        <f t="shared" si="51"/>
        <v>0.3079978517716867</v>
      </c>
      <c r="S28" s="25" t="n">
        <f t="shared" si="51"/>
        <v>0.34252842269210426</v>
      </c>
      <c r="T28" s="25" t="n">
        <f t="shared" si="51"/>
        <v>0.33133967150955262</v>
      </c>
      <c r="U28" s="25" t="n">
        <f t="shared" si="51"/>
        <v>0.29947367805835784</v>
      </c>
      <c r="V28" s="25" t="n">
        <f t="shared" si="51"/>
        <v>0.31239998392856516</v>
      </c>
      <c r="W28" s="25" t="n">
        <f t="shared" si="51"/>
        <v>0.31856821132506918</v>
      </c>
      <c r="X28" s="25" t="n">
        <f t="shared" si="51"/>
        <v>0.30100357386734539</v>
      </c>
      <c r="Y28" s="29" t="n">
        <f t="shared" si="51"/>
        <v>0.30487974698523962</v>
      </c>
      <c r="Z28" s="29" t="n">
        <f t="shared" si="51"/>
        <v>0.29126711188059279</v>
      </c>
      <c r="AA28" s="29" t="n">
        <f t="shared" si="51"/>
        <v>0.28141953540940412</v>
      </c>
      <c r="AB28" s="29" t="n">
        <f t="shared" si="51"/>
        <v>0.26766309268364619</v>
      </c>
      <c r="AC28" s="29" t="n">
        <f t="shared" si="51"/>
        <v>0.26385637603428191</v>
      </c>
      <c r="AD28" s="29" t="n">
        <f t="shared" si="51"/>
        <v>0.2457432662842286</v>
      </c>
      <c r="AE28" s="29" t="n">
        <f t="shared" si="51"/>
        <v>0.25180700691698837</v>
      </c>
      <c r="AF28" s="29" t="n">
        <f t="shared" si="51"/>
        <v>0.25817630851941137</v>
      </c>
      <c r="AG28" s="29" t="n">
        <f t="shared" si="51"/>
        <v>0.24789728466378005</v>
      </c>
      <c r="AH28" s="29" t="n">
        <f t="shared" si="51"/>
        <v>0.2413092317677317</v>
      </c>
      <c r="AI28" s="29" t="n">
        <f t="shared" si="51"/>
        <v>0.23789701402645547</v>
      </c>
      <c r="AJ28" s="29" t="n">
        <f t="shared" si="51"/>
        <v>0.2690732521551541</v>
      </c>
      <c r="AK28" s="29" t="n">
        <f t="shared" si="51"/>
        <v>0.251429884343215</v>
      </c>
      <c r="AL28" s="29" t="n">
        <f t="shared" si="51"/>
        <v>0.26686913831604342</v>
      </c>
      <c r="AM28" s="29" t="n">
        <f t="shared" si="51"/>
        <v>0.28357309664321317</v>
      </c>
      <c r="AN28" s="44" t="n">
        <f t="shared" si="51"/>
        <v>0.26805074290642866</v>
      </c>
      <c r="AO28" s="29" t="n">
        <f t="shared" si="51"/>
        <v>0.27761922501245723</v>
      </c>
      <c r="AP28" s="29" t="n">
        <f t="shared" si="51"/>
        <v>0.26613107668452884</v>
      </c>
      <c r="AQ28" s="29" t="n">
        <f t="shared" si="51"/>
        <v>0.25700481400198344</v>
      </c>
      <c r="AR28" s="29" t="n">
        <f t="shared" si="51"/>
        <v>0.27289442049736773</v>
      </c>
      <c r="AS28" s="29" t="n">
        <f t="shared" ref="AS28:AU28" si="52">IF(AS17="","",AS17/AS$21)</f>
        <v>0.27056972585722039</v>
      </c>
      <c r="AT28" s="29" t="n">
        <f t="shared" si="52"/>
        <v>0.26302788159205265</v>
      </c>
      <c r="AU28" s="29" t="n">
        <f t="shared" si="52"/>
        <v>0.24891912581502051</v>
      </c>
      <c r="AV28" s="29" t="n">
        <f t="shared" ref="AV28" si="53">IF(AV17="","",AV17/AV$21)</f>
        <v>0.2615452399644142</v>
      </c>
    </row>
    <row r="29">
      <c r="E29" s="34"/>
      <c r="M29" s="1" t="str">
        <f t="shared" si="41"/>
        <v>Other DoD</v>
      </c>
      <c r="N29" s="1" t="str">
        <f t="shared" si="41"/>
        <v>DLA</v>
      </c>
      <c r="O29" s="25" t="n">
        <f t="shared" ref="O29:AR29" si="54">IF(O18="","",O18/O$21)</f>
        <v>7.6348816951236742E-2</v>
      </c>
      <c r="P29" s="25" t="n">
        <f t="shared" si="54"/>
        <v>8.58105921686588E-2</v>
      </c>
      <c r="Q29" s="25" t="n">
        <f t="shared" si="54"/>
        <v>5.5928464543480425E-2</v>
      </c>
      <c r="R29" s="25" t="n">
        <f t="shared" si="54"/>
        <v>6.5298691229742495E-2</v>
      </c>
      <c r="S29" s="25" t="n">
        <f t="shared" si="54"/>
        <v>5.705292239653665E-2</v>
      </c>
      <c r="T29" s="25" t="n">
        <f t="shared" si="54"/>
        <v>5.691582273891474E-2</v>
      </c>
      <c r="U29" s="25" t="n">
        <f t="shared" si="54"/>
        <v>6.0998954856445603E-2</v>
      </c>
      <c r="V29" s="25" t="n">
        <f t="shared" si="54"/>
        <v>6.8619751755451042E-2</v>
      </c>
      <c r="W29" s="25" t="n">
        <f t="shared" si="54"/>
        <v>6.2365957327495586E-2</v>
      </c>
      <c r="X29" s="25" t="n">
        <f t="shared" si="54"/>
        <v>6.3398000963569512E-2</v>
      </c>
      <c r="Y29" s="29" t="n">
        <f t="shared" si="54"/>
        <v>7.2482401764789664E-2</v>
      </c>
      <c r="Z29" s="29" t="n">
        <f t="shared" si="54"/>
        <v>7.9354002318036521E-2</v>
      </c>
      <c r="AA29" s="29" t="n">
        <f t="shared" si="54"/>
        <v>8.5926925625926229E-2</v>
      </c>
      <c r="AB29" s="29" t="n">
        <f t="shared" si="54"/>
        <v>8.3575543193819851E-2</v>
      </c>
      <c r="AC29" s="29" t="n">
        <f t="shared" si="54"/>
        <v>8.5391159600305605E-2</v>
      </c>
      <c r="AD29" s="29" t="n">
        <f t="shared" si="54"/>
        <v>0.10507585305394093</v>
      </c>
      <c r="AE29" s="29" t="n">
        <f t="shared" si="54"/>
        <v>0.1104429124896122</v>
      </c>
      <c r="AF29" s="29" t="n">
        <f t="shared" si="54"/>
        <v>9.3370372934078044E-2</v>
      </c>
      <c r="AG29" s="29" t="n">
        <f t="shared" si="54"/>
        <v>9.449843721765866E-2</v>
      </c>
      <c r="AH29" s="29" t="n">
        <f t="shared" si="54"/>
        <v>9.9659371697436244E-2</v>
      </c>
      <c r="AI29" s="29" t="n">
        <f t="shared" si="54"/>
        <v>9.6434354373112111E-2</v>
      </c>
      <c r="AJ29" s="29" t="n">
        <f t="shared" si="54"/>
        <v>9.810098226160581E-2</v>
      </c>
      <c r="AK29" s="29" t="n">
        <f t="shared" si="54"/>
        <v>0.12076512773157043</v>
      </c>
      <c r="AL29" s="29" t="n">
        <f t="shared" si="54"/>
        <v>0.11014901396347834</v>
      </c>
      <c r="AM29" s="29" t="n">
        <f t="shared" si="54"/>
        <v>0.11395996215077679</v>
      </c>
      <c r="AN29" s="8" t="n">
        <f t="shared" si="54"/>
        <v>0.1125550987964449</v>
      </c>
      <c r="AO29" s="29" t="n">
        <f t="shared" si="54"/>
        <v>0.10135891276084893</v>
      </c>
      <c r="AP29" s="29" t="n">
        <f t="shared" si="54"/>
        <v>0.1102159087801684</v>
      </c>
      <c r="AQ29" s="29" t="n">
        <f t="shared" si="54"/>
        <v>0.12668496026986578</v>
      </c>
      <c r="AR29" s="29" t="n">
        <f t="shared" si="54"/>
        <v>0.115128319151936</v>
      </c>
      <c r="AS29" s="29" t="n">
        <f t="shared" ref="AS29:AU29" si="55">IF(AS18="","",AS18/AS$21)</f>
        <v>9.9290988923014439E-2</v>
      </c>
      <c r="AT29" s="29" t="n">
        <f t="shared" si="55"/>
        <v>0.10113631321462123</v>
      </c>
      <c r="AU29" s="29" t="n">
        <f t="shared" si="55"/>
        <v>0.11625948187650703</v>
      </c>
      <c r="AV29" s="29" t="n">
        <f t="shared" ref="AV29" si="56">IF(AV18="","",AV18/AV$21)</f>
        <v>9.9585217477744306E-2</v>
      </c>
    </row>
    <row r="30">
      <c r="E30" s="34"/>
      <c r="M30" s="1" t="str">
        <f t="shared" si="41"/>
        <v>Other DoD</v>
      </c>
      <c r="N30" s="1" t="str">
        <f t="shared" si="41"/>
        <v>MDA</v>
      </c>
      <c r="O30" s="25" t="str">
        <f t="shared" ref="O30:AR30" si="57">IF(O19="","",O19/O$21)</f>
      </c>
      <c r="P30" s="25" t="str">
        <f t="shared" si="57"/>
      </c>
      <c r="Q30" s="25" t="str">
        <f t="shared" si="57"/>
      </c>
      <c r="R30" s="25" t="str">
        <f t="shared" si="57"/>
      </c>
      <c r="S30" s="25" t="n">
        <f t="shared" si="57"/>
        <v>2.9339559362298673E-3</v>
      </c>
      <c r="T30" s="25" t="n">
        <f t="shared" si="57"/>
        <v>2.1579031229955431E-3</v>
      </c>
      <c r="U30" s="25" t="n">
        <f t="shared" si="57"/>
        <v>2.5353160436676092E-3</v>
      </c>
      <c r="V30" s="25" t="n">
        <f t="shared" si="57"/>
        <v>3.3533458182924119E-3</v>
      </c>
      <c r="W30" s="25" t="n">
        <f t="shared" si="57"/>
        <v>4.7200215889600721E-3</v>
      </c>
      <c r="X30" s="25" t="n">
        <f t="shared" si="57"/>
        <v>7.5775460613864169E-3</v>
      </c>
      <c r="Y30" s="29" t="n">
        <f t="shared" si="57"/>
        <v>1.0394126550492834E-2</v>
      </c>
      <c r="Z30" s="29" t="n">
        <f t="shared" si="57"/>
        <v>1.1618644538179939E-2</v>
      </c>
      <c r="AA30" s="29" t="n">
        <f t="shared" si="57"/>
        <v>1.4639639834316638E-2</v>
      </c>
      <c r="AB30" s="29" t="n">
        <f t="shared" si="57"/>
        <v>1.2629206789873917E-2</v>
      </c>
      <c r="AC30" s="29" t="n">
        <f t="shared" si="57"/>
        <v>1.4723599124234699E-2</v>
      </c>
      <c r="AD30" s="29" t="n">
        <f t="shared" si="57"/>
        <v>1.4460956480114331E-2</v>
      </c>
      <c r="AE30" s="29" t="n">
        <f t="shared" si="57"/>
        <v>1.1832788494354485E-2</v>
      </c>
      <c r="AF30" s="29" t="n">
        <f t="shared" si="57"/>
        <v>1.5020500693744455E-2</v>
      </c>
      <c r="AG30" s="29" t="n">
        <f t="shared" si="57"/>
        <v>1.52392704291973E-2</v>
      </c>
      <c r="AH30" s="29" t="n">
        <f t="shared" si="57"/>
        <v>1.4869198643814054E-2</v>
      </c>
      <c r="AI30" s="29" t="n">
        <f t="shared" si="57"/>
        <v>1.4781717932999981E-2</v>
      </c>
      <c r="AJ30" s="29" t="n">
        <f t="shared" si="57"/>
        <v>1.4602941561602625E-2</v>
      </c>
      <c r="AK30" s="29" t="n">
        <f t="shared" si="57"/>
        <v>1.9229032180018396E-2</v>
      </c>
      <c r="AL30" s="29" t="n">
        <f t="shared" si="57"/>
        <v>2.5125521532079063E-2</v>
      </c>
      <c r="AM30" s="29" t="n">
        <f t="shared" si="57"/>
        <v>2.1359624207774257E-2</v>
      </c>
      <c r="AN30" s="8" t="n">
        <f t="shared" si="57"/>
        <v>1.7099802462235903E-2</v>
      </c>
      <c r="AO30" s="29" t="n">
        <f t="shared" si="57"/>
        <v>2.2084200870910675E-2</v>
      </c>
      <c r="AP30" s="29" t="n">
        <f t="shared" si="57"/>
        <v>1.6883956028675217E-2</v>
      </c>
      <c r="AQ30" s="29" t="n">
        <f t="shared" si="57"/>
        <v>2.3103961983474957E-2</v>
      </c>
      <c r="AR30" s="29" t="n">
        <f t="shared" si="57"/>
        <v>2.2958487891767475E-2</v>
      </c>
      <c r="AS30" s="29" t="n">
        <f t="shared" ref="AS30:AU30" si="58">IF(AS19="","",AS19/AS$21)</f>
        <v>2.9169839285878567E-2</v>
      </c>
      <c r="AT30" s="29" t="n">
        <f t="shared" si="58"/>
        <v>2.2778839062490029E-2</v>
      </c>
      <c r="AU30" s="29" t="n">
        <f t="shared" si="58"/>
        <v>2.3752295052466531E-2</v>
      </c>
      <c r="AV30" s="29" t="n">
        <f t="shared" ref="AV30" si="59">IF(AV19="","",AV19/AV$21)</f>
        <v>2.2117559874811402E-2</v>
      </c>
    </row>
    <row r="31">
      <c r="E31" s="34"/>
      <c r="M31" s="1" t="str">
        <f t="shared" si="41"/>
        <v>Other DoD</v>
      </c>
      <c r="N31" s="1" t="str">
        <f t="shared" si="41"/>
        <v>Other DoD</v>
      </c>
      <c r="O31" s="25" t="n">
        <f t="shared" ref="O31:AR31" si="60">IF(O20="","",O20/O$21)</f>
        <v>2.7678017601380406E-2</v>
      </c>
      <c r="P31" s="25" t="n">
        <f t="shared" si="60"/>
        <v>2.9465460348556075E-2</v>
      </c>
      <c r="Q31" s="25" t="n">
        <f t="shared" si="60"/>
        <v>4.9786055603625194E-2</v>
      </c>
      <c r="R31" s="25" t="n">
        <f t="shared" si="60"/>
        <v>4.9062571981664929E-2</v>
      </c>
      <c r="S31" s="25" t="n">
        <f t="shared" si="60"/>
        <v>4.9669827073901343E-2</v>
      </c>
      <c r="T31" s="25" t="n">
        <f t="shared" si="60"/>
        <v>3.8619616850243038E-2</v>
      </c>
      <c r="U31" s="25" t="n">
        <f t="shared" si="60"/>
        <v>3.974409546344989E-2</v>
      </c>
      <c r="V31" s="25" t="n">
        <f t="shared" si="60"/>
        <v>4.4747573492294371E-2</v>
      </c>
      <c r="W31" s="25" t="n">
        <f t="shared" si="60"/>
        <v>5.5267445619487016E-2</v>
      </c>
      <c r="X31" s="25" t="n">
        <f t="shared" si="60"/>
        <v>5.7479419631631848E-2</v>
      </c>
      <c r="Y31" s="29" t="n">
        <f t="shared" si="60"/>
        <v>4.5060496094926773E-2</v>
      </c>
      <c r="Z31" s="29" t="n">
        <f t="shared" si="60"/>
        <v>5.2055473631727696E-2</v>
      </c>
      <c r="AA31" s="29" t="n">
        <f t="shared" si="60"/>
        <v>6.6815406267227928E-2</v>
      </c>
      <c r="AB31" s="29" t="n">
        <f t="shared" si="60"/>
        <v>6.8827746410012894E-2</v>
      </c>
      <c r="AC31" s="29" t="n">
        <f t="shared" si="60"/>
        <v>6.4522968065987937E-2</v>
      </c>
      <c r="AD31" s="29" t="n">
        <f t="shared" si="60"/>
        <v>6.4429711043711438E-2</v>
      </c>
      <c r="AE31" s="29" t="n">
        <f t="shared" si="60"/>
        <v>6.5377498751139171E-2</v>
      </c>
      <c r="AF31" s="29" t="n">
        <f t="shared" si="60"/>
        <v>5.6551190405666925E-2</v>
      </c>
      <c r="AG31" s="29" t="n">
        <f t="shared" si="60"/>
        <v>6.1675975412109216E-2</v>
      </c>
      <c r="AH31" s="29" t="n">
        <f t="shared" si="60"/>
        <v>7.1040067911247368E-2</v>
      </c>
      <c r="AI31" s="29" t="n">
        <f t="shared" si="60"/>
        <v>7.7055806358810874E-2</v>
      </c>
      <c r="AJ31" s="29" t="n">
        <f t="shared" si="60"/>
        <v>8.6811653374998063E-2</v>
      </c>
      <c r="AK31" s="29" t="n">
        <f t="shared" si="60"/>
        <v>9.0833894483819441E-2</v>
      </c>
      <c r="AL31" s="29" t="n">
        <f t="shared" si="60"/>
        <v>9.4340442447784681E-2</v>
      </c>
      <c r="AM31" s="29" t="n">
        <f t="shared" si="60"/>
        <v>0.10438488757498915</v>
      </c>
      <c r="AN31" s="8" t="n">
        <f t="shared" si="60"/>
        <v>0.10237011139125532</v>
      </c>
      <c r="AO31" s="29" t="n">
        <f t="shared" si="60"/>
        <v>9.7535379606625353E-2</v>
      </c>
      <c r="AP31" s="29" t="n">
        <f t="shared" si="60"/>
        <v>9.6028956824125294E-2</v>
      </c>
      <c r="AQ31" s="29" t="n">
        <f t="shared" si="60"/>
        <v>9.4826030398931144E-2</v>
      </c>
      <c r="AR31" s="29" t="n">
        <f t="shared" si="60"/>
        <v>9.8640983115261816E-2</v>
      </c>
      <c r="AS31" s="29" t="n">
        <f t="shared" ref="AS31:AU31" si="61">IF(AS20="","",AS20/AS$21)</f>
        <v>9.29998270698041E-2</v>
      </c>
      <c r="AT31" s="29" t="n">
        <f t="shared" si="61"/>
        <v>9.9472228628134957E-2</v>
      </c>
      <c r="AU31" s="29" t="n">
        <f t="shared" si="61"/>
        <v>9.8507716053600092E-2</v>
      </c>
      <c r="AV31" s="29" t="n">
        <f t="shared" ref="AV31" si="62">IF(AV20="","",AV20/AV$21)</f>
        <v>0.1150289863160439</v>
      </c>
    </row>
    <row r="32">
      <c r="E32" s="34"/>
      <c r="N32" s="34" t="s">
        <v>40</v>
      </c>
      <c r="O32" s="29" t="n">
        <f t="shared" ref="O32:Z32" si="63">IF(SUM(O25:O31)=1,1,FALSE)</f>
        <v>1</v>
      </c>
      <c r="P32" s="34" t="n">
        <f t="shared" si="63"/>
        <v>1</v>
      </c>
      <c r="Q32" s="34" t="n">
        <f t="shared" si="63"/>
        <v>1</v>
      </c>
      <c r="R32" s="34" t="n">
        <f t="shared" si="63"/>
        <v>1</v>
      </c>
      <c r="S32" s="34" t="n">
        <f t="shared" si="63"/>
        <v>1</v>
      </c>
      <c r="T32" s="34" t="n">
        <f t="shared" si="63"/>
        <v>1</v>
      </c>
      <c r="U32" s="34" t="n">
        <f t="shared" si="63"/>
        <v>1</v>
      </c>
      <c r="V32" s="34" t="n">
        <f t="shared" si="63"/>
        <v>1</v>
      </c>
      <c r="W32" s="34" t="n">
        <f t="shared" si="63"/>
        <v>1</v>
      </c>
      <c r="X32" s="34" t="n">
        <f t="shared" si="63"/>
        <v>1</v>
      </c>
      <c r="Y32" s="29" t="n">
        <f t="shared" si="63"/>
        <v>1</v>
      </c>
      <c r="Z32" s="29" t="n">
        <f t="shared" si="63"/>
        <v>1</v>
      </c>
      <c r="AA32" s="29" t="b">
        <f t="shared" ref="AA32:AR32" si="64">SUM(AA25:AA31)=1</f>
        <v>1</v>
      </c>
      <c r="AB32" s="29" t="b">
        <f t="shared" si="64"/>
        <v>1</v>
      </c>
      <c r="AC32" s="29" t="b">
        <f t="shared" si="64"/>
        <v>1</v>
      </c>
      <c r="AD32" s="29" t="b">
        <f t="shared" si="64"/>
        <v>1</v>
      </c>
      <c r="AE32" s="29" t="b">
        <f t="shared" si="64"/>
        <v>1</v>
      </c>
      <c r="AF32" s="29" t="b">
        <f t="shared" si="64"/>
        <v>1</v>
      </c>
      <c r="AG32" s="29" t="b">
        <f t="shared" si="64"/>
        <v>1</v>
      </c>
      <c r="AH32" s="29" t="b">
        <f t="shared" si="64"/>
        <v>1</v>
      </c>
      <c r="AI32" s="29" t="b">
        <f t="shared" si="64"/>
        <v>1</v>
      </c>
      <c r="AJ32" s="29" t="b">
        <f t="shared" si="64"/>
        <v>1</v>
      </c>
      <c r="AK32" s="29" t="b">
        <f t="shared" si="64"/>
        <v>1</v>
      </c>
      <c r="AL32" s="29" t="b">
        <f t="shared" si="64"/>
        <v>1</v>
      </c>
      <c r="AM32" s="29" t="b">
        <f t="shared" si="64"/>
        <v>1</v>
      </c>
      <c r="AN32" s="29" t="b">
        <f t="shared" si="64"/>
        <v>1</v>
      </c>
      <c r="AO32" s="29" t="b">
        <f t="shared" si="64"/>
        <v>1</v>
      </c>
      <c r="AP32" s="29" t="b">
        <f t="shared" si="64"/>
        <v>1</v>
      </c>
      <c r="AQ32" s="29" t="b">
        <f t="shared" si="64"/>
        <v>1</v>
      </c>
      <c r="AR32" s="29" t="b">
        <f t="shared" si="64"/>
        <v>1</v>
      </c>
      <c r="AS32" s="29" t="b">
        <f t="shared" ref="AS32:AU32" si="65">SUM(AS25:AS31)=1</f>
        <v>1</v>
      </c>
      <c r="AT32" s="29" t="b">
        <f t="shared" si="65"/>
        <v>1</v>
      </c>
      <c r="AU32" s="29" t="b">
        <f t="shared" si="65"/>
        <v>1</v>
      </c>
      <c r="AV32" s="29" t="b">
        <f t="shared" ref="AV32" si="66">SUM(AV25:AV31)=1</f>
        <v>1</v>
      </c>
    </row>
    <row r="33"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43"/>
      <c r="AO33" s="11"/>
      <c r="AP33" s="11"/>
      <c r="AQ33" s="11"/>
      <c r="AR33" s="11"/>
      <c r="AS33" s="11"/>
      <c r="AT33" s="11"/>
      <c r="AU33" s="11"/>
    </row>
    <row r="34">
      <c r="Y34" s="11"/>
      <c r="AC34" s="42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52" t="str">
        <f t="shared" ref="A1:A6" si="0">L1</f>
        <v>SimpleArea</v>
      </c>
      <c r="L1" s="30" t="s">
        <v>435</v>
      </c>
      <c r="M1" s="30" t="s">
        <v>290</v>
      </c>
      <c r="N1" s="30" t="s">
        <v>291</v>
      </c>
      <c r="O1" s="30" t="s">
        <v>292</v>
      </c>
      <c r="P1" s="30" t="s">
        <v>293</v>
      </c>
      <c r="Q1" s="30" t="s">
        <v>294</v>
      </c>
      <c r="R1" s="30" t="s">
        <v>295</v>
      </c>
      <c r="S1" s="30" t="s">
        <v>296</v>
      </c>
      <c r="T1" s="30" t="s">
        <v>297</v>
      </c>
      <c r="U1" s="30" t="s">
        <v>298</v>
      </c>
      <c r="V1" s="30" t="s">
        <v>299</v>
      </c>
      <c r="W1" s="30" t="s">
        <v>300</v>
      </c>
      <c r="X1" s="30" t="s">
        <v>301</v>
      </c>
      <c r="Y1" s="30" t="s">
        <v>302</v>
      </c>
      <c r="Z1" s="30" t="s">
        <v>303</v>
      </c>
      <c r="AA1" s="30" t="s">
        <v>304</v>
      </c>
      <c r="AB1" s="30" t="s">
        <v>305</v>
      </c>
      <c r="AC1" s="30" t="s">
        <v>306</v>
      </c>
      <c r="AD1" s="30" t="s">
        <v>307</v>
      </c>
      <c r="AE1" s="30" t="s">
        <v>308</v>
      </c>
      <c r="AF1" s="30" t="s">
        <v>309</v>
      </c>
      <c r="AG1" s="30" t="s">
        <v>310</v>
      </c>
      <c r="AH1" s="30" t="s">
        <v>311</v>
      </c>
      <c r="AI1" s="30" t="s">
        <v>312</v>
      </c>
      <c r="AJ1" s="30" t="s">
        <v>313</v>
      </c>
      <c r="AK1" s="30" t="s">
        <v>314</v>
      </c>
      <c r="AL1" s="30" t="s">
        <v>315</v>
      </c>
      <c r="AM1" s="30" t="s">
        <v>316</v>
      </c>
      <c r="AN1" s="30" t="s">
        <v>317</v>
      </c>
      <c r="AO1" s="30" t="s">
        <v>318</v>
      </c>
      <c r="AP1" s="30" t="s">
        <v>319</v>
      </c>
      <c r="AQ1" s="30" t="s">
        <v>320</v>
      </c>
      <c r="AR1" s="30" t="s">
        <v>321</v>
      </c>
      <c r="AS1" s="30" t="s">
        <v>322</v>
      </c>
      <c r="AT1" t="s">
        <v>323</v>
      </c>
      <c r="AU1" t="s">
        <v>33</v>
      </c>
    </row>
    <row r="2">
      <c r="A2" t="str">
        <f t="shared" si="0"/>
        <v>Products (All)</v>
      </c>
      <c r="L2" s="9" t="s">
        <v>436</v>
      </c>
      <c r="M2" s="41" t="n">
        <v>68380721115</v>
      </c>
      <c r="N2" s="41" t="n">
        <v>73383395678</v>
      </c>
      <c r="O2" s="41" t="n">
        <v>60090730088</v>
      </c>
      <c r="P2" s="41" t="n">
        <v>60299705534</v>
      </c>
      <c r="Q2" s="41" t="n">
        <v>51512841085</v>
      </c>
      <c r="R2" s="41" t="n">
        <v>49691607958</v>
      </c>
      <c r="S2" s="41" t="n">
        <v>52193436723</v>
      </c>
      <c r="T2" s="41" t="n">
        <v>49278780640</v>
      </c>
      <c r="U2" s="41" t="n">
        <v>48098195391</v>
      </c>
      <c r="V2" s="41" t="n">
        <v>51802770524</v>
      </c>
      <c r="W2" s="41" t="n">
        <v>59593906260.513397</v>
      </c>
      <c r="X2" s="41" t="n">
        <v>65032039465.759102</v>
      </c>
      <c r="Y2" s="41" t="n">
        <v>76869019774.499802</v>
      </c>
      <c r="Z2" s="41" t="n">
        <v>94870527667.124496</v>
      </c>
      <c r="AA2" s="41" t="n">
        <v>103856299474.658</v>
      </c>
      <c r="AB2" s="41" t="n">
        <v>123344298471.28999</v>
      </c>
      <c r="AC2" s="41" t="n">
        <v>136246997536.19</v>
      </c>
      <c r="AD2" s="41" t="n">
        <v>158496585570.479</v>
      </c>
      <c r="AE2" s="41" t="n">
        <v>190007374324.84</v>
      </c>
      <c r="AF2" s="41" t="n">
        <v>173665720938.89899</v>
      </c>
      <c r="AG2" s="41" t="n">
        <v>162004877465.05399</v>
      </c>
      <c r="AH2" s="41" t="n">
        <v>173089498127.22101</v>
      </c>
      <c r="AI2" s="41" t="n">
        <v>171551949591.323</v>
      </c>
      <c r="AJ2" s="41" t="n">
        <v>147636992849.78699</v>
      </c>
      <c r="AK2" s="41" t="n">
        <v>129376750246.894</v>
      </c>
      <c r="AL2" s="41" t="n">
        <v>129800148412.8</v>
      </c>
      <c r="AM2" s="41" t="n">
        <v>148647289683.22299</v>
      </c>
      <c r="AN2" s="41" t="n">
        <v>163617712425.285</v>
      </c>
      <c r="AO2" s="41" t="n">
        <v>183153388259.07401</v>
      </c>
      <c r="AP2" s="41" t="n">
        <v>193258206970.21701</v>
      </c>
      <c r="AQ2" s="41" t="n">
        <v>218415522866.05399</v>
      </c>
      <c r="AR2" s="41" t="n">
        <v>194231068389.017</v>
      </c>
      <c r="AS2" s="41" t="n">
        <v>209698952347.814</v>
      </c>
      <c r="AT2" s="41" t="n">
        <v>107342035662.785</v>
      </c>
      <c r="AU2" s="41"/>
      <c r="AV2" s="41"/>
    </row>
    <row r="3">
      <c r="A3" t="str">
        <f t="shared" si="0"/>
        <v>R&amp;D</v>
      </c>
      <c r="L3" s="9" t="s">
        <v>437</v>
      </c>
      <c r="M3" s="41" t="n">
        <v>20916048764</v>
      </c>
      <c r="N3" s="41" t="n">
        <v>21082558949</v>
      </c>
      <c r="O3" s="41" t="n">
        <v>22015936589</v>
      </c>
      <c r="P3" s="41" t="n">
        <v>22627218443</v>
      </c>
      <c r="Q3" s="41" t="n">
        <v>22528739720</v>
      </c>
      <c r="R3" s="41" t="n">
        <v>22289753200</v>
      </c>
      <c r="S3" s="41" t="n">
        <v>20883686124</v>
      </c>
      <c r="T3" s="41" t="n">
        <v>20471595002</v>
      </c>
      <c r="U3" s="41" t="n">
        <v>20666428473</v>
      </c>
      <c r="V3" s="41" t="n">
        <v>20058524094</v>
      </c>
      <c r="W3" s="41" t="n">
        <v>20084351696.202999</v>
      </c>
      <c r="X3" s="41" t="n">
        <v>21805938374.388</v>
      </c>
      <c r="Y3" s="41" t="n">
        <v>25937701558.6231</v>
      </c>
      <c r="Z3" s="41" t="n">
        <v>29608841824.555801</v>
      </c>
      <c r="AA3" s="41" t="n">
        <v>31287690940.3064</v>
      </c>
      <c r="AB3" s="41" t="n">
        <v>35782479960.609299</v>
      </c>
      <c r="AC3" s="41" t="n">
        <v>39378760539.740799</v>
      </c>
      <c r="AD3" s="41" t="n">
        <v>42273090487.652</v>
      </c>
      <c r="AE3" s="41" t="n">
        <v>41172918152.905403</v>
      </c>
      <c r="AF3" s="41" t="n">
        <v>43777181278.700401</v>
      </c>
      <c r="AG3" s="41" t="n">
        <v>41468625841.8582</v>
      </c>
      <c r="AH3" s="41" t="n">
        <v>39034114782.319603</v>
      </c>
      <c r="AI3" s="41" t="n">
        <v>34976010465.143097</v>
      </c>
      <c r="AJ3" s="41" t="n">
        <v>27989076518.874599</v>
      </c>
      <c r="AK3" s="41" t="n">
        <v>25700436217.2794</v>
      </c>
      <c r="AL3" s="41" t="n">
        <v>23787182030.223801</v>
      </c>
      <c r="AM3" s="41" t="n">
        <v>24585898132.393799</v>
      </c>
      <c r="AN3" s="41" t="n">
        <v>25646797869.499599</v>
      </c>
      <c r="AO3" s="41" t="n">
        <v>27288898604.041698</v>
      </c>
      <c r="AP3" s="41" t="n">
        <v>30904497445.089699</v>
      </c>
      <c r="AQ3" s="41" t="n">
        <v>31752924773.883301</v>
      </c>
      <c r="AR3" s="41" t="n">
        <v>32713479122.333302</v>
      </c>
      <c r="AS3" s="41" t="n">
        <v>35115473601.692497</v>
      </c>
      <c r="AT3" s="41" t="n">
        <v>22510895227.493999</v>
      </c>
      <c r="AU3" s="41" t="n">
        <v>107342035662.785</v>
      </c>
      <c r="AV3" s="41"/>
    </row>
    <row r="4" ht="30" customHeight="1">
      <c r="A4" t="str">
        <f t="shared" si="0"/>
        <v>Services (Non-R&amp;D)</v>
      </c>
      <c r="L4" s="9" t="s">
        <v>438</v>
      </c>
      <c r="M4" s="41" t="n">
        <v>31053359526</v>
      </c>
      <c r="N4" s="41" t="n">
        <v>41688239217</v>
      </c>
      <c r="O4" s="41" t="n">
        <v>41299993873</v>
      </c>
      <c r="P4" s="41" t="n">
        <v>38446458165</v>
      </c>
      <c r="Q4" s="41" t="n">
        <v>43120321920</v>
      </c>
      <c r="R4" s="41" t="n">
        <v>44610653710</v>
      </c>
      <c r="S4" s="41" t="n">
        <v>45371656251</v>
      </c>
      <c r="T4" s="41" t="n">
        <v>46231776237</v>
      </c>
      <c r="U4" s="41" t="n">
        <v>48201258303</v>
      </c>
      <c r="V4" s="41" t="n">
        <v>50323741870</v>
      </c>
      <c r="W4" s="41" t="n">
        <v>52470721391.132401</v>
      </c>
      <c r="X4" s="41" t="n">
        <v>57145822127.7463</v>
      </c>
      <c r="Y4" s="41" t="n">
        <v>66919716030.711197</v>
      </c>
      <c r="Z4" s="41" t="n">
        <v>86977977020.482697</v>
      </c>
      <c r="AA4" s="41" t="n">
        <v>94610888438.041901</v>
      </c>
      <c r="AB4" s="41" t="n">
        <v>106532779957.868</v>
      </c>
      <c r="AC4" s="41" t="n">
        <v>119429671740.11501</v>
      </c>
      <c r="AD4" s="41" t="n">
        <v>127365756937.728</v>
      </c>
      <c r="AE4" s="41" t="n">
        <v>146807439226.44</v>
      </c>
      <c r="AF4" s="41" t="n">
        <v>164111492401.25299</v>
      </c>
      <c r="AG4" s="41" t="n">
        <v>158930619453.754</v>
      </c>
      <c r="AH4" s="41" t="n">
        <v>156442443876.72198</v>
      </c>
      <c r="AI4" s="41" t="n">
        <v>151108477076.92099</v>
      </c>
      <c r="AJ4" s="41" t="n">
        <v>130955082697.14</v>
      </c>
      <c r="AK4" s="41" t="n">
        <v>128207174160.326</v>
      </c>
      <c r="AL4" s="41" t="n">
        <v>120597081323.601</v>
      </c>
      <c r="AM4" s="41" t="n">
        <v>125125016283.345</v>
      </c>
      <c r="AN4" s="41" t="n">
        <v>131349990903.554</v>
      </c>
      <c r="AO4" s="41" t="n">
        <v>148513746685.703</v>
      </c>
      <c r="AP4" s="41" t="n">
        <v>159692235849.63901</v>
      </c>
      <c r="AQ4" s="41" t="n">
        <v>172432736908.026</v>
      </c>
      <c r="AR4" s="41" t="n">
        <v>160118954770.30701</v>
      </c>
      <c r="AS4" s="41" t="n">
        <v>169506266099.698</v>
      </c>
      <c r="AT4" s="41" t="n">
        <v>86147605480.446396</v>
      </c>
      <c r="AU4" s="41"/>
      <c r="AV4" s="41"/>
    </row>
    <row r="5" ht="30" customHeight="1">
      <c r="A5" t="str">
        <f t="shared" si="0"/>
        <v>Unlabeled</v>
      </c>
      <c r="L5" s="9" t="s">
        <v>336</v>
      </c>
      <c r="M5" s="41"/>
      <c r="N5" s="41"/>
      <c r="O5" s="41"/>
      <c r="P5" s="41"/>
      <c r="Q5" s="41"/>
      <c r="R5" s="41"/>
      <c r="S5" s="41"/>
      <c r="T5" s="41"/>
      <c r="U5" s="41"/>
      <c r="V5" s="41"/>
      <c r="W5" s="41" t="n">
        <v>29507158.538600001</v>
      </c>
      <c r="X5" s="41" t="n">
        <v>9838575.9429000001</v>
      </c>
      <c r="Y5" s="41" t="n">
        <v>84083862.294300005</v>
      </c>
      <c r="Z5" s="41" t="n">
        <v>75741000.173999995</v>
      </c>
      <c r="AA5" s="41" t="n">
        <v>7078195.7825999996</v>
      </c>
      <c r="AB5" s="41" t="n">
        <v>3802636.1222999999</v>
      </c>
      <c r="AC5" s="41" t="n">
        <v>109748294.80769999</v>
      </c>
      <c r="AD5" s="41" t="n">
        <v>18047585.049899999</v>
      </c>
      <c r="AE5" s="41" t="n">
        <v>368043.21919999999</v>
      </c>
      <c r="AF5" s="41" t="n">
        <v>986168.13329999999</v>
      </c>
      <c r="AG5" s="41" t="n">
        <v>-253919.658</v>
      </c>
      <c r="AH5" s="41" t="n">
        <v>-140825.10130000001</v>
      </c>
      <c r="AI5" s="41" t="n">
        <v>-6477.8001000000004</v>
      </c>
      <c r="AJ5" s="41" t="n">
        <v>-99723.120599999995</v>
      </c>
      <c r="AK5" s="41"/>
      <c r="AL5" s="41" t="n">
        <v>30000</v>
      </c>
      <c r="AM5" s="41" t="n">
        <v>3581529.4308000002</v>
      </c>
      <c r="AN5" s="41" t="n">
        <v>1345607</v>
      </c>
      <c r="AO5" s="41" t="n">
        <v>-212795.36720000001</v>
      </c>
      <c r="AP5" s="41" t="n">
        <v>465885</v>
      </c>
      <c r="AQ5" s="41" t="n">
        <v>314555.625</v>
      </c>
      <c r="AR5" s="41" t="n">
        <v>386316</v>
      </c>
      <c r="AS5" s="41" t="n">
        <v>0</v>
      </c>
      <c r="AT5" s="41" t="n">
        <v>10000</v>
      </c>
      <c r="AU5" s="41" t="n">
        <v>22510895227.493999</v>
      </c>
      <c r="AV5" s="41"/>
    </row>
    <row r="6">
      <c r="A6" t="str">
        <f t="shared" si="0"/>
        <v>Grand Total</v>
      </c>
      <c r="L6" s="48" t="s">
        <v>330</v>
      </c>
      <c r="M6" s="41" t="n">
        <f t="shared" ref="M6:AT6" si="1">SUM(M2:M5)</f>
        <v>120350129405</v>
      </c>
      <c r="N6" s="41" t="n">
        <f t="shared" si="1"/>
        <v>136154193844</v>
      </c>
      <c r="O6" s="41" t="n">
        <f t="shared" si="1"/>
        <v>123406660550</v>
      </c>
      <c r="P6" s="41" t="n">
        <f t="shared" si="1"/>
        <v>121373382142</v>
      </c>
      <c r="Q6" s="41" t="n">
        <f t="shared" si="1"/>
        <v>117161902725</v>
      </c>
      <c r="R6" s="41" t="n">
        <f t="shared" si="1"/>
        <v>116592014868</v>
      </c>
      <c r="S6" s="41" t="n">
        <f t="shared" si="1"/>
        <v>118448779098</v>
      </c>
      <c r="T6" s="41" t="n">
        <f t="shared" si="1"/>
        <v>115982151879</v>
      </c>
      <c r="U6" s="41" t="n">
        <f t="shared" si="1"/>
        <v>116965882167</v>
      </c>
      <c r="V6" s="41" t="n">
        <f t="shared" si="1"/>
        <v>122185036488</v>
      </c>
      <c r="W6" s="41" t="n">
        <f t="shared" si="1"/>
        <v>132178486506.38741</v>
      </c>
      <c r="X6" s="41" t="n">
        <f t="shared" si="1"/>
        <v>143993638543.8363</v>
      </c>
      <c r="Y6" s="41" t="n">
        <f t="shared" si="1"/>
        <v>169810521226.12842</v>
      </c>
      <c r="Z6" s="41" t="n">
        <f t="shared" si="1"/>
        <v>211533087512.33701</v>
      </c>
      <c r="AA6" s="41" t="n">
        <f t="shared" si="1"/>
        <v>229761957048.78888</v>
      </c>
      <c r="AB6" s="41" t="n">
        <f t="shared" si="1"/>
        <v>265663361025.88959</v>
      </c>
      <c r="AC6" s="41" t="n">
        <f t="shared" si="1"/>
        <v>295165178110.85345</v>
      </c>
      <c r="AD6" s="41" t="n">
        <f t="shared" si="1"/>
        <v>328153480580.90894</v>
      </c>
      <c r="AE6" s="41" t="n">
        <f t="shared" si="1"/>
        <v>377988099747.4046</v>
      </c>
      <c r="AF6" s="41" t="n">
        <f t="shared" si="1"/>
        <v>381555380786.98572</v>
      </c>
      <c r="AG6" s="41" t="n">
        <f t="shared" si="1"/>
        <v>362403868841.00812</v>
      </c>
      <c r="AH6" s="41" t="n">
        <f t="shared" si="1"/>
        <v>368565915961.16125</v>
      </c>
      <c r="AI6" s="41" t="n">
        <f t="shared" si="1"/>
        <v>357636430655.58698</v>
      </c>
      <c r="AJ6" s="41" t="n">
        <f t="shared" si="1"/>
        <v>306581052342.68097</v>
      </c>
      <c r="AK6" s="41" t="n">
        <f t="shared" si="1"/>
        <v>283284360624.49939</v>
      </c>
      <c r="AL6" s="41" t="n">
        <f t="shared" si="1"/>
        <v>274184441766.62482</v>
      </c>
      <c r="AM6" s="41" t="n">
        <f t="shared" si="1"/>
        <v>298361785628.39258</v>
      </c>
      <c r="AN6" s="41" t="n">
        <f t="shared" si="1"/>
        <v>320615846805.33862</v>
      </c>
      <c r="AO6" s="41" t="n">
        <f t="shared" si="1"/>
        <v>358955820753.45154</v>
      </c>
      <c r="AP6" s="41" t="n">
        <f t="shared" si="1"/>
        <v>383855406149.94568</v>
      </c>
      <c r="AQ6" s="41" t="n">
        <f t="shared" si="1"/>
        <v>422601499103.58826</v>
      </c>
      <c r="AR6" s="41" t="n">
        <f t="shared" si="1"/>
        <v>387063888597.65735</v>
      </c>
      <c r="AS6" s="41" t="n">
        <f t="shared" si="1"/>
        <v>414320692049.20447</v>
      </c>
      <c r="AT6" s="41" t="n">
        <f t="shared" si="1"/>
        <v>216000546370.7254</v>
      </c>
      <c r="AU6" s="41"/>
      <c r="AV6" s="41"/>
    </row>
    <row r="7" ht="12.75" customHeight="1">
      <c r="AU7" t="n">
        <v>86147605480.446396</v>
      </c>
    </row>
    <row r="8">
      <c r="A8" s="27" t="str">
        <f t="shared" ref="A8" si="2">L8</f>
        <v>SimpleArea</v>
      </c>
      <c r="B8" s="26" t="str">
        <f t="shared" ref="B8" si="3">AL8</f>
        <v>2015</v>
      </c>
      <c r="C8" s="26" t="str">
        <f t="shared" ref="C8:E8" si="4">AR8</f>
        <v>2021</v>
      </c>
      <c r="D8" s="26" t="str">
        <f t="shared" si="4"/>
        <v>2022</v>
      </c>
      <c r="E8" s="26" t="str">
        <f t="shared" si="4"/>
        <v>2023</v>
      </c>
      <c r="F8" s="29" t="str">
        <f>AR8&amp;"-"&amp;AS8</f>
        <v>2021-2022</v>
      </c>
      <c r="G8" s="25" t="str">
        <f>AL8&amp;"-"&amp;AS8</f>
        <v>2015-2022</v>
      </c>
      <c r="H8" s="25" t="str">
        <f>AT8&amp;"/"&amp;AS8</f>
        <v>2023/2022</v>
      </c>
      <c r="I8" s="11" t="str">
        <f>"Share "&amp;AS8</f>
        <v>Share 2022</v>
      </c>
      <c r="J8" s="11" t="str">
        <f>"Share "&amp;AT8</f>
        <v>Share 2023</v>
      </c>
      <c r="L8" s="1" t="s">
        <v>211</v>
      </c>
      <c r="M8" s="12" t="s">
        <v>212</v>
      </c>
      <c r="N8" s="12" t="s">
        <v>213</v>
      </c>
      <c r="O8" s="12" t="s">
        <v>214</v>
      </c>
      <c r="P8" s="12" t="s">
        <v>215</v>
      </c>
      <c r="Q8" s="12" t="s">
        <v>216</v>
      </c>
      <c r="R8" s="12" t="s">
        <v>217</v>
      </c>
      <c r="S8" s="12" t="s">
        <v>218</v>
      </c>
      <c r="T8" s="12" t="s">
        <v>219</v>
      </c>
      <c r="U8" s="12" t="s">
        <v>220</v>
      </c>
      <c r="V8" s="12" t="s">
        <v>221</v>
      </c>
      <c r="W8" s="12" t="s">
        <v>222</v>
      </c>
      <c r="X8" s="12" t="s">
        <v>223</v>
      </c>
      <c r="Y8" s="12" t="s">
        <v>224</v>
      </c>
      <c r="Z8" s="12" t="s">
        <v>225</v>
      </c>
      <c r="AA8" s="12" t="s">
        <v>226</v>
      </c>
      <c r="AB8" s="12" t="s">
        <v>227</v>
      </c>
      <c r="AC8" s="12" t="s">
        <v>228</v>
      </c>
      <c r="AD8" s="12" t="s">
        <v>229</v>
      </c>
      <c r="AE8" s="12" t="s">
        <v>230</v>
      </c>
      <c r="AF8" s="12" t="s">
        <v>231</v>
      </c>
      <c r="AG8" s="12" t="s">
        <v>232</v>
      </c>
      <c r="AH8" s="12" t="s">
        <v>233</v>
      </c>
      <c r="AI8" s="12" t="s">
        <v>234</v>
      </c>
      <c r="AJ8" s="12" t="s">
        <v>235</v>
      </c>
      <c r="AK8" s="12" t="s">
        <v>236</v>
      </c>
      <c r="AL8" s="12" t="s">
        <v>237</v>
      </c>
      <c r="AM8" s="12" t="s">
        <v>238</v>
      </c>
      <c r="AN8" s="12" t="s">
        <v>239</v>
      </c>
      <c r="AO8" s="12" t="s">
        <v>240</v>
      </c>
      <c r="AP8" s="12" t="s">
        <v>241</v>
      </c>
      <c r="AQ8" s="12" t="s">
        <v>242</v>
      </c>
      <c r="AR8" s="12" t="s">
        <v>243</v>
      </c>
      <c r="AS8" s="12" t="s">
        <v>244</v>
      </c>
      <c r="AT8" s="12" t="s">
        <v>245</v>
      </c>
      <c r="AU8" t="n">
        <v>10000</v>
      </c>
    </row>
    <row r="9">
      <c r="A9" s="27" t="str">
        <f t="shared" ref="A9:A14" si="5">L9</f>
        <v>SimpleArea</v>
      </c>
      <c r="B9" s="41" t="str">
        <f t="shared" ref="B9:B14" si="6">AL9</f>
        <v>2015</v>
      </c>
      <c r="C9" s="41" t="str">
        <f t="shared" ref="C9:E14" si="7">AR9</f>
        <v>2021</v>
      </c>
      <c r="D9" s="47" t="str">
        <f t="shared" si="7"/>
        <v>2022</v>
      </c>
      <c r="E9" s="41" t="str">
        <f t="shared" si="7"/>
        <v>2023</v>
      </c>
      <c r="F9" s="8" t="str">
        <f>AR9&amp;"-"&amp;AS9</f>
        <v>2021-2022</v>
      </c>
      <c r="G9" s="17" t="str">
        <f>AL9&amp;"-"&amp;AS9</f>
        <v>2015-2022</v>
      </c>
      <c r="H9" s="17" t="str">
        <f>AT9&amp;"/"&amp;AS9</f>
        <v>2023/2022</v>
      </c>
      <c r="I9" s="17" t="str">
        <f>"Share "&amp;AS9</f>
        <v>Share 2022</v>
      </c>
      <c r="J9" s="17" t="str">
        <f>"Share "&amp;AT9</f>
        <v>Share 2023</v>
      </c>
      <c r="L9" s="1" t="s">
        <v>435</v>
      </c>
      <c r="M9" s="41" t="s">
        <v>290</v>
      </c>
      <c r="N9" s="41" t="s">
        <v>291</v>
      </c>
      <c r="O9" s="41" t="s">
        <v>292</v>
      </c>
      <c r="P9" s="41" t="s">
        <v>293</v>
      </c>
      <c r="Q9" s="41" t="s">
        <v>294</v>
      </c>
      <c r="R9" s="41" t="s">
        <v>295</v>
      </c>
      <c r="S9" s="41" t="s">
        <v>296</v>
      </c>
      <c r="T9" s="41" t="s">
        <v>297</v>
      </c>
      <c r="U9" s="41" t="s">
        <v>298</v>
      </c>
      <c r="V9" s="41" t="s">
        <v>299</v>
      </c>
      <c r="W9" s="41" t="s">
        <v>300</v>
      </c>
      <c r="X9" s="41" t="s">
        <v>301</v>
      </c>
      <c r="Y9" s="41" t="s">
        <v>302</v>
      </c>
      <c r="Z9" s="41" t="s">
        <v>303</v>
      </c>
      <c r="AA9" s="41" t="s">
        <v>304</v>
      </c>
      <c r="AB9" s="41" t="s">
        <v>305</v>
      </c>
      <c r="AC9" s="41" t="s">
        <v>306</v>
      </c>
      <c r="AD9" s="41" t="s">
        <v>307</v>
      </c>
      <c r="AE9" s="41" t="s">
        <v>308</v>
      </c>
      <c r="AF9" s="41" t="s">
        <v>309</v>
      </c>
      <c r="AG9" s="41" t="s">
        <v>310</v>
      </c>
      <c r="AH9" s="41" t="s">
        <v>311</v>
      </c>
      <c r="AI9" s="41" t="s">
        <v>312</v>
      </c>
      <c r="AJ9" s="41" t="s">
        <v>313</v>
      </c>
      <c r="AK9" s="41" t="s">
        <v>314</v>
      </c>
      <c r="AL9" s="41" t="s">
        <v>315</v>
      </c>
      <c r="AM9" s="41" t="s">
        <v>316</v>
      </c>
      <c r="AN9" s="41" t="s">
        <v>317</v>
      </c>
      <c r="AO9" s="41" t="s">
        <v>318</v>
      </c>
      <c r="AP9" s="41" t="s">
        <v>319</v>
      </c>
      <c r="AQ9" s="41" t="s">
        <v>320</v>
      </c>
      <c r="AR9" s="41" t="s">
        <v>321</v>
      </c>
      <c r="AS9" s="41" t="s">
        <v>322</v>
      </c>
      <c r="AT9" s="41" t="s">
        <v>323</v>
      </c>
      <c r="AU9" s="41"/>
      <c r="AV9" s="41"/>
    </row>
    <row r="10">
      <c r="A10" s="27" t="str">
        <f t="shared" si="5"/>
        <v>Products (All)</v>
      </c>
      <c r="B10" s="41" t="n">
        <f t="shared" si="6"/>
        <v>155688472219.78201</v>
      </c>
      <c r="C10" s="41" t="n">
        <f t="shared" si="7"/>
        <v>207688871977.26801</v>
      </c>
      <c r="D10" s="41" t="n">
        <f t="shared" si="7"/>
        <v>209698952347.814</v>
      </c>
      <c r="E10" s="41" t="n">
        <f t="shared" si="7"/>
        <v>102382659660.453</v>
      </c>
      <c r="F10" s="17" t="n">
        <f>AS10/AR10-1</f>
        <v>9.6783248491330021E-3</v>
      </c>
      <c r="G10" s="17" t="n">
        <f>AS10/AL10-1</f>
        <v>0.34691380394424165</v>
      </c>
      <c r="H10" s="17" t="n">
        <f>AT10/AS10</f>
        <v>0.48823639085538945</v>
      </c>
      <c r="I10" s="17" t="n">
        <f>AS10/SUM(AS$9:AS$13)</f>
        <v>0.50612715312541112</v>
      </c>
      <c r="J10" s="17" t="n">
        <f>AT10/SUM(AT9:AT$13)</f>
        <v>0.49695261177049194</v>
      </c>
      <c r="L10" s="1" t="s">
        <v>436</v>
      </c>
      <c r="M10" s="41" t="n">
        <v>135908841759.36099</v>
      </c>
      <c r="N10" s="41" t="n">
        <v>140828573991.42001</v>
      </c>
      <c r="O10" s="41" t="n">
        <v>112507071557.39101</v>
      </c>
      <c r="P10" s="41" t="n">
        <v>110307116843.953</v>
      </c>
      <c r="Q10" s="41" t="n">
        <v>92223657589.691696</v>
      </c>
      <c r="R10" s="41" t="n">
        <v>87117697186.411407</v>
      </c>
      <c r="S10" s="41" t="n">
        <v>89815789693.995102</v>
      </c>
      <c r="T10" s="41" t="n">
        <v>83320043542.089706</v>
      </c>
      <c r="U10" s="41" t="n">
        <v>80320988524.482193</v>
      </c>
      <c r="V10" s="41" t="n">
        <v>85442343093.792999</v>
      </c>
      <c r="W10" s="41" t="n">
        <v>96287665128.238602</v>
      </c>
      <c r="X10" s="41" t="n">
        <v>102586555611.854</v>
      </c>
      <c r="Y10" s="41" t="n">
        <v>119374961896.23599</v>
      </c>
      <c r="Z10" s="41" t="n">
        <v>144567346984.78601</v>
      </c>
      <c r="AA10" s="41" t="n">
        <v>154484098622.34601</v>
      </c>
      <c r="AB10" s="41" t="n">
        <v>178066576962.42401</v>
      </c>
      <c r="AC10" s="41" t="n">
        <v>190491666380.83801</v>
      </c>
      <c r="AD10" s="41" t="n">
        <v>215684839197.323</v>
      </c>
      <c r="AE10" s="41" t="n">
        <v>253282826705.21301</v>
      </c>
      <c r="AF10" s="41" t="n">
        <v>229170326430.78799</v>
      </c>
      <c r="AG10" s="41" t="n">
        <v>211939270841.064</v>
      </c>
      <c r="AH10" s="41" t="n">
        <v>221967011091.52802</v>
      </c>
      <c r="AI10" s="41" t="n">
        <v>216035370079.133</v>
      </c>
      <c r="AJ10" s="41" t="n">
        <v>182578086038.578</v>
      </c>
      <c r="AK10" s="41" t="n">
        <v>156959674007.379</v>
      </c>
      <c r="AL10" s="41" t="n">
        <v>155688472219.78201</v>
      </c>
      <c r="AM10" s="41" t="n">
        <v>176829333082.17001</v>
      </c>
      <c r="AN10" s="41" t="n">
        <v>191223930728.46899</v>
      </c>
      <c r="AO10" s="41" t="n">
        <v>209144959930.06201</v>
      </c>
      <c r="AP10" s="41" t="n">
        <v>216444379295.73599</v>
      </c>
      <c r="AQ10" s="41" t="n">
        <v>241399568277.448</v>
      </c>
      <c r="AR10" s="41" t="n">
        <v>207688871977.26801</v>
      </c>
      <c r="AS10" s="41" t="n">
        <v>209698952347.814</v>
      </c>
      <c r="AT10" s="41" t="n">
        <v>102382659660.453</v>
      </c>
      <c r="AU10" s="41"/>
      <c r="AV10" s="41"/>
    </row>
    <row r="11">
      <c r="A11" s="27" t="str">
        <f t="shared" si="5"/>
        <v>R&amp;D</v>
      </c>
      <c r="B11" s="41" t="n">
        <f t="shared" si="6"/>
        <v>28531477613.735901</v>
      </c>
      <c r="C11" s="41" t="n">
        <f t="shared" si="7"/>
        <v>34980117412.325897</v>
      </c>
      <c r="D11" s="41" t="n">
        <f t="shared" si="7"/>
        <v>35115473601.692497</v>
      </c>
      <c r="E11" s="41" t="n">
        <f t="shared" si="7"/>
        <v>21470855387.622002</v>
      </c>
      <c r="F11" s="17" t="n">
        <f>AS11/AR11-1</f>
        <v>3.8695178684249321E-3</v>
      </c>
      <c r="G11" s="17" t="n">
        <f>AS11/AL11-1</f>
        <v>0.23076253102246858</v>
      </c>
      <c r="H11" s="17" t="n">
        <f>AT11/AS11</f>
        <v>0.61143573431933285</v>
      </c>
      <c r="I11" s="17" t="n">
        <f>AS11/SUM(AS$9:AS$13)</f>
        <v>8.4754332273422162E-2</v>
      </c>
      <c r="J11" s="17" t="n">
        <f>AT11/SUM(AT9:AT$13)</f>
        <v>0.10421684391880234</v>
      </c>
      <c r="L11" s="1" t="s">
        <v>437</v>
      </c>
      <c r="M11" s="41" t="n">
        <v>41571307165.902199</v>
      </c>
      <c r="N11" s="41" t="n">
        <v>40459107751.098801</v>
      </c>
      <c r="O11" s="41" t="n">
        <v>41220144098.669502</v>
      </c>
      <c r="P11" s="41" t="n">
        <v>41392295477.103302</v>
      </c>
      <c r="Q11" s="41" t="n">
        <v>40333298146.693901</v>
      </c>
      <c r="R11" s="41" t="n">
        <v>39077664205.970299</v>
      </c>
      <c r="S11" s="41" t="n">
        <v>35937176754.678703</v>
      </c>
      <c r="T11" s="41" t="n">
        <v>34613157322.2845</v>
      </c>
      <c r="U11" s="41" t="n">
        <v>34511647489.636803</v>
      </c>
      <c r="V11" s="41" t="n">
        <v>33084085662.959702</v>
      </c>
      <c r="W11" s="41" t="n">
        <v>32450890565.687599</v>
      </c>
      <c r="X11" s="41" t="n">
        <v>34398369297.500603</v>
      </c>
      <c r="Y11" s="41" t="n">
        <v>40280364499.505699</v>
      </c>
      <c r="Z11" s="41" t="n">
        <v>45119088247.1661</v>
      </c>
      <c r="AA11" s="41" t="n">
        <v>46539793516.012802</v>
      </c>
      <c r="AB11" s="41" t="n">
        <v>51657545592.148499</v>
      </c>
      <c r="AC11" s="41" t="n">
        <v>55056814835.385597</v>
      </c>
      <c r="AD11" s="41" t="n">
        <v>57525937807.339798</v>
      </c>
      <c r="AE11" s="41" t="n">
        <v>54884149262.763298</v>
      </c>
      <c r="AF11" s="41" t="n">
        <v>57768630847.933998</v>
      </c>
      <c r="AG11" s="41" t="n">
        <v>54250405674.361099</v>
      </c>
      <c r="AH11" s="41" t="n">
        <v>50056680980.534203</v>
      </c>
      <c r="AI11" s="41" t="n">
        <v>44045289970.350899</v>
      </c>
      <c r="AJ11" s="41" t="n">
        <v>34613222080.4767</v>
      </c>
      <c r="AK11" s="41" t="n">
        <v>31179729609.945702</v>
      </c>
      <c r="AL11" s="41" t="n">
        <v>28531477613.735901</v>
      </c>
      <c r="AM11" s="41" t="n">
        <v>29247139179.208599</v>
      </c>
      <c r="AN11" s="41" t="n">
        <v>29974025589.947899</v>
      </c>
      <c r="AO11" s="41" t="n">
        <v>31161507080.6371</v>
      </c>
      <c r="AP11" s="41" t="n">
        <v>34612267555.498703</v>
      </c>
      <c r="AQ11" s="41" t="n">
        <v>35094311207.278297</v>
      </c>
      <c r="AR11" s="41" t="n">
        <v>34980117412.325897</v>
      </c>
      <c r="AS11" s="41" t="n">
        <v>35115473601.692497</v>
      </c>
      <c r="AT11" s="41" t="n">
        <v>21470855387.622002</v>
      </c>
      <c r="AU11" s="41"/>
      <c r="AV11" s="41"/>
    </row>
    <row r="12">
      <c r="A12" s="27" t="str">
        <f t="shared" si="5"/>
        <v>Services (Non-R&amp;D)</v>
      </c>
      <c r="B12" s="41" t="n">
        <f t="shared" si="6"/>
        <v>144649875790.008</v>
      </c>
      <c r="C12" s="41" t="n">
        <f t="shared" si="7"/>
        <v>171213212048.133</v>
      </c>
      <c r="D12" s="41" t="n">
        <f t="shared" si="7"/>
        <v>169506266099.698</v>
      </c>
      <c r="E12" s="41" t="n">
        <f t="shared" si="7"/>
        <v>82167446499.483002</v>
      </c>
      <c r="F12" s="17" t="n">
        <f>AS12/AR12-1</f>
        <v>-9.9697092766131146E-3</v>
      </c>
      <c r="G12" s="17" t="n">
        <f>AS12/AL12-1</f>
        <v>0.17183831077583966</v>
      </c>
      <c r="H12" s="17" t="n">
        <f>AT12/AS12</f>
        <v>0.48474577601252106</v>
      </c>
      <c r="I12" s="17" t="n">
        <f>AS12/SUM(AS$9:AS$13)</f>
        <v>0.40911851460116683</v>
      </c>
      <c r="J12" s="17" t="n">
        <f>AT12/SUM(AT9:AT$13)</f>
        <v>0.39883049801452647</v>
      </c>
      <c r="L12" s="1" t="s">
        <v>438</v>
      </c>
      <c r="M12" s="41" t="n">
        <v>61719532305.281403</v>
      </c>
      <c r="N12" s="41" t="n">
        <v>80003047377.424194</v>
      </c>
      <c r="O12" s="41" t="n">
        <v>77325427053.137802</v>
      </c>
      <c r="P12" s="41" t="n">
        <v>70330657761.696106</v>
      </c>
      <c r="Q12" s="41" t="n">
        <v>77198494980.028107</v>
      </c>
      <c r="R12" s="41" t="n">
        <v>78209934854.200302</v>
      </c>
      <c r="S12" s="41" t="n">
        <v>78076696837.100403</v>
      </c>
      <c r="T12" s="41" t="n">
        <v>78168200573.702103</v>
      </c>
      <c r="U12" s="41" t="n">
        <v>80493097164.001007</v>
      </c>
      <c r="V12" s="41" t="n">
        <v>83002865968.876007</v>
      </c>
      <c r="W12" s="41" t="n">
        <v>84778521284.718704</v>
      </c>
      <c r="X12" s="41" t="n">
        <v>90146228041.638596</v>
      </c>
      <c r="Y12" s="41" t="n">
        <v>103924033046.186</v>
      </c>
      <c r="Z12" s="41" t="n">
        <v>132540375743.185</v>
      </c>
      <c r="AA12" s="41" t="n">
        <v>140731740820.177</v>
      </c>
      <c r="AB12" s="41" t="n">
        <v>153796549143.32599</v>
      </c>
      <c r="AC12" s="41" t="n">
        <v>166978778222.604</v>
      </c>
      <c r="AD12" s="41" t="n">
        <v>173321480115.69299</v>
      </c>
      <c r="AE12" s="41" t="n">
        <v>195696631884.69901</v>
      </c>
      <c r="AF12" s="41" t="n">
        <v>216562509177.45099</v>
      </c>
      <c r="AG12" s="41" t="n">
        <v>207917441304.27899</v>
      </c>
      <c r="AH12" s="41" t="n">
        <v>200619113527.31</v>
      </c>
      <c r="AI12" s="41" t="n">
        <v>190290905146.659</v>
      </c>
      <c r="AJ12" s="41" t="n">
        <v>161948085600.702</v>
      </c>
      <c r="AK12" s="41" t="n">
        <v>155540746101.67599</v>
      </c>
      <c r="AL12" s="41" t="n">
        <v>144649875790.008</v>
      </c>
      <c r="AM12" s="41" t="n">
        <v>148847471275.332</v>
      </c>
      <c r="AN12" s="41" t="n">
        <v>153511873436.04901</v>
      </c>
      <c r="AO12" s="41" t="n">
        <v>169589554934.733</v>
      </c>
      <c r="AP12" s="41" t="n">
        <v>178851327499.64001</v>
      </c>
      <c r="AQ12" s="41" t="n">
        <v>190577975870.439</v>
      </c>
      <c r="AR12" s="41" t="n">
        <v>171213212048.133</v>
      </c>
      <c r="AS12" s="41" t="n">
        <v>169506266099.698</v>
      </c>
      <c r="AT12" s="41" t="n">
        <v>82167446499.483002</v>
      </c>
      <c r="AU12" s="41"/>
      <c r="AV12" s="41"/>
    </row>
    <row r="13">
      <c r="A13" s="27" t="str">
        <f t="shared" si="5"/>
        <v>Unlabeled</v>
      </c>
      <c r="B13" s="41" t="n">
        <f t="shared" si="6"/>
        <v>35983.427012267399</v>
      </c>
      <c r="C13" s="41" t="n">
        <f t="shared" si="7"/>
        <v>413082.90652077401</v>
      </c>
      <c r="D13" s="41" t="n">
        <f t="shared" si="7"/>
        <v>0</v>
      </c>
      <c r="E13" s="41" t="n">
        <f t="shared" si="7"/>
        <v>9537.9837943531893</v>
      </c>
      <c r="F13" s="17" t="n">
        <f>AS13/AR13-1</f>
        <v>-1</v>
      </c>
      <c r="G13" s="17" t="n">
        <f>AS13/AL13-1</f>
        <v>-1</v>
      </c>
      <c r="H13" s="17" t="e">
        <f>AT13/AS13</f>
        <v>#DIV/0!</v>
      </c>
      <c r="I13" s="17" t="n">
        <f>AS13/SUM(AS$9:AS$13)</f>
        <v>0</v>
      </c>
      <c r="J13" s="17" t="n">
        <f>AT13/SUM(AT9:AT$13)</f>
        <v>4.6296179190384122E-8</v>
      </c>
      <c r="L13" s="48" t="s">
        <v>336</v>
      </c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 t="n">
        <v>47675602.734118998</v>
      </c>
      <c r="X13" s="41" t="n">
        <v>15520128.6381182</v>
      </c>
      <c r="Y13" s="41" t="n">
        <v>130579365.873483</v>
      </c>
      <c r="Z13" s="41" t="n">
        <v>115417039.647433</v>
      </c>
      <c r="AA13" s="41" t="n">
        <v>10528669.911007799</v>
      </c>
      <c r="AB13" s="41" t="n">
        <v>5489693.53365965</v>
      </c>
      <c r="AC13" s="41" t="n">
        <v>153442908.382779</v>
      </c>
      <c r="AD13" s="41" t="n">
        <v>24559459.532689799</v>
      </c>
      <c r="AE13" s="41" t="n">
        <v>490607.415843205</v>
      </c>
      <c r="AF13" s="41" t="n">
        <v>1301353.3805184099</v>
      </c>
      <c r="AG13" s="41" t="n">
        <v>-332184.73425493599</v>
      </c>
      <c r="AH13" s="41" t="n">
        <v>-180591.70059669099</v>
      </c>
      <c r="AI13" s="41" t="n">
        <v>-8157.49366437355</v>
      </c>
      <c r="AJ13" s="41" t="n">
        <v>-123324.48759280299</v>
      </c>
      <c r="AK13" s="41"/>
      <c r="AL13" s="41" t="n">
        <v>35983.427012267399</v>
      </c>
      <c r="AM13" s="41" t="n">
        <v>4260551.6858879402</v>
      </c>
      <c r="AN13" s="41" t="n">
        <v>1572643.0588817999</v>
      </c>
      <c r="AO13" s="41" t="n">
        <v>-242993.47650284</v>
      </c>
      <c r="AP13" s="41" t="n">
        <v>521779.59854369401</v>
      </c>
      <c r="AQ13" s="41" t="n">
        <v>347656.57256334298</v>
      </c>
      <c r="AR13" s="41" t="n">
        <v>413082.90652077401</v>
      </c>
      <c r="AS13" s="41" t="n">
        <v>0</v>
      </c>
      <c r="AT13" s="41" t="n">
        <v>9537.9837943531893</v>
      </c>
      <c r="AU13" s="41"/>
      <c r="AV13" s="41"/>
    </row>
    <row r="14">
      <c r="A14" s="27" t="str">
        <f t="shared" si="5"/>
        <v>Grand Total</v>
      </c>
      <c r="B14" s="41" t="n">
        <f t="shared" si="6"/>
        <v>328869861606.95288</v>
      </c>
      <c r="C14" s="41" t="n">
        <f t="shared" si="7"/>
        <v>413882614520.63342</v>
      </c>
      <c r="D14" s="41" t="n">
        <f t="shared" si="7"/>
        <v>414320692049.20447</v>
      </c>
      <c r="E14" s="41" t="n">
        <f t="shared" si="7"/>
        <v>206020971085.54181</v>
      </c>
      <c r="F14" s="17" t="n">
        <f>AS14/AR14-1</f>
        <v>1.058458396660189E-3</v>
      </c>
      <c r="G14" s="17" t="n">
        <f>AS14/AL14-1</f>
        <v>0.25983174628624894</v>
      </c>
      <c r="H14" s="17" t="n">
        <f>AT14/AS14</f>
        <v>0.49725001680841679</v>
      </c>
      <c r="I14" s="17" t="n">
        <f>SUM(I$9:I$13)</f>
        <v>1.0000000000000002</v>
      </c>
      <c r="J14" s="17" t="n">
        <f>SUM(J$9:J$13)</f>
        <v>0.99999999999999989</v>
      </c>
      <c r="L14" s="48" t="s">
        <v>330</v>
      </c>
      <c r="M14" s="41" t="n">
        <f t="shared" ref="M14:AT14" si="8">SUM(M10:M13)</f>
        <v>239199681230.54459</v>
      </c>
      <c r="N14" s="41" t="n">
        <f t="shared" si="8"/>
        <v>261290729119.94299</v>
      </c>
      <c r="O14" s="41" t="n">
        <f t="shared" si="8"/>
        <v>231052642709.1983</v>
      </c>
      <c r="P14" s="41" t="n">
        <f t="shared" si="8"/>
        <v>222030070082.75241</v>
      </c>
      <c r="Q14" s="41" t="n">
        <f t="shared" si="8"/>
        <v>209755450716.4137</v>
      </c>
      <c r="R14" s="41" t="n">
        <f t="shared" si="8"/>
        <v>204405296246.58203</v>
      </c>
      <c r="S14" s="41" t="n">
        <f t="shared" si="8"/>
        <v>203829663285.7742</v>
      </c>
      <c r="T14" s="41" t="n">
        <f t="shared" si="8"/>
        <v>196101401438.07629</v>
      </c>
      <c r="U14" s="41" t="n">
        <f t="shared" si="8"/>
        <v>195325733178.12</v>
      </c>
      <c r="V14" s="41" t="n">
        <f t="shared" si="8"/>
        <v>201529294725.62872</v>
      </c>
      <c r="W14" s="41" t="n">
        <f t="shared" si="8"/>
        <v>213564752581.37903</v>
      </c>
      <c r="X14" s="41" t="n">
        <f t="shared" si="8"/>
        <v>227146673079.63135</v>
      </c>
      <c r="Y14" s="41" t="n">
        <f t="shared" si="8"/>
        <v>263709938807.80118</v>
      </c>
      <c r="Z14" s="41" t="n">
        <f t="shared" si="8"/>
        <v>322342228014.78455</v>
      </c>
      <c r="AA14" s="41" t="n">
        <f t="shared" si="8"/>
        <v>341766161628.44684</v>
      </c>
      <c r="AB14" s="41" t="n">
        <f t="shared" si="8"/>
        <v>383526161391.43213</v>
      </c>
      <c r="AC14" s="41" t="n">
        <f t="shared" si="8"/>
        <v>412680702347.21039</v>
      </c>
      <c r="AD14" s="41" t="n">
        <f t="shared" si="8"/>
        <v>446556816579.88849</v>
      </c>
      <c r="AE14" s="41" t="n">
        <f t="shared" si="8"/>
        <v>503864098460.09113</v>
      </c>
      <c r="AF14" s="41" t="n">
        <f t="shared" si="8"/>
        <v>503502767809.55347</v>
      </c>
      <c r="AG14" s="41" t="n">
        <f t="shared" si="8"/>
        <v>474106785634.96985</v>
      </c>
      <c r="AH14" s="41" t="n">
        <f t="shared" si="8"/>
        <v>472642625007.67157</v>
      </c>
      <c r="AI14" s="41" t="n">
        <f t="shared" si="8"/>
        <v>450371557038.64923</v>
      </c>
      <c r="AJ14" s="41" t="n">
        <f t="shared" si="8"/>
        <v>379139270395.2691</v>
      </c>
      <c r="AK14" s="41" t="n">
        <f t="shared" si="8"/>
        <v>343680149719.00073</v>
      </c>
      <c r="AL14" s="41" t="n">
        <f t="shared" si="8"/>
        <v>328869861606.95288</v>
      </c>
      <c r="AM14" s="41" t="n">
        <f t="shared" si="8"/>
        <v>354928204088.39648</v>
      </c>
      <c r="AN14" s="41" t="n">
        <f t="shared" si="8"/>
        <v>374711402397.52484</v>
      </c>
      <c r="AO14" s="41" t="n">
        <f t="shared" si="8"/>
        <v>409895778951.95563</v>
      </c>
      <c r="AP14" s="41" t="n">
        <f t="shared" si="8"/>
        <v>429908496130.47327</v>
      </c>
      <c r="AQ14" s="41" t="n">
        <f t="shared" si="8"/>
        <v>467072203011.73785</v>
      </c>
      <c r="AR14" s="41" t="n">
        <f t="shared" si="8"/>
        <v>413882614520.63342</v>
      </c>
      <c r="AS14" s="41" t="n">
        <f t="shared" si="8"/>
        <v>414320692049.20447</v>
      </c>
      <c r="AT14" s="41" t="n">
        <f t="shared" si="8"/>
        <v>206020971085.54181</v>
      </c>
      <c r="AU14" s="41"/>
      <c r="AV14" s="41"/>
    </row>
    <row r="15" ht="12.75" customHeight="1">
      <c r="A15" s="27"/>
      <c r="B15" s="26"/>
      <c r="C15" s="26"/>
      <c r="D15" s="26"/>
      <c r="E15" s="26"/>
      <c r="H15" s="25"/>
      <c r="I15" s="11"/>
      <c r="J15" s="11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27"/>
      <c r="B16" s="26"/>
      <c r="C16" s="26"/>
      <c r="D16" s="26"/>
      <c r="E16" s="26"/>
      <c r="H16" s="25"/>
      <c r="I16" s="11"/>
      <c r="J16" s="11"/>
      <c r="L16" s="50" t="str">
        <f>L8</f>
        <v>SimpleArea</v>
      </c>
      <c r="M16" s="49" t="n">
        <f t="shared" ref="M16:AT16" si="9">IF(M8="","",M8/M$12)</f>
        <v>3.2242629288843685E-8</v>
      </c>
      <c r="N16" s="49" t="n">
        <f t="shared" si="9"/>
        <v>2.4886552016040252E-8</v>
      </c>
      <c r="O16" s="49" t="n">
        <f t="shared" si="9"/>
        <v>2.5761254427099426E-8</v>
      </c>
      <c r="P16" s="49" t="n">
        <f t="shared" si="9"/>
        <v>2.8337570889112873E-8</v>
      </c>
      <c r="Q16" s="49" t="n">
        <f t="shared" si="9"/>
        <v>2.5829519092514231E-8</v>
      </c>
      <c r="R16" s="49" t="n">
        <f t="shared" si="9"/>
        <v>2.550826827460089E-8</v>
      </c>
      <c r="S16" s="49" t="n">
        <f t="shared" si="9"/>
        <v>2.5564606097059458E-8</v>
      </c>
      <c r="T16" s="49" t="n">
        <f t="shared" si="9"/>
        <v>2.5547473081679773E-8</v>
      </c>
      <c r="U16" s="49" t="n">
        <f t="shared" si="9"/>
        <v>2.4822004251236183E-8</v>
      </c>
      <c r="V16" s="49" t="n">
        <f t="shared" si="9"/>
        <v>2.4083505752073367E-8</v>
      </c>
      <c r="W16" s="49" t="n">
        <f t="shared" si="9"/>
        <v>2.3590880917623403E-8</v>
      </c>
      <c r="X16" s="49" t="n">
        <f t="shared" si="9"/>
        <v>2.2197268188256718E-8</v>
      </c>
      <c r="Y16" s="49" t="n">
        <f t="shared" si="9"/>
        <v>1.9264071469496085E-8</v>
      </c>
      <c r="Z16" s="49" t="n">
        <f t="shared" si="9"/>
        <v>1.5112376049703411E-8</v>
      </c>
      <c r="AA16" s="49" t="n">
        <f t="shared" si="9"/>
        <v>1.4239857961827204E-8</v>
      </c>
      <c r="AB16" s="49" t="n">
        <f t="shared" si="9"/>
        <v>1.3036703431697297E-8</v>
      </c>
      <c r="AC16" s="49" t="n">
        <f t="shared" si="9"/>
        <v>1.2013502681914142E-8</v>
      </c>
      <c r="AD16" s="49" t="n">
        <f t="shared" si="9"/>
        <v>1.1579638015209177E-8</v>
      </c>
      <c r="AE16" s="49" t="n">
        <f t="shared" si="9"/>
        <v>1.0260779557938831E-8</v>
      </c>
      <c r="AF16" s="49" t="n">
        <f t="shared" si="9"/>
        <v>9.2767672836383158E-9</v>
      </c>
      <c r="AG16" s="49" t="n">
        <f t="shared" si="9"/>
        <v>9.6672986517684392E-9</v>
      </c>
      <c r="AH16" s="49" t="n">
        <f t="shared" si="9"/>
        <v>1.0023970122499048E-8</v>
      </c>
      <c r="AI16" s="49" t="n">
        <f t="shared" si="9"/>
        <v>1.0573285141764041E-8</v>
      </c>
      <c r="AJ16" s="49" t="n">
        <f t="shared" si="9"/>
        <v>1.2429909205368675E-8</v>
      </c>
      <c r="AK16" s="49" t="n">
        <f t="shared" si="9"/>
        <v>1.2948375589528554E-8</v>
      </c>
      <c r="AL16" s="51" t="n">
        <f t="shared" si="9"/>
        <v>1.3930188249350648E-8</v>
      </c>
      <c r="AM16" s="51" t="n">
        <f t="shared" si="9"/>
        <v>1.3544066168721705E-8</v>
      </c>
      <c r="AN16" s="51" t="n">
        <f t="shared" si="9"/>
        <v>1.3139048823088302E-8</v>
      </c>
      <c r="AO16" s="51" t="n">
        <f t="shared" si="9"/>
        <v>1.1899317742632397E-8</v>
      </c>
      <c r="AP16" s="51" t="n">
        <f t="shared" si="9"/>
        <v>1.1288705698894316E-8</v>
      </c>
      <c r="AQ16" s="51" t="n">
        <f t="shared" si="9"/>
        <v>1.0599335997635219E-8</v>
      </c>
      <c r="AR16" s="51" t="n">
        <f t="shared" si="9"/>
        <v>1.1803995590199187E-8</v>
      </c>
      <c r="AS16" s="51" t="n">
        <f t="shared" si="9"/>
        <v>1.1928762555661077E-8</v>
      </c>
      <c r="AT16" s="51" t="n">
        <f t="shared" si="9"/>
        <v>2.4620455985725792E-8</v>
      </c>
    </row>
    <row r="17" ht="12.75" customHeight="1">
      <c r="L17" s="50" t="str">
        <f>L9</f>
        <v>SimpleArea</v>
      </c>
      <c r="M17" s="49" t="n">
        <f t="shared" ref="M17:AT17" si="10">IF(M9="","",M9/M$12)</f>
        <v>3.2242629288843685E-8</v>
      </c>
      <c r="N17" s="49" t="n">
        <f t="shared" si="10"/>
        <v>2.4886552016040252E-8</v>
      </c>
      <c r="O17" s="49" t="n">
        <f t="shared" si="10"/>
        <v>2.5761254427099426E-8</v>
      </c>
      <c r="P17" s="49" t="n">
        <f t="shared" si="10"/>
        <v>2.8337570889112873E-8</v>
      </c>
      <c r="Q17" s="49" t="n">
        <f t="shared" si="10"/>
        <v>2.5829519092514231E-8</v>
      </c>
      <c r="R17" s="49" t="n">
        <f t="shared" si="10"/>
        <v>2.550826827460089E-8</v>
      </c>
      <c r="S17" s="49" t="n">
        <f t="shared" si="10"/>
        <v>2.5564606097059458E-8</v>
      </c>
      <c r="T17" s="49" t="n">
        <f t="shared" si="10"/>
        <v>2.5547473081679773E-8</v>
      </c>
      <c r="U17" s="49" t="n">
        <f t="shared" si="10"/>
        <v>2.4822004251236183E-8</v>
      </c>
      <c r="V17" s="49" t="n">
        <f t="shared" si="10"/>
        <v>2.4083505752073367E-8</v>
      </c>
      <c r="W17" s="49" t="n">
        <f t="shared" si="10"/>
        <v>2.3590880917623403E-8</v>
      </c>
      <c r="X17" s="49" t="n">
        <f t="shared" si="10"/>
        <v>2.2197268188256718E-8</v>
      </c>
      <c r="Y17" s="49" t="n">
        <f t="shared" si="10"/>
        <v>1.9264071469496085E-8</v>
      </c>
      <c r="Z17" s="49" t="n">
        <f t="shared" si="10"/>
        <v>1.5112376049703411E-8</v>
      </c>
      <c r="AA17" s="49" t="n">
        <f t="shared" si="10"/>
        <v>1.4239857961827204E-8</v>
      </c>
      <c r="AB17" s="49" t="n">
        <f t="shared" si="10"/>
        <v>1.3036703431697297E-8</v>
      </c>
      <c r="AC17" s="49" t="n">
        <f t="shared" si="10"/>
        <v>1.2013502681914142E-8</v>
      </c>
      <c r="AD17" s="49" t="n">
        <f t="shared" si="10"/>
        <v>1.1579638015209177E-8</v>
      </c>
      <c r="AE17" s="49" t="n">
        <f t="shared" si="10"/>
        <v>1.0260779557938831E-8</v>
      </c>
      <c r="AF17" s="49" t="n">
        <f t="shared" si="10"/>
        <v>9.2767672836383158E-9</v>
      </c>
      <c r="AG17" s="49" t="n">
        <f t="shared" si="10"/>
        <v>9.6672986517684392E-9</v>
      </c>
      <c r="AH17" s="49" t="n">
        <f t="shared" si="10"/>
        <v>1.0023970122499048E-8</v>
      </c>
      <c r="AI17" s="49" t="n">
        <f t="shared" si="10"/>
        <v>1.0573285141764041E-8</v>
      </c>
      <c r="AJ17" s="49" t="n">
        <f t="shared" si="10"/>
        <v>1.2429909205368675E-8</v>
      </c>
      <c r="AK17" s="49" t="n">
        <f t="shared" si="10"/>
        <v>1.2948375589528554E-8</v>
      </c>
      <c r="AL17" s="51" t="n">
        <f t="shared" si="10"/>
        <v>1.3930188249350648E-8</v>
      </c>
      <c r="AM17" s="51" t="n">
        <f t="shared" si="10"/>
        <v>1.3544066168721705E-8</v>
      </c>
      <c r="AN17" s="51" t="n">
        <f t="shared" si="10"/>
        <v>1.3139048823088302E-8</v>
      </c>
      <c r="AO17" s="51" t="n">
        <f t="shared" si="10"/>
        <v>1.1899317742632397E-8</v>
      </c>
      <c r="AP17" s="51" t="n">
        <f t="shared" si="10"/>
        <v>1.1288705698894316E-8</v>
      </c>
      <c r="AQ17" s="51" t="n">
        <f t="shared" si="10"/>
        <v>1.0599335997635219E-8</v>
      </c>
      <c r="AR17" s="51" t="n">
        <f t="shared" si="10"/>
        <v>1.1803995590199187E-8</v>
      </c>
      <c r="AS17" s="51" t="n">
        <f t="shared" si="10"/>
        <v>1.1928762555661077E-8</v>
      </c>
      <c r="AT17" s="51" t="n">
        <f t="shared" si="10"/>
        <v>2.4620455985725792E-8</v>
      </c>
    </row>
    <row r="18" ht="12.75" customHeight="1">
      <c r="L18" s="50" t="str">
        <f>L10</f>
        <v>Products (All)</v>
      </c>
      <c r="M18" s="49" t="n">
        <f t="shared" ref="M18:AT18" si="11">IF(M10="","",M10/M$12)</f>
        <v>2.2020393979513537</v>
      </c>
      <c r="N18" s="49" t="n">
        <f t="shared" si="11"/>
        <v>1.7602901215380451</v>
      </c>
      <c r="O18" s="49" t="n">
        <f t="shared" si="11"/>
        <v>1.4549815739145739</v>
      </c>
      <c r="P18" s="49" t="n">
        <f t="shared" si="11"/>
        <v>1.5684072971094707</v>
      </c>
      <c r="Q18" s="49" t="n">
        <f t="shared" si="11"/>
        <v>1.1946302530062369</v>
      </c>
      <c r="R18" s="49" t="n">
        <f t="shared" si="11"/>
        <v>1.1138955344844237</v>
      </c>
      <c r="S18" s="49" t="n">
        <f t="shared" si="11"/>
        <v>1.1503533491098785</v>
      </c>
      <c r="T18" s="49" t="n">
        <f t="shared" si="11"/>
        <v>1.0659071454962061</v>
      </c>
      <c r="U18" s="49" t="n">
        <f t="shared" si="11"/>
        <v>0.99786182113022504</v>
      </c>
      <c r="V18" s="49" t="n">
        <f t="shared" si="11"/>
        <v>1.0293902758229063</v>
      </c>
      <c r="W18" s="49" t="n">
        <f t="shared" si="11"/>
        <v>1.1357554209381382</v>
      </c>
      <c r="X18" s="49" t="n">
        <f t="shared" si="11"/>
        <v>1.1380016428914721</v>
      </c>
      <c r="Y18" s="49" t="n">
        <f t="shared" si="11"/>
        <v>1.1486752235951359</v>
      </c>
      <c r="Z18" s="49" t="n">
        <f t="shared" si="11"/>
        <v>1.090741943156287</v>
      </c>
      <c r="AA18" s="49" t="n">
        <f t="shared" si="11"/>
        <v>1.0977203701312939</v>
      </c>
      <c r="AB18" s="49" t="n">
        <f t="shared" si="11"/>
        <v>1.1578060623225057</v>
      </c>
      <c r="AC18" s="49" t="n">
        <f t="shared" si="11"/>
        <v>1.1408136315795072</v>
      </c>
      <c r="AD18" s="49" t="n">
        <f t="shared" si="11"/>
        <v>1.2444207091547581</v>
      </c>
      <c r="AE18" s="49" t="n">
        <f t="shared" si="11"/>
        <v>1.2942625750168393</v>
      </c>
      <c r="AF18" s="49" t="n">
        <f t="shared" si="11"/>
        <v>1.0582179126997748</v>
      </c>
      <c r="AG18" s="49" t="n">
        <f t="shared" si="11"/>
        <v>1.0193433966460717</v>
      </c>
      <c r="AH18" s="49" t="n">
        <f t="shared" si="11"/>
        <v>1.1064100881958685</v>
      </c>
      <c r="AI18" s="49" t="n">
        <f t="shared" si="11"/>
        <v>1.1352900440125213</v>
      </c>
      <c r="AJ18" s="49" t="n">
        <f t="shared" si="11"/>
        <v>1.1273865038994113</v>
      </c>
      <c r="AK18" s="49" t="n">
        <f t="shared" si="11"/>
        <v>1.0091225478934984</v>
      </c>
      <c r="AL18" s="51" t="n">
        <f t="shared" si="11"/>
        <v>1.0763125192433558</v>
      </c>
      <c r="AM18" s="51" t="n">
        <f t="shared" si="11"/>
        <v>1.1879901725376194</v>
      </c>
      <c r="AN18" s="51" t="n">
        <f t="shared" si="11"/>
        <v>1.245662152694204</v>
      </c>
      <c r="AO18" s="51" t="n">
        <f t="shared" si="11"/>
        <v>1.2332419883438694</v>
      </c>
      <c r="AP18" s="51" t="n">
        <f t="shared" si="11"/>
        <v>1.2101916285534511</v>
      </c>
      <c r="AQ18" s="51" t="n">
        <f t="shared" si="11"/>
        <v>1.2666708583449282</v>
      </c>
      <c r="AR18" s="51" t="n">
        <f t="shared" si="11"/>
        <v>1.2130423201153462</v>
      </c>
      <c r="AS18" s="51" t="n">
        <f t="shared" si="11"/>
        <v>1.2371162268684273</v>
      </c>
      <c r="AT18" s="51" t="n">
        <f t="shared" si="11"/>
        <v>1.2460246000354556</v>
      </c>
    </row>
    <row r="19" ht="12.75" customHeight="1">
      <c r="L19" s="50" t="str">
        <f>L11</f>
        <v>R&amp;D</v>
      </c>
      <c r="M19" s="49" t="n">
        <f t="shared" ref="M19:AS19" si="12">IF(M11="","",M11/M$12)</f>
        <v>0.67355188241348518</v>
      </c>
      <c r="N19" s="49" t="n">
        <f t="shared" si="12"/>
        <v>0.50571958290823593</v>
      </c>
      <c r="O19" s="49" t="n">
        <f t="shared" si="12"/>
        <v>0.53307360424072592</v>
      </c>
      <c r="P19" s="49" t="n">
        <f t="shared" si="12"/>
        <v>0.58853843820648322</v>
      </c>
      <c r="Q19" s="49" t="n">
        <f t="shared" si="12"/>
        <v>0.5224622339739714</v>
      </c>
      <c r="R19" s="49" t="n">
        <f t="shared" si="12"/>
        <v>0.49965089830108217</v>
      </c>
      <c r="S19" s="49" t="n">
        <f t="shared" si="12"/>
        <v>0.46028044487663461</v>
      </c>
      <c r="T19" s="49" t="n">
        <f t="shared" si="12"/>
        <v>0.44280355781823261</v>
      </c>
      <c r="U19" s="49" t="n">
        <f t="shared" si="12"/>
        <v>0.42875288323570032</v>
      </c>
      <c r="V19" s="49" t="n">
        <f t="shared" si="12"/>
        <v>0.39858967852225013</v>
      </c>
      <c r="W19" s="49" t="n">
        <f t="shared" si="12"/>
        <v>0.38277254750298245</v>
      </c>
      <c r="X19" s="49" t="n">
        <f t="shared" si="12"/>
        <v>0.38158412220655508</v>
      </c>
      <c r="Y19" s="49" t="n">
        <f t="shared" si="12"/>
        <v>0.38759431595196336</v>
      </c>
      <c r="Z19" s="49" t="n">
        <f t="shared" si="12"/>
        <v>0.3404176877738031</v>
      </c>
      <c r="AA19" s="49" t="n">
        <f t="shared" si="12"/>
        <v>0.33069862736566319</v>
      </c>
      <c r="AB19" s="49" t="n">
        <f t="shared" si="12"/>
        <v>0.33588234508439996</v>
      </c>
      <c r="AC19" s="49" t="n">
        <f t="shared" si="12"/>
        <v>0.32972342606308835</v>
      </c>
      <c r="AD19" s="49" t="n">
        <f t="shared" si="12"/>
        <v>0.3319031072717642</v>
      </c>
      <c r="AE19" s="49" t="n">
        <f t="shared" si="12"/>
        <v>0.28045525737561017</v>
      </c>
      <c r="AF19" s="49" t="n">
        <f t="shared" si="12"/>
        <v>0.26675268525171397</v>
      </c>
      <c r="AG19" s="49" t="n">
        <f t="shared" si="12"/>
        <v>0.26092282270330447</v>
      </c>
      <c r="AH19" s="49" t="n">
        <f t="shared" si="12"/>
        <v>0.24951102664363062</v>
      </c>
      <c r="AI19" s="49" t="n">
        <f t="shared" si="12"/>
        <v>0.23146292743946317</v>
      </c>
      <c r="AJ19" s="49" t="n">
        <f t="shared" si="12"/>
        <v>0.21373035656512054</v>
      </c>
      <c r="AK19" s="49" t="n">
        <f t="shared" si="12"/>
        <v>0.20046020346053703</v>
      </c>
      <c r="AL19" s="49" t="n">
        <f t="shared" si="12"/>
        <v>0.19724508892877166</v>
      </c>
      <c r="AM19" s="49" t="n">
        <f t="shared" si="12"/>
        <v>0.19649066879415392</v>
      </c>
      <c r="AN19" s="49" t="n">
        <f t="shared" si="12"/>
        <v>0.19525542174061655</v>
      </c>
      <c r="AO19" s="49" t="n">
        <f t="shared" si="12"/>
        <v>0.18374661748849858</v>
      </c>
      <c r="AP19" s="49" t="n">
        <f t="shared" si="12"/>
        <v>0.19352536008192822</v>
      </c>
      <c r="AQ19" s="49" t="n">
        <f t="shared" si="12"/>
        <v>0.1841467307383752</v>
      </c>
      <c r="AR19" s="49" t="n">
        <f t="shared" si="12"/>
        <v>0.2043073486787455</v>
      </c>
      <c r="AS19" s="49" t="n">
        <f t="shared" si="12"/>
        <v>0.20716327726220299</v>
      </c>
      <c r="AT19" s="49" t="n">
        <f t="shared" ref="AT19" si="13">IF(AT11="","",AT11/AT$12)</f>
        <v>0.26130610481800837</v>
      </c>
    </row>
    <row r="20" ht="12.75" customHeight="1">
      <c r="L20" s="48" t="s">
        <v>40</v>
      </c>
      <c r="M20" s="49" t="b">
        <f t="shared" ref="M20:AS20" si="14">SUM(M16:M19)=1</f>
        <v>0</v>
      </c>
      <c r="N20" s="49" t="b">
        <f t="shared" si="14"/>
        <v>0</v>
      </c>
      <c r="O20" s="49" t="b">
        <f t="shared" si="14"/>
        <v>0</v>
      </c>
      <c r="P20" s="49" t="b">
        <f t="shared" si="14"/>
        <v>0</v>
      </c>
      <c r="Q20" s="49" t="b">
        <f t="shared" si="14"/>
        <v>0</v>
      </c>
      <c r="R20" s="49" t="b">
        <f t="shared" si="14"/>
        <v>0</v>
      </c>
      <c r="S20" s="49" t="b">
        <f t="shared" si="14"/>
        <v>0</v>
      </c>
      <c r="T20" s="49" t="b">
        <f t="shared" si="14"/>
        <v>0</v>
      </c>
      <c r="U20" s="49" t="b">
        <f t="shared" si="14"/>
        <v>0</v>
      </c>
      <c r="V20" s="49" t="b">
        <f t="shared" si="14"/>
        <v>0</v>
      </c>
      <c r="W20" s="49" t="b">
        <f t="shared" si="14"/>
        <v>0</v>
      </c>
      <c r="X20" s="49" t="b">
        <f t="shared" si="14"/>
        <v>0</v>
      </c>
      <c r="Y20" s="49" t="b">
        <f t="shared" si="14"/>
        <v>0</v>
      </c>
      <c r="Z20" s="49" t="b">
        <f t="shared" si="14"/>
        <v>0</v>
      </c>
      <c r="AA20" s="49" t="b">
        <f t="shared" si="14"/>
        <v>0</v>
      </c>
      <c r="AB20" s="49" t="b">
        <f t="shared" si="14"/>
        <v>0</v>
      </c>
      <c r="AC20" s="49" t="b">
        <f t="shared" si="14"/>
        <v>0</v>
      </c>
      <c r="AD20" s="49" t="b">
        <f t="shared" si="14"/>
        <v>0</v>
      </c>
      <c r="AE20" s="49" t="b">
        <f t="shared" si="14"/>
        <v>0</v>
      </c>
      <c r="AF20" s="49" t="b">
        <f t="shared" si="14"/>
        <v>0</v>
      </c>
      <c r="AG20" s="49" t="b">
        <f t="shared" si="14"/>
        <v>0</v>
      </c>
      <c r="AH20" s="49" t="b">
        <f t="shared" si="14"/>
        <v>0</v>
      </c>
      <c r="AI20" s="49" t="b">
        <f t="shared" si="14"/>
        <v>0</v>
      </c>
      <c r="AJ20" s="49" t="b">
        <f t="shared" si="14"/>
        <v>0</v>
      </c>
      <c r="AK20" s="49" t="b">
        <f t="shared" si="14"/>
        <v>0</v>
      </c>
      <c r="AL20" s="49" t="b">
        <f t="shared" si="14"/>
        <v>0</v>
      </c>
      <c r="AM20" s="49" t="b">
        <f t="shared" si="14"/>
        <v>0</v>
      </c>
      <c r="AN20" s="49" t="b">
        <f t="shared" si="14"/>
        <v>0</v>
      </c>
      <c r="AO20" s="49" t="b">
        <f t="shared" si="14"/>
        <v>0</v>
      </c>
      <c r="AP20" s="49" t="b">
        <f t="shared" si="14"/>
        <v>0</v>
      </c>
      <c r="AQ20" s="49" t="b">
        <f t="shared" si="14"/>
        <v>0</v>
      </c>
      <c r="AR20" s="49" t="b">
        <f t="shared" si="14"/>
        <v>0</v>
      </c>
      <c r="AS20" s="49" t="b">
        <f t="shared" si="14"/>
        <v>0</v>
      </c>
      <c r="AT20" s="49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6" t="str">
        <f>L1</f>
      </c>
      <c r="B1" s="16" t="n">
        <f t="shared" ref="B1:I1" si="1">B17</f>
        <v>2015</v>
      </c>
      <c r="C1" s="16" t="n">
        <f t="shared" si="1"/>
        <v>2021</v>
      </c>
      <c r="D1" s="16" t="n">
        <f t="shared" si="1"/>
        <v>2022</v>
      </c>
      <c r="E1" s="16" t="n">
        <f t="shared" si="1"/>
        <v>2023</v>
      </c>
      <c r="F1" s="16" t="str">
        <f t="shared" si="1"/>
        <v>2021-2022</v>
      </c>
      <c r="G1" s="16" t="str">
        <f t="shared" si="1"/>
        <v>2015-2022</v>
      </c>
      <c r="H1" s="16" t="str">
        <f t="shared" si="1"/>
        <v>2023/2022</v>
      </c>
      <c r="I1" s="16" t="str">
        <f t="shared" si="1"/>
        <v>Share 2022</v>
      </c>
      <c r="J1" s="16" t="str">
        <f>J17</f>
        <v>Share 2023</v>
      </c>
      <c r="L1" s="9" t="s">
        <v>541</v>
      </c>
      <c r="M1" s="31" t="s">
        <v>468</v>
      </c>
      <c r="N1" s="31" t="s">
        <v>469</v>
      </c>
      <c r="O1" s="31" t="s">
        <v>470</v>
      </c>
      <c r="P1" s="31" t="s">
        <v>471</v>
      </c>
      <c r="Q1" s="31" t="s">
        <v>472</v>
      </c>
      <c r="R1" s="31" t="s">
        <v>473</v>
      </c>
      <c r="S1" s="31" t="s">
        <v>474</v>
      </c>
      <c r="T1" s="31" t="s">
        <v>475</v>
      </c>
      <c r="U1" s="31" t="s">
        <v>476</v>
      </c>
      <c r="V1" s="31" t="s">
        <v>477</v>
      </c>
      <c r="W1" s="31" t="s">
        <v>478</v>
      </c>
      <c r="X1" s="31" t="s">
        <v>479</v>
      </c>
      <c r="Y1" s="31" t="s">
        <v>480</v>
      </c>
      <c r="Z1" s="31" t="s">
        <v>481</v>
      </c>
      <c r="AA1" s="31" t="s">
        <v>482</v>
      </c>
      <c r="AB1" s="31" t="s">
        <v>483</v>
      </c>
      <c r="AC1" s="31" t="s">
        <v>484</v>
      </c>
      <c r="AD1" s="31" t="s">
        <v>485</v>
      </c>
      <c r="AE1" s="31" t="s">
        <v>486</v>
      </c>
      <c r="AF1" s="31" t="s">
        <v>487</v>
      </c>
      <c r="AG1" s="31" t="s">
        <v>488</v>
      </c>
      <c r="AH1" s="31" t="s">
        <v>489</v>
      </c>
      <c r="AI1" s="31" t="s">
        <v>490</v>
      </c>
      <c r="AJ1" s="31" t="s">
        <v>491</v>
      </c>
      <c r="AK1" s="31" t="s">
        <v>492</v>
      </c>
      <c r="AL1" s="31" t="s">
        <v>493</v>
      </c>
      <c r="AM1" s="31" t="s">
        <v>494</v>
      </c>
      <c r="AN1" s="31" t="s">
        <v>495</v>
      </c>
      <c r="AO1" s="31" t="s">
        <v>496</v>
      </c>
      <c r="AP1" s="31" t="s">
        <v>497</v>
      </c>
      <c r="AQ1" s="31" t="s">
        <v>498</v>
      </c>
      <c r="AR1" s="31" t="s">
        <v>499</v>
      </c>
      <c r="AS1" s="31" t="s">
        <v>500</v>
      </c>
      <c r="AT1" s="46" t="s">
        <v>501</v>
      </c>
      <c r="AU1" t="s">
        <v>509</v>
      </c>
    </row>
    <row r="2">
      <c r="A2" t="str">
        <f>L2</f>
      </c>
      <c r="L2" s="1" t="s">
        <v>542</v>
      </c>
      <c r="M2" s="53" t="n">
        <v>30980247148</v>
      </c>
      <c r="N2" s="53" t="n">
        <v>30513099255</v>
      </c>
      <c r="O2" s="53" t="n">
        <v>30337971567</v>
      </c>
      <c r="P2" s="53" t="n">
        <v>29918044865</v>
      </c>
      <c r="Q2" s="53" t="n">
        <v>30546960405</v>
      </c>
      <c r="R2" s="53" t="n">
        <v>26815505318</v>
      </c>
      <c r="S2" s="53" t="n">
        <v>28856006190</v>
      </c>
      <c r="T2" s="53" t="n">
        <v>24930833919</v>
      </c>
      <c r="U2" s="53" t="n">
        <v>26529770069</v>
      </c>
      <c r="V2" s="53" t="n">
        <v>27545374131</v>
      </c>
      <c r="W2" s="53" t="n">
        <v>35420338064.53</v>
      </c>
      <c r="X2" s="53" t="n">
        <v>36121846165.9257</v>
      </c>
      <c r="Y2" s="53" t="n">
        <v>39025889481.1626</v>
      </c>
      <c r="Z2" s="53" t="n">
        <v>49245020029.4637</v>
      </c>
      <c r="AA2" s="53" t="n">
        <v>47802126589.0065</v>
      </c>
      <c r="AB2" s="53" t="n">
        <v>47282598640.2872</v>
      </c>
      <c r="AC2" s="53" t="n">
        <v>53972978017.4748</v>
      </c>
      <c r="AD2" s="53" t="n">
        <v>60482591258.198</v>
      </c>
      <c r="AE2" s="53" t="n">
        <v>66726735467.1453</v>
      </c>
      <c r="AF2" s="53" t="n">
        <v>65849649896.1388</v>
      </c>
      <c r="AG2" s="53" t="n">
        <v>63602590938.9941</v>
      </c>
      <c r="AH2" s="53" t="n">
        <v>70302793893.225</v>
      </c>
      <c r="AI2" s="53" t="n">
        <v>78164108641.6892</v>
      </c>
      <c r="AJ2" s="53" t="n">
        <v>73258708289.3698</v>
      </c>
      <c r="AK2" s="53" t="n">
        <v>58222443277.1414</v>
      </c>
      <c r="AL2" s="53" t="n">
        <v>61693160072.2121</v>
      </c>
      <c r="AM2" s="53" t="n">
        <v>75346140622.7846</v>
      </c>
      <c r="AN2" s="53" t="n">
        <v>85822546369.7272</v>
      </c>
      <c r="AO2" s="53" t="n">
        <v>83373304201.1622</v>
      </c>
      <c r="AP2" s="53" t="n">
        <v>89852892406.702</v>
      </c>
      <c r="AQ2" s="53" t="n">
        <v>105298017809.666</v>
      </c>
      <c r="AR2" s="53" t="n">
        <v>72317396325.3251</v>
      </c>
      <c r="AS2" s="53" t="n">
        <v>75108585015.672</v>
      </c>
      <c r="AT2" s="53" t="n">
        <v>96995646293.0624</v>
      </c>
      <c r="AU2" s="53" t="n">
        <v>9739196923.8368</v>
      </c>
      <c r="AV2" s="53"/>
      <c r="AW2" s="54"/>
    </row>
    <row r="3">
      <c r="A3" t="str">
        <f>L3</f>
      </c>
      <c r="L3" s="1" t="s">
        <v>543</v>
      </c>
      <c r="M3" s="53" t="n">
        <v>19702439894</v>
      </c>
      <c r="N3" s="53" t="n">
        <v>19319595733</v>
      </c>
      <c r="O3" s="53" t="n">
        <v>19385047958</v>
      </c>
      <c r="P3" s="53" t="n">
        <v>18241613499</v>
      </c>
      <c r="Q3" s="53" t="n">
        <v>17643919462</v>
      </c>
      <c r="R3" s="53" t="n">
        <v>18690643667</v>
      </c>
      <c r="S3" s="53" t="n">
        <v>18181185718</v>
      </c>
      <c r="T3" s="53" t="n">
        <v>18425728076</v>
      </c>
      <c r="U3" s="53" t="n">
        <v>17479311563</v>
      </c>
      <c r="V3" s="53" t="n">
        <v>19571291342</v>
      </c>
      <c r="W3" s="53" t="n">
        <v>20750676264.8069</v>
      </c>
      <c r="X3" s="53" t="n">
        <v>22386721023.8738</v>
      </c>
      <c r="Y3" s="53" t="n">
        <v>25803292760.2489</v>
      </c>
      <c r="Z3" s="53" t="n">
        <v>31478087363.2645</v>
      </c>
      <c r="AA3" s="53" t="n">
        <v>37532046093.9956</v>
      </c>
      <c r="AB3" s="53" t="n">
        <v>42233245585.0679</v>
      </c>
      <c r="AC3" s="53" t="n">
        <v>45202505169.8666</v>
      </c>
      <c r="AD3" s="53" t="n">
        <v>52453611935.7844</v>
      </c>
      <c r="AE3" s="53" t="n">
        <v>56952456675.6228</v>
      </c>
      <c r="AF3" s="53" t="n">
        <v>55345684535.234</v>
      </c>
      <c r="AG3" s="53" t="n">
        <v>56120936477.6944</v>
      </c>
      <c r="AH3" s="53" t="n">
        <v>52418075878.9569</v>
      </c>
      <c r="AI3" s="53" t="n">
        <v>49620215540.7029</v>
      </c>
      <c r="AJ3" s="53" t="n">
        <v>41112635436.1571</v>
      </c>
      <c r="AK3" s="53" t="n">
        <v>40854073127.2958</v>
      </c>
      <c r="AL3" s="53" t="n">
        <v>39614815295.5962</v>
      </c>
      <c r="AM3" s="53" t="n">
        <v>43304184712.7622</v>
      </c>
      <c r="AN3" s="53" t="n">
        <v>45708263092.2476</v>
      </c>
      <c r="AO3" s="53" t="n">
        <v>50957130555.7439</v>
      </c>
      <c r="AP3" s="53" t="n">
        <v>54952893120.2498</v>
      </c>
      <c r="AQ3" s="53" t="n">
        <v>55329834166.3768</v>
      </c>
      <c r="AR3" s="53" t="n">
        <v>49583442424.8847</v>
      </c>
      <c r="AS3" s="53" t="n">
        <v>53546284748.8237</v>
      </c>
      <c r="AT3" s="53" t="n">
        <v>56374981980.7601</v>
      </c>
      <c r="AU3" s="53" t="n">
        <v>6662431977.8783</v>
      </c>
      <c r="AV3" s="53"/>
      <c r="AW3" s="54"/>
    </row>
    <row r="4">
      <c r="A4" t="str">
        <f>L4</f>
      </c>
      <c r="L4" s="1" t="s">
        <v>544</v>
      </c>
      <c r="M4" s="53" t="n">
        <v>12183236305</v>
      </c>
      <c r="N4" s="53" t="n">
        <v>18492829868</v>
      </c>
      <c r="O4" s="53" t="n">
        <v>17657715911</v>
      </c>
      <c r="P4" s="53" t="n">
        <v>17178015869</v>
      </c>
      <c r="Q4" s="53" t="n">
        <v>20332444544</v>
      </c>
      <c r="R4" s="53" t="n">
        <v>20137905407</v>
      </c>
      <c r="S4" s="53" t="n">
        <v>20282796585</v>
      </c>
      <c r="T4" s="53" t="n">
        <v>20228512717</v>
      </c>
      <c r="U4" s="53" t="n">
        <v>19564618261</v>
      </c>
      <c r="V4" s="53" t="n">
        <v>20604829391</v>
      </c>
      <c r="W4" s="53" t="n">
        <v>20799929809.0744</v>
      </c>
      <c r="X4" s="53" t="n">
        <v>23066281711.1986</v>
      </c>
      <c r="Y4" s="53" t="n">
        <v>26062764948.2615</v>
      </c>
      <c r="Z4" s="53" t="n">
        <v>34446873946.1072</v>
      </c>
      <c r="AA4" s="53" t="n">
        <v>35703041181.6458</v>
      </c>
      <c r="AB4" s="53" t="n">
        <v>39558477133.0259</v>
      </c>
      <c r="AC4" s="53" t="n">
        <v>45549460658.2664</v>
      </c>
      <c r="AD4" s="53" t="n">
        <v>46197030193.4649</v>
      </c>
      <c r="AE4" s="53" t="n">
        <v>57291112174.4563</v>
      </c>
      <c r="AF4" s="53" t="n">
        <v>52462080706.4339</v>
      </c>
      <c r="AG4" s="53" t="n">
        <v>61240165211.3601</v>
      </c>
      <c r="AH4" s="53" t="n">
        <v>54580627218.1194</v>
      </c>
      <c r="AI4" s="53" t="n">
        <v>49011661646.401</v>
      </c>
      <c r="AJ4" s="53" t="n">
        <v>39240744680.2693</v>
      </c>
      <c r="AK4" s="53" t="n">
        <v>42213355161.2693</v>
      </c>
      <c r="AL4" s="53" t="n">
        <v>38127789059.9686</v>
      </c>
      <c r="AM4" s="53" t="n">
        <v>38561474127.2722</v>
      </c>
      <c r="AN4" s="53" t="n">
        <v>38440853796.0754</v>
      </c>
      <c r="AO4" s="53" t="n">
        <v>46952349647.6577</v>
      </c>
      <c r="AP4" s="53" t="n">
        <v>52043159899.2098</v>
      </c>
      <c r="AQ4" s="53" t="n">
        <v>60166730893.8145</v>
      </c>
      <c r="AR4" s="53" t="n">
        <v>51157807959.2961</v>
      </c>
      <c r="AS4" s="53" t="n">
        <v>57278598256.3794</v>
      </c>
      <c r="AT4" s="53" t="n">
        <v>65051855498.8764</v>
      </c>
      <c r="AU4" s="53" t="n">
        <v>7128268080.5673</v>
      </c>
      <c r="AV4" s="53"/>
      <c r="AW4" s="54"/>
    </row>
    <row r="5">
      <c r="A5" t="str">
        <f>L5</f>
      </c>
      <c r="L5" s="1" t="s">
        <v>545</v>
      </c>
      <c r="M5" s="53" t="n">
        <v>4275032000</v>
      </c>
      <c r="N5" s="53" t="n">
        <v>6503975889</v>
      </c>
      <c r="O5" s="53" t="n">
        <v>4166812450</v>
      </c>
      <c r="P5" s="53" t="n">
        <v>4396364530</v>
      </c>
      <c r="Q5" s="53" t="n">
        <v>3619043411</v>
      </c>
      <c r="R5" s="53" t="n">
        <v>3098454659</v>
      </c>
      <c r="S5" s="53" t="n">
        <v>3678250068</v>
      </c>
      <c r="T5" s="53" t="n">
        <v>3652647546</v>
      </c>
      <c r="U5" s="53" t="n">
        <v>2804250415</v>
      </c>
      <c r="V5" s="53" t="n">
        <v>3507393596</v>
      </c>
      <c r="W5" s="53" t="n">
        <v>3396266974.419</v>
      </c>
      <c r="X5" s="53" t="n">
        <v>3297789660.2609</v>
      </c>
      <c r="Y5" s="53" t="n">
        <v>4784757835.3455</v>
      </c>
      <c r="Z5" s="53" t="n">
        <v>9641512545.4737</v>
      </c>
      <c r="AA5" s="53" t="n">
        <v>8545490688.4385</v>
      </c>
      <c r="AB5" s="53" t="n">
        <v>15261772563.5679</v>
      </c>
      <c r="AC5" s="53" t="n">
        <v>16131764915.1655</v>
      </c>
      <c r="AD5" s="53" t="n">
        <v>28198596869.2682</v>
      </c>
      <c r="AE5" s="53" t="n">
        <v>39757131645.2551</v>
      </c>
      <c r="AF5" s="53" t="n">
        <v>28835153649.3425</v>
      </c>
      <c r="AG5" s="53" t="n">
        <v>25336094910.7151</v>
      </c>
      <c r="AH5" s="53" t="n">
        <v>19578188100.5525</v>
      </c>
      <c r="AI5" s="53" t="n">
        <v>10836528628.4807</v>
      </c>
      <c r="AJ5" s="53" t="n">
        <v>7434900089.5787</v>
      </c>
      <c r="AK5" s="53" t="n">
        <v>5825586534.0528</v>
      </c>
      <c r="AL5" s="53" t="n">
        <v>7498132862.7277</v>
      </c>
      <c r="AM5" s="53" t="n">
        <v>7352597731.5422</v>
      </c>
      <c r="AN5" s="53" t="n">
        <v>8253304453.7592</v>
      </c>
      <c r="AO5" s="53" t="n">
        <v>12689097517.359</v>
      </c>
      <c r="AP5" s="53" t="n">
        <v>12908661948.8232</v>
      </c>
      <c r="AQ5" s="53" t="n">
        <v>11744812495.6055</v>
      </c>
      <c r="AR5" s="53" t="n">
        <v>9688901727.4408</v>
      </c>
      <c r="AS5" s="53" t="n">
        <v>10751280211.3575</v>
      </c>
      <c r="AT5" s="53" t="n">
        <v>14479765870.1516</v>
      </c>
      <c r="AU5" s="53" t="n">
        <v>1887642406.6681</v>
      </c>
      <c r="AV5" s="53"/>
      <c r="AW5" s="54"/>
    </row>
    <row r="6">
      <c r="A6" t="str">
        <f>L6</f>
      </c>
      <c r="L6" s="1" t="s">
        <v>546</v>
      </c>
      <c r="M6" s="53" t="n">
        <v>3035334000</v>
      </c>
      <c r="N6" s="53" t="n">
        <v>5206015283</v>
      </c>
      <c r="O6" s="53" t="n">
        <v>3918554592</v>
      </c>
      <c r="P6" s="53" t="n">
        <v>4991418711</v>
      </c>
      <c r="Q6" s="53" t="n">
        <v>4289293657</v>
      </c>
      <c r="R6" s="53" t="n">
        <v>3486356407</v>
      </c>
      <c r="S6" s="53" t="n">
        <v>3715624896</v>
      </c>
      <c r="T6" s="53" t="n">
        <v>4012460461</v>
      </c>
      <c r="U6" s="53" t="n">
        <v>3602703203</v>
      </c>
      <c r="V6" s="53" t="n">
        <v>3665542951</v>
      </c>
      <c r="W6" s="53" t="n">
        <v>3001039117</v>
      </c>
      <c r="X6" s="53" t="n">
        <v>3364291531.4</v>
      </c>
      <c r="Y6" s="53" t="n">
        <v>4726590946.825</v>
      </c>
      <c r="Z6" s="53" t="n">
        <v>5036432095.0938</v>
      </c>
      <c r="AA6" s="53" t="n">
        <v>5992625468.5797</v>
      </c>
      <c r="AB6" s="53" t="n">
        <v>6492707660.0175</v>
      </c>
      <c r="AC6" s="53" t="n">
        <v>6763227952.9035</v>
      </c>
      <c r="AD6" s="53" t="n">
        <v>8308217799.1016</v>
      </c>
      <c r="AE6" s="53" t="n">
        <v>8761740938.3708</v>
      </c>
      <c r="AF6" s="53" t="n">
        <v>10499669779.5773</v>
      </c>
      <c r="AG6" s="53" t="n">
        <v>10542656756.6485</v>
      </c>
      <c r="AH6" s="53" t="n">
        <v>10910330875.6452</v>
      </c>
      <c r="AI6" s="53" t="n">
        <v>11207421398.9962</v>
      </c>
      <c r="AJ6" s="53" t="n">
        <v>10807937186.4424</v>
      </c>
      <c r="AK6" s="53" t="n">
        <v>8516457737.3941</v>
      </c>
      <c r="AL6" s="53" t="n">
        <v>9379386451.573</v>
      </c>
      <c r="AM6" s="53" t="n">
        <v>9985841658.1002</v>
      </c>
      <c r="AN6" s="53" t="n">
        <v>8633210134.3361</v>
      </c>
      <c r="AO6" s="53" t="n">
        <v>13427043673.9019</v>
      </c>
      <c r="AP6" s="53" t="n">
        <v>14829080764.0133</v>
      </c>
      <c r="AQ6" s="53" t="n">
        <v>19369052642.8584</v>
      </c>
      <c r="AR6" s="53" t="n">
        <v>12097540388.2391</v>
      </c>
      <c r="AS6" s="53" t="n">
        <v>13817290467.525</v>
      </c>
      <c r="AT6" s="53" t="n">
        <v>12565805969.0619</v>
      </c>
      <c r="AU6" s="53" t="n">
        <v>1192972778.0082</v>
      </c>
      <c r="AV6" s="53"/>
      <c r="AW6" s="54"/>
    </row>
    <row r="7">
      <c r="A7" t="str">
        <f>L7</f>
      </c>
      <c r="L7" s="1" t="s">
        <v>547</v>
      </c>
      <c r="M7" s="53" t="n">
        <v>11331278000</v>
      </c>
      <c r="N7" s="53" t="n">
        <v>14834080775</v>
      </c>
      <c r="O7" s="53" t="n">
        <v>13464555013</v>
      </c>
      <c r="P7" s="53" t="n">
        <v>11175370345</v>
      </c>
      <c r="Q7" s="53" t="n">
        <v>8533017359</v>
      </c>
      <c r="R7" s="53" t="n">
        <v>8543659793</v>
      </c>
      <c r="S7" s="53" t="n">
        <v>8817441132</v>
      </c>
      <c r="T7" s="53" t="n">
        <v>8032566815</v>
      </c>
      <c r="U7" s="53" t="n">
        <v>8630834203</v>
      </c>
      <c r="V7" s="53" t="n">
        <v>9161817835</v>
      </c>
      <c r="W7" s="53" t="n">
        <v>8681402236.275</v>
      </c>
      <c r="X7" s="53" t="n">
        <v>9120773485.3995</v>
      </c>
      <c r="Y7" s="53" t="n">
        <v>12359020197.6434</v>
      </c>
      <c r="Z7" s="53" t="n">
        <v>13573436529.0499</v>
      </c>
      <c r="AA7" s="53" t="n">
        <v>14093492581.0852</v>
      </c>
      <c r="AB7" s="53" t="n">
        <v>14840541927.2791</v>
      </c>
      <c r="AC7" s="53" t="n">
        <v>15025795442.0167</v>
      </c>
      <c r="AD7" s="53" t="n">
        <v>17946664167.9909</v>
      </c>
      <c r="AE7" s="53" t="n">
        <v>19206047806.6576</v>
      </c>
      <c r="AF7" s="53" t="n">
        <v>17915540938.4535</v>
      </c>
      <c r="AG7" s="53" t="n">
        <v>16686895593.123</v>
      </c>
      <c r="AH7" s="53" t="n">
        <v>15426122050.0091</v>
      </c>
      <c r="AI7" s="53" t="n">
        <v>15679934177.9548</v>
      </c>
      <c r="AJ7" s="53" t="n">
        <v>13040612597.5447</v>
      </c>
      <c r="AK7" s="53" t="n">
        <v>12578103270.4523</v>
      </c>
      <c r="AL7" s="53" t="n">
        <v>13250994230.3246</v>
      </c>
      <c r="AM7" s="53" t="n">
        <v>16476049112.8483</v>
      </c>
      <c r="AN7" s="53" t="n">
        <v>18044712601.5428</v>
      </c>
      <c r="AO7" s="53" t="n">
        <v>21672331633.5341</v>
      </c>
      <c r="AP7" s="53" t="n">
        <v>23141257555.4644</v>
      </c>
      <c r="AQ7" s="53" t="n">
        <v>23860916065.7684</v>
      </c>
      <c r="AR7" s="53" t="n">
        <v>21969758183.3525</v>
      </c>
      <c r="AS7" s="53" t="n">
        <v>20477257803.2334</v>
      </c>
      <c r="AT7" s="53" t="n">
        <v>34107188711.9913</v>
      </c>
      <c r="AU7" s="53" t="n">
        <v>2908670743.7284</v>
      </c>
      <c r="AV7" s="53"/>
      <c r="AW7" s="54"/>
    </row>
    <row r="8">
      <c r="A8" t="str">
        <f>L8</f>
      </c>
      <c r="L8" s="1" t="s">
        <v>548</v>
      </c>
      <c r="M8" s="53" t="n">
        <v>10893531000</v>
      </c>
      <c r="N8" s="53" t="n">
        <v>13666534115</v>
      </c>
      <c r="O8" s="53" t="n">
        <v>9670953302</v>
      </c>
      <c r="P8" s="53" t="n">
        <v>10550468583</v>
      </c>
      <c r="Q8" s="53" t="n">
        <v>8625703645</v>
      </c>
      <c r="R8" s="53" t="n">
        <v>8564693193</v>
      </c>
      <c r="S8" s="53" t="n">
        <v>9626845429</v>
      </c>
      <c r="T8" s="53" t="n">
        <v>9689825022</v>
      </c>
      <c r="U8" s="53" t="n">
        <v>8560246161</v>
      </c>
      <c r="V8" s="53" t="n">
        <v>7673714576</v>
      </c>
      <c r="W8" s="53" t="n">
        <v>8636765200.09</v>
      </c>
      <c r="X8" s="53" t="n">
        <v>10224964698</v>
      </c>
      <c r="Y8" s="53" t="n">
        <v>13391908176.2413</v>
      </c>
      <c r="Z8" s="53" t="n">
        <v>15543175627.4263</v>
      </c>
      <c r="AA8" s="53" t="n">
        <v>18316590305.9026</v>
      </c>
      <c r="AB8" s="53" t="n">
        <v>31788501748.0453</v>
      </c>
      <c r="AC8" s="53" t="n">
        <v>34619998279.9158</v>
      </c>
      <c r="AD8" s="53" t="n">
        <v>34291731704.586</v>
      </c>
      <c r="AE8" s="53" t="n">
        <v>39100082213.1777</v>
      </c>
      <c r="AF8" s="53" t="n">
        <v>35618893846.8764</v>
      </c>
      <c r="AG8" s="53" t="n">
        <v>29121536359.5554</v>
      </c>
      <c r="AH8" s="53" t="n">
        <v>30007007163.88</v>
      </c>
      <c r="AI8" s="53" t="n">
        <v>35357832226.4521</v>
      </c>
      <c r="AJ8" s="53" t="n">
        <v>26464056854.4453</v>
      </c>
      <c r="AK8" s="53" t="n">
        <v>24267856901.2681</v>
      </c>
      <c r="AL8" s="53" t="n">
        <v>21069110791.9282</v>
      </c>
      <c r="AM8" s="53" t="n">
        <v>19406249663.8794</v>
      </c>
      <c r="AN8" s="53" t="n">
        <v>21576569443.7504</v>
      </c>
      <c r="AO8" s="53" t="n">
        <v>25383412216.5396</v>
      </c>
      <c r="AP8" s="53" t="n">
        <v>23212977680.1147</v>
      </c>
      <c r="AQ8" s="53" t="n">
        <v>25509679725.0878</v>
      </c>
      <c r="AR8" s="53" t="n">
        <v>53503934881.0247</v>
      </c>
      <c r="AS8" s="53" t="n">
        <v>58510550519.1283</v>
      </c>
      <c r="AT8" s="53" t="n">
        <v>32031182874.2855</v>
      </c>
      <c r="AU8" s="53" t="n">
        <v>5478438808.5061</v>
      </c>
      <c r="AV8" s="53"/>
      <c r="AW8" s="54"/>
    </row>
    <row r="9">
      <c r="A9" t="str">
        <f>L9</f>
      </c>
      <c r="L9" s="1" t="s">
        <v>549</v>
      </c>
      <c r="M9" s="53" t="n">
        <v>7773865381</v>
      </c>
      <c r="N9" s="53" t="n">
        <v>7927436229</v>
      </c>
      <c r="O9" s="53" t="n">
        <v>8786567450</v>
      </c>
      <c r="P9" s="53" t="n">
        <v>8567595442</v>
      </c>
      <c r="Q9" s="53" t="n">
        <v>8463162454</v>
      </c>
      <c r="R9" s="53" t="n">
        <v>8878189431</v>
      </c>
      <c r="S9" s="53" t="n">
        <v>9287693638</v>
      </c>
      <c r="T9" s="53" t="n">
        <v>9695769466</v>
      </c>
      <c r="U9" s="53" t="n">
        <v>10804672536</v>
      </c>
      <c r="V9" s="53" t="n">
        <v>11285682035</v>
      </c>
      <c r="W9" s="53" t="n">
        <v>12417095330.0637</v>
      </c>
      <c r="X9" s="53" t="n">
        <v>12422083506.9764</v>
      </c>
      <c r="Y9" s="53" t="n">
        <v>15837779623.0314</v>
      </c>
      <c r="Z9" s="53" t="n">
        <v>18425337218.2575</v>
      </c>
      <c r="AA9" s="53" t="n">
        <v>20538698310.4903</v>
      </c>
      <c r="AB9" s="53" t="n">
        <v>25425408590.5914</v>
      </c>
      <c r="AC9" s="53" t="n">
        <v>28721179673.6596</v>
      </c>
      <c r="AD9" s="53" t="n">
        <v>30296153196.6308</v>
      </c>
      <c r="AE9" s="53" t="n">
        <v>33793862112.8894</v>
      </c>
      <c r="AF9" s="53" t="n">
        <v>38519468121.9372</v>
      </c>
      <c r="AG9" s="53" t="n">
        <v>40073864580.8397</v>
      </c>
      <c r="AH9" s="53" t="n">
        <v>39862268290.4983</v>
      </c>
      <c r="AI9" s="53" t="n">
        <v>40121733965.4144</v>
      </c>
      <c r="AJ9" s="53" t="n">
        <v>33944150887.7485</v>
      </c>
      <c r="AK9" s="53" t="n">
        <v>33472011888.3599</v>
      </c>
      <c r="AL9" s="53" t="n">
        <v>33145726977.1681</v>
      </c>
      <c r="AM9" s="53" t="n">
        <v>33368023633.9218</v>
      </c>
      <c r="AN9" s="53" t="n">
        <v>34659189321.5545</v>
      </c>
      <c r="AO9" s="53" t="n">
        <v>38655727918.7517</v>
      </c>
      <c r="AP9" s="53" t="n">
        <v>42566479782.3748</v>
      </c>
      <c r="AQ9" s="53" t="n">
        <v>44263930326.6549</v>
      </c>
      <c r="AR9" s="53" t="n">
        <v>52161150489.8981</v>
      </c>
      <c r="AS9" s="53" t="n">
        <v>55006275313.3216</v>
      </c>
      <c r="AT9" s="53" t="n">
        <v>67333947968.5568</v>
      </c>
      <c r="AU9" s="53" t="n">
        <v>9089894277.2235</v>
      </c>
      <c r="AV9" s="53"/>
      <c r="AW9" s="54"/>
    </row>
    <row r="10">
      <c r="A10" t="str">
        <f>L10</f>
      </c>
      <c r="L10" s="1" t="s">
        <v>550</v>
      </c>
      <c r="M10" s="53" t="n">
        <v>4385190184</v>
      </c>
      <c r="N10" s="53" t="n">
        <v>5641814985</v>
      </c>
      <c r="O10" s="53" t="n">
        <v>4211344274</v>
      </c>
      <c r="P10" s="53" t="n">
        <v>3075823560</v>
      </c>
      <c r="Q10" s="53" t="n">
        <v>4014703413</v>
      </c>
      <c r="R10" s="53" t="n">
        <v>5272937433</v>
      </c>
      <c r="S10" s="53" t="n">
        <v>5083168952</v>
      </c>
      <c r="T10" s="53" t="n">
        <v>5793220616</v>
      </c>
      <c r="U10" s="53" t="n">
        <v>6068760797</v>
      </c>
      <c r="V10" s="53" t="n">
        <v>7339018466</v>
      </c>
      <c r="W10" s="53" t="n">
        <v>6506896271.1198</v>
      </c>
      <c r="X10" s="53" t="n">
        <v>7420418599.3494</v>
      </c>
      <c r="Y10" s="53" t="n">
        <v>10545115941.9799</v>
      </c>
      <c r="Z10" s="53" t="n">
        <v>16105347747.7896</v>
      </c>
      <c r="AA10" s="53" t="n">
        <v>20109780726.6094</v>
      </c>
      <c r="AB10" s="53" t="n">
        <v>22213036982.5083</v>
      </c>
      <c r="AC10" s="53" t="n">
        <v>24238830668.3656</v>
      </c>
      <c r="AD10" s="53" t="n">
        <v>24497884759.1049</v>
      </c>
      <c r="AE10" s="53" t="n">
        <v>27467961595.1801</v>
      </c>
      <c r="AF10" s="53" t="n">
        <v>30723649236.1862</v>
      </c>
      <c r="AG10" s="53" t="n">
        <v>33027824591.2976</v>
      </c>
      <c r="AH10" s="53" t="n">
        <v>36792670341.8412</v>
      </c>
      <c r="AI10" s="53" t="n">
        <v>33864152994.884</v>
      </c>
      <c r="AJ10" s="53" t="n">
        <v>30654947847.6359</v>
      </c>
      <c r="AK10" s="53" t="n">
        <v>25657560820.3307</v>
      </c>
      <c r="AL10" s="53" t="n">
        <v>22964024432.7188</v>
      </c>
      <c r="AM10" s="53" t="n">
        <v>23829117897.8035</v>
      </c>
      <c r="AN10" s="53" t="n">
        <v>26217769701.1504</v>
      </c>
      <c r="AO10" s="53" t="n">
        <v>28605233303.0701</v>
      </c>
      <c r="AP10" s="53" t="n">
        <v>29614691816.3822</v>
      </c>
      <c r="AQ10" s="53" t="n">
        <v>29574434846.3574</v>
      </c>
      <c r="AR10" s="53" t="n">
        <v>28823200233.734</v>
      </c>
      <c r="AS10" s="53" t="n">
        <v>30704358655.735</v>
      </c>
      <c r="AT10" s="53" t="n">
        <v>32091803138.3627</v>
      </c>
      <c r="AU10" s="53" t="n">
        <v>7045637193.5976</v>
      </c>
      <c r="AV10" s="53"/>
      <c r="AW10" s="54"/>
    </row>
    <row r="11">
      <c r="A11" t="str">
        <f>L11</f>
      </c>
      <c r="L11" s="1" t="s">
        <v>551</v>
      </c>
      <c r="M11" s="53" t="n">
        <v>10680657493</v>
      </c>
      <c r="N11" s="53" t="n">
        <v>9512770712</v>
      </c>
      <c r="O11" s="53" t="n">
        <v>8600082026</v>
      </c>
      <c r="P11" s="53" t="n">
        <v>9502770472</v>
      </c>
      <c r="Q11" s="53" t="n">
        <v>7389026646</v>
      </c>
      <c r="R11" s="53" t="n">
        <v>9654356740</v>
      </c>
      <c r="S11" s="53" t="n">
        <v>7969628348</v>
      </c>
      <c r="T11" s="53" t="n">
        <v>8340521642</v>
      </c>
      <c r="U11" s="53" t="n">
        <v>9369233233</v>
      </c>
      <c r="V11" s="53" t="n">
        <v>8320132027</v>
      </c>
      <c r="W11" s="53" t="n">
        <v>9355821763</v>
      </c>
      <c r="X11" s="53" t="n">
        <v>12404327288</v>
      </c>
      <c r="Y11" s="53" t="n">
        <v>12695551337.9302</v>
      </c>
      <c r="Z11" s="53" t="n">
        <v>12672639053.0506</v>
      </c>
      <c r="AA11" s="53" t="n">
        <v>14842821715.218</v>
      </c>
      <c r="AB11" s="53" t="n">
        <v>14040438232.125</v>
      </c>
      <c r="AC11" s="53" t="n">
        <v>16819203918.0557</v>
      </c>
      <c r="AD11" s="53" t="n">
        <v>17252495018.4087</v>
      </c>
      <c r="AE11" s="53" t="n">
        <v>19353085549.2856</v>
      </c>
      <c r="AF11" s="53" t="n">
        <v>21501494553.2492</v>
      </c>
      <c r="AG11" s="53" t="n">
        <v>17562189933.0446</v>
      </c>
      <c r="AH11" s="53" t="n">
        <v>28389571263.5333</v>
      </c>
      <c r="AI11" s="53" t="n">
        <v>23823517535.9178</v>
      </c>
      <c r="AJ11" s="53" t="n">
        <v>23051278527.2609</v>
      </c>
      <c r="AK11" s="53" t="n">
        <v>23827426373.0695</v>
      </c>
      <c r="AL11" s="53" t="n">
        <v>21478209072.9086</v>
      </c>
      <c r="AM11" s="53" t="n">
        <v>24652659223.7647</v>
      </c>
      <c r="AN11" s="53" t="n">
        <v>27207917365.1003</v>
      </c>
      <c r="AO11" s="53" t="n">
        <v>31309731161.7674</v>
      </c>
      <c r="AP11" s="53" t="n">
        <v>33306137418.9457</v>
      </c>
      <c r="AQ11" s="53" t="n">
        <v>40083302918.2624</v>
      </c>
      <c r="AR11" s="53" t="n">
        <v>31960874260.6986</v>
      </c>
      <c r="AS11" s="53" t="n">
        <v>34380528500.5512</v>
      </c>
      <c r="AT11" s="53" t="n">
        <v>40080961983.957</v>
      </c>
      <c r="AU11" s="53" t="n">
        <v>5155794359.9038</v>
      </c>
      <c r="AV11" s="53"/>
      <c r="AW11" s="54"/>
    </row>
    <row r="12">
      <c r="A12" t="str">
        <f>L12</f>
      </c>
      <c r="L12" s="1" t="s">
        <v>552</v>
      </c>
      <c r="M12" s="53" t="n">
        <v>5109318000</v>
      </c>
      <c r="N12" s="53" t="n">
        <v>4536041000</v>
      </c>
      <c r="O12" s="53" t="n">
        <v>3207056007</v>
      </c>
      <c r="P12" s="53" t="n">
        <v>3775896266</v>
      </c>
      <c r="Q12" s="53" t="n">
        <v>3704627729</v>
      </c>
      <c r="R12" s="53" t="n">
        <v>3449312820</v>
      </c>
      <c r="S12" s="53" t="n">
        <v>2950138142</v>
      </c>
      <c r="T12" s="53" t="n">
        <v>3180065599</v>
      </c>
      <c r="U12" s="53" t="n">
        <v>3551481726</v>
      </c>
      <c r="V12" s="53" t="n">
        <v>3510240138</v>
      </c>
      <c r="W12" s="53" t="n">
        <v>3182752124</v>
      </c>
      <c r="X12" s="53" t="n">
        <v>4154315718</v>
      </c>
      <c r="Y12" s="53" t="n">
        <v>4493775536.64</v>
      </c>
      <c r="Z12" s="53" t="n">
        <v>5289484148.71</v>
      </c>
      <c r="AA12" s="53" t="n">
        <v>6278698518.1575</v>
      </c>
      <c r="AB12" s="53" t="n">
        <v>6522295855.15</v>
      </c>
      <c r="AC12" s="53" t="n">
        <v>8010484956.6197</v>
      </c>
      <c r="AD12" s="53" t="n">
        <v>8210408405.3334</v>
      </c>
      <c r="AE12" s="53" t="n">
        <v>9577508055.1393</v>
      </c>
      <c r="AF12" s="53" t="n">
        <v>10381036873.8353</v>
      </c>
      <c r="AG12" s="53" t="n">
        <v>9089367407.3932</v>
      </c>
      <c r="AH12" s="53" t="n">
        <v>10298401710.0025</v>
      </c>
      <c r="AI12" s="53" t="n">
        <v>9949330376.4938</v>
      </c>
      <c r="AJ12" s="53" t="n">
        <v>7571179669.3494</v>
      </c>
      <c r="AK12" s="53" t="n">
        <v>7849485533.8651</v>
      </c>
      <c r="AL12" s="53" t="n">
        <v>5963062519.4985</v>
      </c>
      <c r="AM12" s="53" t="n">
        <v>6075865714.2822</v>
      </c>
      <c r="AN12" s="53" t="n">
        <v>6050578378.7743</v>
      </c>
      <c r="AO12" s="53" t="n">
        <v>5944690727.7059</v>
      </c>
      <c r="AP12" s="53" t="n">
        <v>7211703814.4366</v>
      </c>
      <c r="AQ12" s="53" t="n">
        <v>7316134735.464</v>
      </c>
      <c r="AR12" s="53" t="n">
        <v>3588379965.0111</v>
      </c>
      <c r="AS12" s="53" t="n">
        <v>4636972619.8123</v>
      </c>
      <c r="AT12" s="53" t="n">
        <v>5131120129.3471</v>
      </c>
      <c r="AU12" s="53" t="n">
        <v>939677163.1571</v>
      </c>
      <c r="AV12" s="53"/>
      <c r="AW12" s="54"/>
    </row>
    <row r="13">
      <c r="A13" t="str">
        <f>L13</f>
      </c>
      <c r="L13" s="1" t="s">
        <v>525</v>
      </c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 t="n">
        <v>29503352.0086</v>
      </c>
      <c r="X13" s="53" t="n">
        <v>9825233.9431</v>
      </c>
      <c r="Y13" s="53" t="n">
        <v>84074351.1753</v>
      </c>
      <c r="Z13" s="53" t="n">
        <v>75741000.1739</v>
      </c>
      <c r="AA13" s="53" t="n">
        <v>7078195.786</v>
      </c>
      <c r="AB13" s="53" t="n">
        <v>3802636.121</v>
      </c>
      <c r="AC13" s="53" t="n">
        <v>109748296.8079</v>
      </c>
      <c r="AD13" s="53" t="n">
        <v>18047584.62</v>
      </c>
      <c r="AE13" s="53" t="n">
        <v>368043.2203</v>
      </c>
      <c r="AF13" s="53" t="n">
        <v>986168.1493</v>
      </c>
      <c r="AG13" s="53" t="n">
        <v>-253919.658</v>
      </c>
      <c r="AH13" s="53" t="n">
        <v>-140825.1013</v>
      </c>
      <c r="AI13" s="53" t="n">
        <v>-6477.8001</v>
      </c>
      <c r="AJ13" s="53" t="n">
        <v>-99723.1206</v>
      </c>
      <c r="AK13" s="53"/>
      <c r="AL13" s="53" t="n">
        <v>30000</v>
      </c>
      <c r="AM13" s="53" t="n">
        <v>3581529.4308</v>
      </c>
      <c r="AN13" s="53" t="n">
        <v>1345607</v>
      </c>
      <c r="AO13" s="53" t="n">
        <v>-212795.3691</v>
      </c>
      <c r="AP13" s="53" t="n">
        <v>465885</v>
      </c>
      <c r="AQ13" s="53" t="n">
        <v>10000</v>
      </c>
      <c r="AR13" s="53" t="n">
        <v>386316</v>
      </c>
      <c r="AS13" s="53" t="n">
        <v>980919.7602</v>
      </c>
      <c r="AT13" s="53" t="n">
        <v>2471452.5461</v>
      </c>
      <c r="AU13" s="53" t="n">
        <v>708187.8643</v>
      </c>
      <c r="AV13" s="53"/>
      <c r="AW13" s="54"/>
    </row>
    <row r="14">
      <c r="A14" t="str">
        <f>L14</f>
      </c>
      <c r="L14" s="37" t="s">
        <v>506</v>
      </c>
      <c r="M14" s="53" t="str">
        <f>Sum(M2:M13)</f>
      </c>
      <c r="N14" s="53" t="str">
        <f>Sum(N2:N13)</f>
      </c>
      <c r="O14" s="53" t="str">
        <f>Sum(O2:O13)</f>
      </c>
      <c r="P14" s="53" t="str">
        <f>Sum(P2:P13)</f>
      </c>
      <c r="Q14" s="53" t="str">
        <f>Sum(Q2:Q13)</f>
      </c>
      <c r="R14" s="53" t="str">
        <f>Sum(R2:R13)</f>
      </c>
      <c r="S14" s="53" t="str">
        <f>Sum(S2:S13)</f>
      </c>
      <c r="T14" s="53" t="str">
        <f>Sum(T2:T13)</f>
      </c>
      <c r="U14" s="53" t="str">
        <f>Sum(U2:U13)</f>
      </c>
      <c r="V14" s="53" t="str">
        <f>Sum(V2:V13)</f>
      </c>
      <c r="W14" s="53" t="str">
        <f>Sum(W2:W13)</f>
      </c>
      <c r="X14" s="53" t="str">
        <f>Sum(X2:X13)</f>
      </c>
      <c r="Y14" s="53" t="str">
        <f>Sum(Y2:Y13)</f>
      </c>
      <c r="Z14" s="53" t="str">
        <f>Sum(Z2:Z13)</f>
      </c>
      <c r="AA14" s="53" t="str">
        <f>Sum(AA2:AA13)</f>
      </c>
      <c r="AB14" s="53" t="str">
        <f>Sum(AB2:AB13)</f>
      </c>
      <c r="AC14" s="53" t="str">
        <f>Sum(AC2:AC13)</f>
      </c>
      <c r="AD14" s="53" t="str">
        <f>Sum(AD2:AD13)</f>
      </c>
      <c r="AE14" s="53" t="str">
        <f>Sum(AE2:AE13)</f>
      </c>
      <c r="AF14" s="53" t="str">
        <f>Sum(AF2:AF13)</f>
      </c>
      <c r="AG14" s="53" t="str">
        <f>Sum(AG2:AG13)</f>
      </c>
      <c r="AH14" s="53" t="str">
        <f>Sum(AH2:AH13)</f>
      </c>
      <c r="AI14" s="53" t="str">
        <f>Sum(AI2:AI13)</f>
      </c>
      <c r="AJ14" s="53" t="str">
        <f>Sum(AJ2:AJ13)</f>
      </c>
      <c r="AK14" s="53" t="str">
        <f>Sum(AK2:AK13)</f>
      </c>
      <c r="AL14" s="53" t="str">
        <f>Sum(AL2:AL13)</f>
      </c>
      <c r="AM14" s="53" t="str">
        <f>Sum(AM2:AM13)</f>
      </c>
      <c r="AN14" s="53" t="str">
        <f>Sum(AN2:AN13)</f>
      </c>
      <c r="AO14" s="53" t="str">
        <f>Sum(AO2:AO13)</f>
      </c>
      <c r="AP14" s="53" t="str">
        <f>Sum(AP2:AP13)</f>
      </c>
      <c r="AQ14" s="53" t="str">
        <f>Sum(AQ2:AQ13)</f>
      </c>
      <c r="AR14" s="53" t="str">
        <f>Sum(AR2:AR13)</f>
      </c>
      <c r="AS14" s="53" t="str">
        <f>Sum(AS2:AS13)</f>
      </c>
      <c r="AT14" s="53" t="str">
        <f>Sum(AT2:AT13)</f>
      </c>
      <c r="AU14" s="53" t="str">
        <f>Sum(AU2:AU13)</f>
      </c>
      <c r="AV14" s="53"/>
      <c r="AW14" s="54"/>
    </row>
    <row r="15"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</row>
    <row r="16"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</row>
    <row r="17" ht="30" customHeight="1">
      <c r="A17" s="33" t="str">
        <f t="shared" ref="A17:A22" si="3">L17</f>
        <v>PlatformPortfolio</v>
      </c>
      <c r="B17" s="31" t="n">
        <f>AL17</f>
        <v>2015</v>
      </c>
      <c r="C17" s="16" t="n">
        <f t="shared" ref="C17:E22" si="4">AR17</f>
        <v>2021</v>
      </c>
      <c r="D17" s="16" t="n">
        <f t="shared" si="4"/>
        <v>2022</v>
      </c>
      <c r="E17" s="16" t="n">
        <f t="shared" si="4"/>
        <v>2023</v>
      </c>
      <c r="F17" s="16" t="str">
        <f>C17&amp;"-"&amp;$D17</f>
        <v>2021-2022</v>
      </c>
      <c r="G17" s="16" t="str">
        <f>B17&amp;"-"&amp;$D17</f>
        <v>2015-2022</v>
      </c>
      <c r="H17" s="16" t="str">
        <f>$E17&amp;"/"&amp;D17</f>
        <v>2023/2022</v>
      </c>
      <c r="I17" s="16" t="str">
        <f>"Share "&amp;AS17</f>
        <v>Share 2022</v>
      </c>
      <c r="J17" s="16" t="str">
        <f>"Share "&amp;AT17</f>
        <v>Share 2023</v>
      </c>
      <c r="K17" s="1"/>
      <c r="L17" s="30" t="str">
        <f>L1</f>
        <v>PlatformPortfolio</v>
      </c>
      <c r="M17" s="30" t="n">
        <f>M1+0</f>
        <v>1990</v>
      </c>
      <c r="N17" s="30" t="n">
        <f t="shared" ref="N17:AT17" si="5">N1+0</f>
        <v>1991</v>
      </c>
      <c r="O17" s="30" t="n">
        <f t="shared" si="5"/>
        <v>1992</v>
      </c>
      <c r="P17" s="30" t="n">
        <f t="shared" si="5"/>
        <v>1993</v>
      </c>
      <c r="Q17" s="30" t="n">
        <f t="shared" si="5"/>
        <v>1994</v>
      </c>
      <c r="R17" s="30" t="n">
        <f t="shared" si="5"/>
        <v>1995</v>
      </c>
      <c r="S17" s="30" t="n">
        <f t="shared" si="5"/>
        <v>1996</v>
      </c>
      <c r="T17" s="30" t="n">
        <f t="shared" si="5"/>
        <v>1997</v>
      </c>
      <c r="U17" s="30" t="n">
        <f t="shared" si="5"/>
        <v>1998</v>
      </c>
      <c r="V17" s="30" t="n">
        <f t="shared" si="5"/>
        <v>1999</v>
      </c>
      <c r="W17" s="30" t="n">
        <f t="shared" si="5"/>
        <v>2000</v>
      </c>
      <c r="X17" s="30" t="n">
        <f t="shared" si="5"/>
        <v>2001</v>
      </c>
      <c r="Y17" s="30" t="n">
        <f t="shared" si="5"/>
        <v>2002</v>
      </c>
      <c r="Z17" s="30" t="n">
        <f t="shared" si="5"/>
        <v>2003</v>
      </c>
      <c r="AA17" s="30" t="n">
        <f t="shared" si="5"/>
        <v>2004</v>
      </c>
      <c r="AB17" s="30" t="n">
        <f t="shared" si="5"/>
        <v>2005</v>
      </c>
      <c r="AC17" s="30" t="n">
        <f t="shared" si="5"/>
        <v>2006</v>
      </c>
      <c r="AD17" s="30" t="n">
        <f t="shared" si="5"/>
        <v>2007</v>
      </c>
      <c r="AE17" s="30" t="n">
        <f t="shared" si="5"/>
        <v>2008</v>
      </c>
      <c r="AF17" s="30" t="n">
        <f t="shared" si="5"/>
        <v>2009</v>
      </c>
      <c r="AG17" s="30" t="n">
        <f t="shared" si="5"/>
        <v>2010</v>
      </c>
      <c r="AH17" s="30" t="n">
        <f t="shared" si="5"/>
        <v>2011</v>
      </c>
      <c r="AI17" s="30" t="n">
        <f t="shared" si="5"/>
        <v>2012</v>
      </c>
      <c r="AJ17" s="30" t="n">
        <f t="shared" si="5"/>
        <v>2013</v>
      </c>
      <c r="AK17" s="30" t="n">
        <f t="shared" si="5"/>
        <v>2014</v>
      </c>
      <c r="AL17" s="30" t="n">
        <f t="shared" si="5"/>
        <v>2015</v>
      </c>
      <c r="AM17" s="30" t="n">
        <f t="shared" si="5"/>
        <v>2016</v>
      </c>
      <c r="AN17" s="30" t="n">
        <f t="shared" si="5"/>
        <v>2017</v>
      </c>
      <c r="AO17" s="30" t="n">
        <f t="shared" si="5"/>
        <v>2018</v>
      </c>
      <c r="AP17" s="30" t="n">
        <f t="shared" si="5"/>
        <v>2019</v>
      </c>
      <c r="AQ17" s="30" t="n">
        <f t="shared" si="5"/>
        <v>2020</v>
      </c>
      <c r="AR17" s="30" t="n">
        <f t="shared" si="5"/>
        <v>2021</v>
      </c>
      <c r="AS17" s="30" t="n">
        <f t="shared" si="5"/>
        <v>2022</v>
      </c>
      <c r="AT17" s="30" t="n">
        <f t="shared" si="5"/>
        <v>2023</v>
      </c>
    </row>
    <row r="18">
      <c r="A18" s="27" t="str">
        <f t="shared" si="3"/>
        <v>Aircraft</v>
      </c>
      <c r="B18" s="55" t="n">
        <f>AL18</f>
        <v>73997710753.819046</v>
      </c>
      <c r="C18" s="55" t="n">
        <f t="shared" si="4"/>
        <v>77517788760.015244</v>
      </c>
      <c r="D18" s="55" t="n">
        <f t="shared" si="4"/>
        <v>75130505806.230804</v>
      </c>
      <c r="E18" s="55" t="n">
        <f t="shared" si="4"/>
        <v>47927309000.124863</v>
      </c>
      <c r="F18" s="29" t="n">
        <f>(D18/C18)-1</f>
        <v>-3.0796582203539757E-2</v>
      </c>
      <c r="G18" s="25" t="n">
        <f>(D18/B18)-1</f>
        <v>1.5308514829336151E-2</v>
      </c>
      <c r="H18" s="29" t="n">
        <f>E18/D18</f>
        <v>0.63792075516880264</v>
      </c>
      <c r="I18" s="11" t="n">
        <f>AS34</f>
        <v>0.18133418689431161</v>
      </c>
      <c r="J18" s="11" t="n">
        <f t="shared" ref="J18:J30" si="6">AT34</f>
        <v>0.23263315742854668</v>
      </c>
      <c r="K18" s="25"/>
      <c r="L18" s="9" t="str">
        <f>L2</f>
        <v>Aircraft</v>
      </c>
      <c r="M18" s="41" t="n">
        <f t="shared" ref="M18:AT18" si="7">IF(M2="","",M2/VLOOKUP(M$17,deflator,2,FALSE))</f>
        <v>61574219146.101059</v>
      </c>
      <c r="N18" s="41" t="n">
        <f t="shared" si="7"/>
        <v>58557064802.447716</v>
      </c>
      <c r="O18" s="41" t="n">
        <f t="shared" si="7"/>
        <v>56801379064.558784</v>
      </c>
      <c r="P18" s="41" t="n">
        <f t="shared" si="7"/>
        <v>54729508899.597862</v>
      </c>
      <c r="Q18" s="41" t="n">
        <f t="shared" si="7"/>
        <v>54688352602.180893</v>
      </c>
      <c r="R18" s="41" t="n">
        <f t="shared" si="7"/>
        <v>47012064374.504341</v>
      </c>
      <c r="S18" s="41" t="n">
        <f t="shared" si="7"/>
        <v>49656147326.040527</v>
      </c>
      <c r="T18" s="41" t="n">
        <f t="shared" si="7"/>
        <v>42152791540.170044</v>
      </c>
      <c r="U18" s="41" t="n">
        <f t="shared" si="7"/>
        <v>44303062515.065346</v>
      </c>
      <c r="V18" s="41" t="n">
        <f t="shared" si="7"/>
        <v>45432730399.185997</v>
      </c>
      <c r="W18" s="41" t="n">
        <f t="shared" si="7"/>
        <v>57229704583.843918</v>
      </c>
      <c r="X18" s="41" t="n">
        <f t="shared" si="7"/>
        <v>56981386388.025795</v>
      </c>
      <c r="Y18" s="41" t="n">
        <f t="shared" si="7"/>
        <v>60605873380.427567</v>
      </c>
      <c r="Z18" s="41" t="n">
        <f t="shared" si="7"/>
        <v>75041449601.163208</v>
      </c>
      <c r="AA18" s="41" t="n">
        <f t="shared" si="7"/>
        <v>71104675132.622696</v>
      </c>
      <c r="AB18" s="41" t="n">
        <f t="shared" si="7"/>
        <v>68259746170.42691</v>
      </c>
      <c r="AC18" s="41" t="n">
        <f t="shared" si="7"/>
        <v>75461497876.014175</v>
      </c>
      <c r="AD18" s="41" t="n">
        <f t="shared" si="7"/>
        <v>82304836291.620544</v>
      </c>
      <c r="AE18" s="41" t="n">
        <f t="shared" si="7"/>
        <v>88947790772.227371</v>
      </c>
      <c r="AF18" s="41" t="n">
        <f t="shared" si="7"/>
        <v>86895592649.113174</v>
      </c>
      <c r="AG18" s="41" t="n">
        <f t="shared" si="7"/>
        <v>83206672281.336823</v>
      </c>
      <c r="AH18" s="41" t="n">
        <f t="shared" si="7"/>
        <v>90155100111.233765</v>
      </c>
      <c r="AI18" s="41" t="n">
        <f t="shared" si="7"/>
        <v>98432061993.698364</v>
      </c>
      <c r="AJ18" s="41" t="n">
        <f t="shared" si="7"/>
        <v>90596770409.300034</v>
      </c>
      <c r="AK18" s="41" t="n">
        <f t="shared" si="7"/>
        <v>70635378452.881287</v>
      </c>
      <c r="AL18" s="41" t="n">
        <f t="shared" si="7"/>
        <v>73997710753.819046</v>
      </c>
      <c r="AM18" s="41" t="n">
        <f t="shared" si="7"/>
        <v>89631017323.19133</v>
      </c>
      <c r="AN18" s="41" t="n">
        <f t="shared" si="7"/>
        <v>100302860971.97237</v>
      </c>
      <c r="AO18" s="41" t="n">
        <f t="shared" si="7"/>
        <v>95165512443.003525</v>
      </c>
      <c r="AP18" s="41" t="n">
        <f t="shared" si="7"/>
        <v>100896074021.26785</v>
      </c>
      <c r="AQ18" s="41" t="n">
        <f t="shared" si="7"/>
        <v>116392342054.93671</v>
      </c>
      <c r="AR18" s="41" t="n">
        <f t="shared" si="7"/>
        <v>77517788760.015244</v>
      </c>
      <c r="AS18" s="41" t="n">
        <f t="shared" si="7"/>
        <v>75130505806.230804</v>
      </c>
      <c r="AT18" s="41" t="n">
        <f t="shared" si="7"/>
        <v>47927309000.124863</v>
      </c>
    </row>
    <row r="19">
      <c r="A19" s="27" t="str">
        <f t="shared" si="3"/>
        <v>Electronics, Comms, &amp; Sensors</v>
      </c>
      <c r="B19" s="55" t="n">
        <f t="shared" ref="B19:B22" si="8">AL19</f>
        <v>47516058750.49176</v>
      </c>
      <c r="C19" s="55" t="n">
        <f t="shared" si="4"/>
        <v>53041459497.985451</v>
      </c>
      <c r="D19" s="55" t="n">
        <f t="shared" si="4"/>
        <v>53587823865.877998</v>
      </c>
      <c r="E19" s="55" t="n">
        <f t="shared" si="4"/>
        <v>23744380703.345592</v>
      </c>
      <c r="F19" s="29" t="n">
        <f t="shared" ref="F19:F22" si="9">(D19/C19)-1</f>
        <v>1.0300703884539519E-2</v>
      </c>
      <c r="G19" s="25" t="n">
        <f t="shared" ref="G19:G22" si="10">(D19/B19)-1</f>
        <v>0.12778343311824858</v>
      </c>
      <c r="H19" s="29" t="n">
        <f t="shared" ref="H19:H22" si="11">E19/D19</f>
        <v>0.44309283322969206</v>
      </c>
      <c r="I19" s="11" t="n">
        <f t="shared" ref="I19:I30" si="12">AS35</f>
        <v>0.12933899970295004</v>
      </c>
      <c r="J19" s="11" t="n">
        <f t="shared" si="6"/>
        <v>0.11525225115790146</v>
      </c>
      <c r="K19" s="25"/>
      <c r="L19" s="9" t="str">
        <f t="shared" ref="L19:L30" si="13">L3</f>
        <v>Electronics, Comms, &amp; Sensors</v>
      </c>
      <c r="M19" s="41" t="n">
        <f t="shared" ref="M19:AT19" si="14">IF(M3="","",M3/VLOOKUP(M$17,deflator,2,FALSE))</f>
        <v>39159221227.334808</v>
      </c>
      <c r="N19" s="41" t="n">
        <f t="shared" si="14"/>
        <v>37075841095.000999</v>
      </c>
      <c r="O19" s="41" t="n">
        <f t="shared" si="14"/>
        <v>36294366444.878708</v>
      </c>
      <c r="P19" s="41" t="n">
        <f t="shared" si="14"/>
        <v>33369645404.352024</v>
      </c>
      <c r="Q19" s="41" t="n">
        <f t="shared" si="14"/>
        <v>31587983747.947567</v>
      </c>
      <c r="R19" s="41" t="n">
        <f t="shared" si="14"/>
        <v>32767823423.566254</v>
      </c>
      <c r="S19" s="41" t="n">
        <f t="shared" si="14"/>
        <v>31286645512.571953</v>
      </c>
      <c r="T19" s="41" t="n">
        <f t="shared" si="14"/>
        <v>31154027060.906292</v>
      </c>
      <c r="U19" s="41" t="n">
        <f t="shared" si="14"/>
        <v>29189360890.871941</v>
      </c>
      <c r="V19" s="41" t="n">
        <f t="shared" si="14"/>
        <v>32280454746.276798</v>
      </c>
      <c r="W19" s="41" t="n">
        <f t="shared" si="14"/>
        <v>33527491194.08041</v>
      </c>
      <c r="X19" s="41" t="n">
        <f t="shared" si="14"/>
        <v>35314540684.988655</v>
      </c>
      <c r="Y19" s="41" t="n">
        <f t="shared" si="14"/>
        <v>40071632214.55909</v>
      </c>
      <c r="Z19" s="41" t="n">
        <f t="shared" si="14"/>
        <v>47976050298.864624</v>
      </c>
      <c r="AA19" s="41" t="n">
        <f t="shared" si="14"/>
        <v>55828142718.696022</v>
      </c>
      <c r="AB19" s="41" t="n">
        <f t="shared" si="14"/>
        <v>60970223750.581635</v>
      </c>
      <c r="AC19" s="41" t="n">
        <f t="shared" si="14"/>
        <v>63199194785.572578</v>
      </c>
      <c r="AD19" s="41" t="n">
        <f t="shared" si="14"/>
        <v>71380662482.617737</v>
      </c>
      <c r="AE19" s="41" t="n">
        <f t="shared" si="14"/>
        <v>75918522994.503128</v>
      </c>
      <c r="AF19" s="41" t="n">
        <f t="shared" si="14"/>
        <v>73034497087.885971</v>
      </c>
      <c r="AG19" s="41" t="n">
        <f t="shared" si="14"/>
        <v>73418964552.878494</v>
      </c>
      <c r="AH19" s="41" t="n">
        <f t="shared" si="14"/>
        <v>67220043710.965843</v>
      </c>
      <c r="AI19" s="41" t="n">
        <f t="shared" si="14"/>
        <v>62486737418.484695</v>
      </c>
      <c r="AJ19" s="41" t="n">
        <f t="shared" si="14"/>
        <v>50842720005.633049</v>
      </c>
      <c r="AK19" s="41" t="n">
        <f t="shared" si="14"/>
        <v>49564098554.778305</v>
      </c>
      <c r="AL19" s="41" t="n">
        <f t="shared" si="14"/>
        <v>47516058750.49176</v>
      </c>
      <c r="AM19" s="41" t="n">
        <f t="shared" si="14"/>
        <v>51514226184.300865</v>
      </c>
      <c r="AN19" s="41" t="n">
        <f t="shared" si="14"/>
        <v>53420339434.594421</v>
      </c>
      <c r="AO19" s="41" t="n">
        <f t="shared" si="14"/>
        <v>58218842123.370659</v>
      </c>
      <c r="AP19" s="41" t="n">
        <f t="shared" si="14"/>
        <v>61514912605.909286</v>
      </c>
      <c r="AQ19" s="41" t="n">
        <f t="shared" si="14"/>
        <v>61181909783.999275</v>
      </c>
      <c r="AR19" s="41" t="n">
        <f t="shared" si="14"/>
        <v>53041459497.985451</v>
      </c>
      <c r="AS19" s="41" t="n">
        <f t="shared" si="14"/>
        <v>53587823865.877998</v>
      </c>
      <c r="AT19" s="41" t="n">
        <f t="shared" si="14"/>
        <v>23744380703.345592</v>
      </c>
    </row>
    <row r="20">
      <c r="A20" s="27" t="str">
        <f t="shared" si="3"/>
        <v>Facilities and Construction</v>
      </c>
      <c r="B20" s="55" t="n">
        <f t="shared" si="8"/>
        <v>45732283825.950203</v>
      </c>
      <c r="C20" s="55" t="n">
        <f t="shared" si="4"/>
        <v>54699820280.701767</v>
      </c>
      <c r="D20" s="55" t="n">
        <f t="shared" si="4"/>
        <v>57287375671.231697</v>
      </c>
      <c r="E20" s="55" t="n">
        <f t="shared" si="4"/>
        <v>21996815874.425056</v>
      </c>
      <c r="F20" s="29" t="n">
        <f t="shared" si="9"/>
        <v>4.730464153723779E-2</v>
      </c>
      <c r="G20" s="25" t="n">
        <f t="shared" si="10"/>
        <v>0.2526681564659734</v>
      </c>
      <c r="H20" s="29" t="n">
        <f t="shared" si="11"/>
        <v>0.38397318111870349</v>
      </c>
      <c r="I20" s="11" t="n">
        <f t="shared" si="12"/>
        <v>0.13826819845248861</v>
      </c>
      <c r="J20" s="11" t="n">
        <f t="shared" si="6"/>
        <v>0.10676979027194178</v>
      </c>
      <c r="K20" s="25"/>
      <c r="L20" s="9" t="str">
        <f t="shared" si="13"/>
        <v>Facilities and Construction</v>
      </c>
      <c r="M20" s="41" t="n">
        <f t="shared" ref="M20:AT20" si="15">IF(M4="","",M4/VLOOKUP(M$17,deflator,2,FALSE))</f>
        <v>24214566738.898132</v>
      </c>
      <c r="N20" s="41" t="n">
        <f t="shared" si="15"/>
        <v>35489211630.433464</v>
      </c>
      <c r="O20" s="41" t="n">
        <f t="shared" si="15"/>
        <v>33060305718.197456</v>
      </c>
      <c r="P20" s="41" t="n">
        <f t="shared" si="15"/>
        <v>31423990993.4659</v>
      </c>
      <c r="Q20" s="41" t="n">
        <f t="shared" si="15"/>
        <v>36401261590.156601</v>
      </c>
      <c r="R20" s="41" t="n">
        <f t="shared" si="15"/>
        <v>35305115235.925499</v>
      </c>
      <c r="S20" s="41" t="n">
        <f t="shared" si="15"/>
        <v>34903150795.61853</v>
      </c>
      <c r="T20" s="41" t="n">
        <f t="shared" si="15"/>
        <v>34202156353.764755</v>
      </c>
      <c r="U20" s="41" t="n">
        <f t="shared" si="15"/>
        <v>32671693107.257439</v>
      </c>
      <c r="V20" s="41" t="n">
        <f t="shared" si="15"/>
        <v>33985149527.847115</v>
      </c>
      <c r="W20" s="41" t="n">
        <f t="shared" si="15"/>
        <v>33607071625.61105</v>
      </c>
      <c r="X20" s="41" t="n">
        <f t="shared" si="15"/>
        <v>36386532109.180099</v>
      </c>
      <c r="Y20" s="41" t="n">
        <f t="shared" si="15"/>
        <v>40474583691.594917</v>
      </c>
      <c r="Z20" s="41" t="n">
        <f t="shared" si="15"/>
        <v>52491467061.958565</v>
      </c>
      <c r="AA20" s="41" t="n">
        <f t="shared" si="15"/>
        <v>53106742407.581985</v>
      </c>
      <c r="AB20" s="41" t="n">
        <f t="shared" si="15"/>
        <v>57109551648.893532</v>
      </c>
      <c r="AC20" s="41" t="n">
        <f t="shared" si="15"/>
        <v>63684285633.799347</v>
      </c>
      <c r="AD20" s="41" t="n">
        <f t="shared" si="15"/>
        <v>62865766509.783073</v>
      </c>
      <c r="AE20" s="41" t="n">
        <f t="shared" si="15"/>
        <v>76369892421.128693</v>
      </c>
      <c r="AF20" s="41" t="n">
        <f t="shared" si="15"/>
        <v>87574534690.331161</v>
      </c>
      <c r="AG20" s="41" t="n">
        <f t="shared" si="15"/>
        <v>80116081467.248993</v>
      </c>
      <c r="AH20" s="41" t="n">
        <f t="shared" si="15"/>
        <v>69993262550.233994</v>
      </c>
      <c r="AI20" s="41" t="n">
        <f t="shared" si="15"/>
        <v>61720385499.53653</v>
      </c>
      <c r="AJ20" s="41" t="n">
        <f t="shared" si="15"/>
        <v>48527810815.962479</v>
      </c>
      <c r="AK20" s="41" t="n">
        <f t="shared" si="15"/>
        <v>51213177423.504112</v>
      </c>
      <c r="AL20" s="41" t="n">
        <f t="shared" si="15"/>
        <v>45732283825.950203</v>
      </c>
      <c r="AM20" s="41" t="n">
        <f t="shared" si="15"/>
        <v>45872344979.327927</v>
      </c>
      <c r="AN20" s="41" t="n">
        <f t="shared" si="15"/>
        <v>44926258228.33387</v>
      </c>
      <c r="AO20" s="41" t="n">
        <f t="shared" si="15"/>
        <v>53614561428.433601</v>
      </c>
      <c r="AP20" s="41" t="n">
        <f t="shared" si="15"/>
        <v>58302797940.580948</v>
      </c>
      <c r="AQ20" s="41" t="n">
        <f t="shared" si="15"/>
        <v>66506022288.65609</v>
      </c>
      <c r="AR20" s="41" t="n">
        <f t="shared" si="15"/>
        <v>54699820280.701767</v>
      </c>
      <c r="AS20" s="41" t="n">
        <f t="shared" si="15"/>
        <v>57287375671.231697</v>
      </c>
      <c r="AT20" s="41" t="n">
        <f t="shared" si="15"/>
        <v>21996815874.425056</v>
      </c>
    </row>
    <row r="21">
      <c r="A21" s="27" t="str">
        <f t="shared" si="3"/>
        <v>Land Vehicles</v>
      </c>
      <c r="B21" s="55" t="n">
        <f t="shared" si="8"/>
        <v>8993617219.8081856</v>
      </c>
      <c r="C21" s="55" t="n">
        <f t="shared" si="4"/>
        <v>10359050778.327597</v>
      </c>
      <c r="D21" s="55" t="n">
        <f t="shared" si="4"/>
        <v>10756367609.108601</v>
      </c>
      <c r="E21" s="55" t="n">
        <f t="shared" si="4"/>
        <v>6114940332.2886095</v>
      </c>
      <c r="F21" s="29" t="n">
        <f t="shared" si="9"/>
        <v>3.8354559629366847E-2</v>
      </c>
      <c r="G21" s="25" t="n">
        <f t="shared" si="10"/>
        <v>0.19600015724685371</v>
      </c>
      <c r="H21" s="29" t="n">
        <f t="shared" si="11"/>
        <v>0.56849491896413218</v>
      </c>
      <c r="I21" s="11" t="n">
        <f t="shared" si="12"/>
        <v>2.5961454051228523E-2</v>
      </c>
      <c r="J21" s="11" t="n">
        <f t="shared" si="6"/>
        <v>2.9681154787633907E-2</v>
      </c>
      <c r="K21" s="25"/>
      <c r="L21" s="9" t="str">
        <f t="shared" si="13"/>
        <v>Land Vehicles</v>
      </c>
      <c r="M21" s="41" t="n">
        <f t="shared" ref="M21:AT21" si="16">IF(M5="","",M5/VLOOKUP(M$17,deflator,2,FALSE))</f>
        <v>8496761048.0017824</v>
      </c>
      <c r="N21" s="41" t="n">
        <f t="shared" si="16"/>
        <v>12481647125.48242</v>
      </c>
      <c r="O21" s="41" t="n">
        <f t="shared" si="16"/>
        <v>7801467311.0453205</v>
      </c>
      <c r="P21" s="41" t="n">
        <f t="shared" si="16"/>
        <v>8042332737.8585825</v>
      </c>
      <c r="Q21" s="41" t="n">
        <f t="shared" si="16"/>
        <v>6479188748.0553226</v>
      </c>
      <c r="R21" s="41" t="n">
        <f t="shared" si="16"/>
        <v>5432109078.7952795</v>
      </c>
      <c r="S21" s="41" t="n">
        <f t="shared" si="16"/>
        <v>6329626008.3948431</v>
      </c>
      <c r="T21" s="41" t="n">
        <f t="shared" si="16"/>
        <v>6175858018.889226</v>
      </c>
      <c r="U21" s="41" t="n">
        <f t="shared" si="16"/>
        <v>4682923414.7345123</v>
      </c>
      <c r="V21" s="41" t="n">
        <f t="shared" si="16"/>
        <v>5785017364.1883469</v>
      </c>
      <c r="W21" s="41" t="n">
        <f t="shared" si="16"/>
        <v>5487450607.6074028</v>
      </c>
      <c r="X21" s="41" t="n">
        <f t="shared" si="16"/>
        <v>5202187810.3927622</v>
      </c>
      <c r="Y21" s="41" t="n">
        <f t="shared" si="16"/>
        <v>7430565479.1797934</v>
      </c>
      <c r="Z21" s="41" t="n">
        <f t="shared" si="16"/>
        <v>14692106560.140493</v>
      </c>
      <c r="AA21" s="41" t="n">
        <f t="shared" si="16"/>
        <v>12711240751.03694</v>
      </c>
      <c r="AB21" s="41" t="n">
        <f t="shared" si="16"/>
        <v>22032729813.041679</v>
      </c>
      <c r="AC21" s="41" t="n">
        <f t="shared" si="16"/>
        <v>22554381653.087597</v>
      </c>
      <c r="AD21" s="41" t="n">
        <f t="shared" si="16"/>
        <v>38373128421.115433</v>
      </c>
      <c r="AE21" s="41" t="n">
        <f t="shared" si="16"/>
        <v>52996883465.056023</v>
      </c>
      <c r="AF21" s="41" t="n">
        <f t="shared" si="16"/>
        <v>38051041678.695572</v>
      </c>
      <c r="AG21" s="41" t="n">
        <f t="shared" si="16"/>
        <v>33145381579.60862</v>
      </c>
      <c r="AH21" s="41" t="n">
        <f t="shared" si="16"/>
        <v>25106733466.135754</v>
      </c>
      <c r="AI21" s="41" t="n">
        <f t="shared" si="16"/>
        <v>13646440499.242002</v>
      </c>
      <c r="AJ21" s="41" t="n">
        <f t="shared" si="16"/>
        <v>9194510143.0267124</v>
      </c>
      <c r="AK21" s="41" t="n">
        <f t="shared" si="16"/>
        <v>7067592604.8672676</v>
      </c>
      <c r="AL21" s="41" t="n">
        <f t="shared" si="16"/>
        <v>8993617219.8081856</v>
      </c>
      <c r="AM21" s="41" t="n">
        <f t="shared" si="16"/>
        <v>8746576920.8493328</v>
      </c>
      <c r="AN21" s="41" t="n">
        <f t="shared" si="16"/>
        <v>9645834156.661375</v>
      </c>
      <c r="AO21" s="41" t="n">
        <f t="shared" si="16"/>
        <v>14489839925.732977</v>
      </c>
      <c r="AP21" s="41" t="n">
        <f t="shared" si="16"/>
        <v>14457466919.128094</v>
      </c>
      <c r="AQ21" s="41" t="n">
        <f t="shared" si="16"/>
        <v>12981768016.664303</v>
      </c>
      <c r="AR21" s="41" t="n">
        <f t="shared" si="16"/>
        <v>10359050778.327597</v>
      </c>
      <c r="AS21" s="41" t="n">
        <f t="shared" si="16"/>
        <v>10756367609.108601</v>
      </c>
      <c r="AT21" s="41" t="n">
        <f t="shared" si="16"/>
        <v>6114940332.2886095</v>
      </c>
    </row>
    <row r="22">
      <c r="A22" s="27" t="str">
        <f t="shared" si="3"/>
        <v>Missile Defense</v>
      </c>
      <c r="B22" s="55" t="n">
        <f t="shared" si="8"/>
        <v>11250082260.000881</v>
      </c>
      <c r="C22" s="55" t="n">
        <f t="shared" si="4"/>
        <v>12935749884.010204</v>
      </c>
      <c r="D22" s="47" t="n">
        <f t="shared" si="4"/>
        <v>13817290529.706301</v>
      </c>
      <c r="E22" s="55" t="n">
        <f t="shared" si="4"/>
        <v>6114577955.4577084</v>
      </c>
      <c r="F22" s="8" t="n">
        <f t="shared" si="9"/>
        <v>6.814762604414315E-2</v>
      </c>
      <c r="G22" s="25" t="n">
        <f t="shared" si="10"/>
        <v>0.2281946220813873</v>
      </c>
      <c r="H22" s="29" t="n">
        <f t="shared" si="11"/>
        <v>0.44253089578682248</v>
      </c>
      <c r="I22" s="11" t="n">
        <f t="shared" si="12"/>
        <v>3.334926494104571E-2</v>
      </c>
      <c r="J22" s="11" t="n">
        <f t="shared" si="6"/>
        <v>2.967939585586598E-2</v>
      </c>
      <c r="K22" s="25"/>
      <c r="L22" s="9" t="str">
        <f t="shared" si="13"/>
        <v>Missile Defense</v>
      </c>
      <c r="M22" s="41" t="n">
        <f t="shared" ref="M22:AT22" si="17">IF(M6="","",M6/VLOOKUP(M$17,deflator,2,FALSE))</f>
        <v>6032822140.0156631</v>
      </c>
      <c r="N22" s="41" t="n">
        <f t="shared" si="17"/>
        <v>9990757469.1617203</v>
      </c>
      <c r="O22" s="41" t="n">
        <f t="shared" si="17"/>
        <v>7336657438.4778309</v>
      </c>
      <c r="P22" s="41" t="n">
        <f t="shared" si="17"/>
        <v>9130873892.2600651</v>
      </c>
      <c r="Q22" s="41" t="n">
        <f t="shared" si="17"/>
        <v>7679140602.4776936</v>
      </c>
      <c r="R22" s="41" t="n">
        <f t="shared" si="17"/>
        <v>6112165700.2051973</v>
      </c>
      <c r="S22" s="41" t="n">
        <f t="shared" si="17"/>
        <v>6393941560.3542337</v>
      </c>
      <c r="T22" s="41" t="n">
        <f t="shared" si="17"/>
        <v>6784225907.7746811</v>
      </c>
      <c r="U22" s="41" t="n">
        <f t="shared" si="17"/>
        <v>6016289806.1540356</v>
      </c>
      <c r="V22" s="41" t="n">
        <f t="shared" si="17"/>
        <v>6045865409.8292971</v>
      </c>
      <c r="W22" s="41" t="n">
        <f t="shared" si="17"/>
        <v>4848869081.8696394</v>
      </c>
      <c r="X22" s="41" t="n">
        <f t="shared" si="17"/>
        <v>5307092958.7463789</v>
      </c>
      <c r="Y22" s="41" t="n">
        <f t="shared" si="17"/>
        <v>7340234278.9484177</v>
      </c>
      <c r="Z22" s="41" t="n">
        <f t="shared" si="17"/>
        <v>7674708345.7142143</v>
      </c>
      <c r="AA22" s="41" t="n">
        <f t="shared" si="17"/>
        <v>8913906479.3275719</v>
      </c>
      <c r="AB22" s="41" t="n">
        <f t="shared" si="17"/>
        <v>9373228018.197464</v>
      </c>
      <c r="AC22" s="41" t="n">
        <f t="shared" si="17"/>
        <v>9455904225.4306393</v>
      </c>
      <c r="AD22" s="41" t="n">
        <f t="shared" si="17"/>
        <v>11305963507.320248</v>
      </c>
      <c r="AE22" s="41" t="n">
        <f t="shared" si="17"/>
        <v>11679538854.689457</v>
      </c>
      <c r="AF22" s="41" t="n">
        <f t="shared" si="17"/>
        <v>13855427149.815752</v>
      </c>
      <c r="AG22" s="41" t="n">
        <f t="shared" si="17"/>
        <v>13792195770.239588</v>
      </c>
      <c r="AH22" s="41" t="n">
        <f t="shared" si="17"/>
        <v>13991221655.207479</v>
      </c>
      <c r="AI22" s="41" t="n">
        <f t="shared" si="17"/>
        <v>14113505765.063057</v>
      </c>
      <c r="AJ22" s="41" t="n">
        <f t="shared" si="17"/>
        <v>13365840413.273296</v>
      </c>
      <c r="AK22" s="41" t="n">
        <f t="shared" si="17"/>
        <v>10332153401.65877</v>
      </c>
      <c r="AL22" s="41" t="n">
        <f t="shared" si="17"/>
        <v>11250082260.000881</v>
      </c>
      <c r="AM22" s="41" t="n">
        <f t="shared" si="17"/>
        <v>11879057629.836519</v>
      </c>
      <c r="AN22" s="41" t="n">
        <f t="shared" si="17"/>
        <v>10089839004.725504</v>
      </c>
      <c r="AO22" s="41" t="n">
        <f t="shared" si="17"/>
        <v>15332495552.698919</v>
      </c>
      <c r="AP22" s="41" t="n">
        <f t="shared" si="17"/>
        <v>16608201196.766081</v>
      </c>
      <c r="AQ22" s="56" t="n">
        <f t="shared" si="17"/>
        <v>21407273981.444084</v>
      </c>
      <c r="AR22" s="41" t="n">
        <f t="shared" si="17"/>
        <v>12935749884.010204</v>
      </c>
      <c r="AS22" s="41" t="n">
        <f t="shared" si="17"/>
        <v>13817290529.706301</v>
      </c>
      <c r="AT22" s="41" t="n">
        <f t="shared" si="17"/>
        <v>6114577955.4577084</v>
      </c>
    </row>
    <row r="23">
      <c r="A23" s="27" t="str">
        <f t="shared" ref="A23:A30" si="18">L23</f>
        <v>Ordnance and Missiles</v>
      </c>
      <c r="B23" s="55" t="n">
        <f t="shared" ref="B23:B30" si="19">AL23</f>
        <v>15893707866.854902</v>
      </c>
      <c r="C23" s="55" t="n">
        <f t="shared" ref="C23:C30" si="20">AR23</f>
        <v>23493250487.493988</v>
      </c>
      <c r="D23" s="47" t="n">
        <f t="shared" ref="D23:D30" si="21">AS23</f>
        <v>20479950490.316299</v>
      </c>
      <c r="E23" s="47" t="n">
        <f t="shared" ref="E23:E30" si="22">AT23</f>
        <v>14458426643.145641</v>
      </c>
      <c r="F23" s="8" t="n">
        <f t="shared" ref="F23:F30" si="23">(D23/C23)-1</f>
        <v>-0.12826237045323885</v>
      </c>
      <c r="G23" s="25" t="n">
        <f t="shared" ref="G23:G30" si="24">(D23/B23)-1</f>
        <v>0.28855712347813123</v>
      </c>
      <c r="H23" s="8" t="n">
        <f t="shared" ref="H23:H30" si="25">E23/D23</f>
        <v>0.70597957011576451</v>
      </c>
      <c r="I23" s="11" t="n">
        <f>E23/C23</f>
        <v>0.61542895696115796</v>
      </c>
      <c r="J23" s="11" t="n">
        <f t="shared" si="6"/>
        <v>7.0179392743190128E-2</v>
      </c>
      <c r="K23" s="25"/>
      <c r="L23" s="9" t="str">
        <f t="shared" si="13"/>
        <v>Ordnance and Missiles</v>
      </c>
      <c r="M23" s="41" t="n">
        <f t="shared" ref="M23:AT23" si="26">IF(M7="","",M7/VLOOKUP(M$17,deflator,2,FALSE))</f>
        <v>22521272714.328114</v>
      </c>
      <c r="N23" s="41" t="n">
        <f t="shared" si="26"/>
        <v>28467781065.670673</v>
      </c>
      <c r="O23" s="41" t="n">
        <f t="shared" si="26"/>
        <v>25209506559.790302</v>
      </c>
      <c r="P23" s="41" t="n">
        <f t="shared" si="26"/>
        <v>20443265377.561279</v>
      </c>
      <c r="Q23" s="41" t="n">
        <f t="shared" si="26"/>
        <v>15276697121.496216</v>
      </c>
      <c r="R23" s="41" t="n">
        <f t="shared" si="26"/>
        <v>14978464116.906574</v>
      </c>
      <c r="S23" s="41" t="n">
        <f t="shared" si="26"/>
        <v>15173276336.52277</v>
      </c>
      <c r="T23" s="41" t="n">
        <f t="shared" si="26"/>
        <v>13581379410.944469</v>
      </c>
      <c r="U23" s="41" t="n">
        <f t="shared" si="26"/>
        <v>14412955191.778114</v>
      </c>
      <c r="V23" s="41" t="n">
        <f t="shared" si="26"/>
        <v>15111299548.317213</v>
      </c>
      <c r="W23" s="41" t="n">
        <f t="shared" si="26"/>
        <v>14026802467.282799</v>
      </c>
      <c r="X23" s="41" t="n">
        <f t="shared" si="26"/>
        <v>14387811668.93898</v>
      </c>
      <c r="Y23" s="41" t="n">
        <f t="shared" si="26"/>
        <v>19193136161.138203</v>
      </c>
      <c r="Z23" s="41" t="n">
        <f t="shared" si="26"/>
        <v>20675188900.257179</v>
      </c>
      <c r="AA23" s="41" t="n">
        <f t="shared" si="26"/>
        <v>20963778895.360962</v>
      </c>
      <c r="AB23" s="41" t="n">
        <f t="shared" si="26"/>
        <v>21421867008.928471</v>
      </c>
      <c r="AC23" s="41" t="n">
        <f t="shared" si="26"/>
        <v>21008087278.924847</v>
      </c>
      <c r="AD23" s="41" t="n">
        <f t="shared" si="26"/>
        <v>24422124703.397968</v>
      </c>
      <c r="AE23" s="41" t="n">
        <f t="shared" si="26"/>
        <v>25601964631.055069</v>
      </c>
      <c r="AF23" s="41" t="n">
        <f t="shared" si="26"/>
        <v>23641455224.473145</v>
      </c>
      <c r="AG23" s="41" t="n">
        <f t="shared" si="26"/>
        <v>21830259310.373749</v>
      </c>
      <c r="AH23" s="41" t="n">
        <f t="shared" si="26"/>
        <v>19782194998.664276</v>
      </c>
      <c r="AI23" s="41" t="n">
        <f t="shared" si="26"/>
        <v>19745741106.530991</v>
      </c>
      <c r="AJ23" s="41" t="n">
        <f t="shared" si="26"/>
        <v>16126920786.396332</v>
      </c>
      <c r="AK23" s="41" t="n">
        <f t="shared" si="26"/>
        <v>15259735502.66033</v>
      </c>
      <c r="AL23" s="41" t="n">
        <f t="shared" si="26"/>
        <v>15893707866.854902</v>
      </c>
      <c r="AM23" s="41" t="n">
        <f t="shared" si="26"/>
        <v>19599743679.57056</v>
      </c>
      <c r="AN23" s="41" t="n">
        <f t="shared" si="26"/>
        <v>21089286858.892094</v>
      </c>
      <c r="AO23" s="41" t="n">
        <f t="shared" si="26"/>
        <v>24747627460.525547</v>
      </c>
      <c r="AP23" s="41" t="n">
        <f t="shared" si="26"/>
        <v>25921392229.801708</v>
      </c>
      <c r="AQ23" s="41" t="n">
        <f t="shared" si="26"/>
        <v>26374825833.206383</v>
      </c>
      <c r="AR23" s="41" t="n">
        <f t="shared" si="26"/>
        <v>23493250487.493988</v>
      </c>
      <c r="AS23" s="41" t="n">
        <f t="shared" si="26"/>
        <v>20479950490.316299</v>
      </c>
      <c r="AT23" s="41" t="n">
        <f t="shared" si="26"/>
        <v>14458426643.145641</v>
      </c>
    </row>
    <row r="24">
      <c r="A24" s="27" t="str">
        <f t="shared" si="18"/>
        <v>Other Products</v>
      </c>
      <c r="B24" s="55" t="n">
        <f t="shared" si="19"/>
        <v>25271293679.8241</v>
      </c>
      <c r="C24" s="55" t="n">
        <f t="shared" si="20"/>
        <v>57207745250.424995</v>
      </c>
      <c r="D24" s="55" t="n">
        <f t="shared" si="21"/>
        <v>58510847251.7136</v>
      </c>
      <c r="E24" s="55" t="n">
        <f t="shared" si="22"/>
        <v>14500592471.984619</v>
      </c>
      <c r="F24" s="29" t="n">
        <f t="shared" si="23"/>
        <v>2.277841917356338E-2</v>
      </c>
      <c r="G24" s="25" t="n">
        <f t="shared" si="24"/>
        <v>1.3153087448952814</v>
      </c>
      <c r="H24" s="29" t="n">
        <f t="shared" si="25"/>
        <v>0.2478274226589659</v>
      </c>
      <c r="I24" s="11" t="n">
        <f t="shared" si="12"/>
        <v>0.14122115640018534</v>
      </c>
      <c r="J24" s="11" t="n">
        <f t="shared" si="6"/>
        <v>7.0384060397248857E-2</v>
      </c>
      <c r="K24" s="25"/>
      <c r="L24" s="9" t="str">
        <f t="shared" si="13"/>
        <v>Other Products</v>
      </c>
      <c r="M24" s="41" t="n">
        <f t="shared" ref="M24:AT24" si="27">IF(M8="","",M8/VLOOKUP(M$17,deflator,2,FALSE))</f>
        <v>21651236733.666534</v>
      </c>
      <c r="N24" s="41" t="n">
        <f t="shared" si="27"/>
        <v>26227166146.217731</v>
      </c>
      <c r="O24" s="41" t="n">
        <f t="shared" si="27"/>
        <v>18106796731.923656</v>
      </c>
      <c r="P24" s="41" t="n">
        <f t="shared" si="27"/>
        <v>19300123614.819847</v>
      </c>
      <c r="Q24" s="41" t="n">
        <f t="shared" si="27"/>
        <v>15442633771.917412</v>
      </c>
      <c r="R24" s="41" t="n">
        <f t="shared" si="27"/>
        <v>15015339183.890711</v>
      </c>
      <c r="S24" s="41" t="n">
        <f t="shared" si="27"/>
        <v>16566119779.704824</v>
      </c>
      <c r="T24" s="41" t="n">
        <f t="shared" si="27"/>
        <v>16383454141.171104</v>
      </c>
      <c r="U24" s="41" t="n">
        <f t="shared" si="27"/>
        <v>14295077561.123627</v>
      </c>
      <c r="V24" s="41" t="n">
        <f t="shared" si="27"/>
        <v>12656854970.771639</v>
      </c>
      <c r="W24" s="41" t="n">
        <f t="shared" si="27"/>
        <v>13954681066.586061</v>
      </c>
      <c r="X24" s="41" t="n">
        <f t="shared" si="27"/>
        <v>16129648064.78701</v>
      </c>
      <c r="Y24" s="41" t="n">
        <f t="shared" si="27"/>
        <v>20797175937.274326</v>
      </c>
      <c r="Z24" s="41" t="n">
        <f t="shared" si="27"/>
        <v>23685286877.66214</v>
      </c>
      <c r="AA24" s="41" t="n">
        <f t="shared" si="27"/>
        <v>27245549452.023327</v>
      </c>
      <c r="AB24" s="41" t="n">
        <f t="shared" si="27"/>
        <v>45891620138.100792</v>
      </c>
      <c r="AC24" s="41" t="n">
        <f t="shared" si="27"/>
        <v>48403423796.285477</v>
      </c>
      <c r="AD24" s="41" t="n">
        <f t="shared" si="27"/>
        <v>46664769543.040771</v>
      </c>
      <c r="AE24" s="41" t="n">
        <f t="shared" si="27"/>
        <v>52121099966.069687</v>
      </c>
      <c r="AF24" s="41" t="n">
        <f t="shared" si="27"/>
        <v>47002905843.28727</v>
      </c>
      <c r="AG24" s="41" t="n">
        <f t="shared" si="27"/>
        <v>38097601000.606079</v>
      </c>
      <c r="AH24" s="41" t="n">
        <f t="shared" si="27"/>
        <v>38480472611.186157</v>
      </c>
      <c r="AI24" s="41" t="n">
        <f t="shared" si="27"/>
        <v>44526118114.275551</v>
      </c>
      <c r="AJ24" s="41" t="n">
        <f t="shared" si="27"/>
        <v>32727277601.873051</v>
      </c>
      <c r="AK24" s="41" t="n">
        <f t="shared" si="27"/>
        <v>29441726591.615501</v>
      </c>
      <c r="AL24" s="41" t="n">
        <f t="shared" si="27"/>
        <v>25271293679.8241</v>
      </c>
      <c r="AM24" s="41" t="n">
        <f t="shared" si="27"/>
        <v>23085481026.951988</v>
      </c>
      <c r="AN24" s="41" t="n">
        <f t="shared" si="27"/>
        <v>25217055417.914501</v>
      </c>
      <c r="AO24" s="41" t="n">
        <f t="shared" si="27"/>
        <v>28985594138.168724</v>
      </c>
      <c r="AP24" s="41" t="n">
        <f t="shared" si="27"/>
        <v>25997569106.741745</v>
      </c>
      <c r="AQ24" s="41" t="n">
        <f t="shared" si="27"/>
        <v>28193832874.307247</v>
      </c>
      <c r="AR24" s="41" t="n">
        <f t="shared" si="27"/>
        <v>57207745250.424995</v>
      </c>
      <c r="AS24" s="41" t="n">
        <f t="shared" si="27"/>
        <v>58510847251.7136</v>
      </c>
      <c r="AT24" s="41" t="n">
        <f t="shared" si="27"/>
        <v>14500592471.984619</v>
      </c>
    </row>
    <row r="25" ht="30" customHeight="1">
      <c r="A25" s="27" t="str">
        <f t="shared" si="18"/>
        <v>Other R&amp;D and Knowledge Based</v>
      </c>
      <c r="B25" s="55" t="n">
        <f t="shared" si="19"/>
        <v>39756561581.71566</v>
      </c>
      <c r="C25" s="47" t="n">
        <f t="shared" si="20"/>
        <v>55766100984.23967</v>
      </c>
      <c r="D25" s="55" t="n">
        <f t="shared" si="21"/>
        <v>54980395765.392097</v>
      </c>
      <c r="E25" s="55" t="n">
        <f t="shared" si="22"/>
        <v>29998047214.330872</v>
      </c>
      <c r="F25" s="29" t="n">
        <f t="shared" si="23"/>
        <v>-1.4089298067828437E-2</v>
      </c>
      <c r="G25" s="25" t="n">
        <f t="shared" si="24"/>
        <v>0.38292632908873059</v>
      </c>
      <c r="H25" s="29" t="n">
        <f t="shared" si="25"/>
        <v>0.54561351908662348</v>
      </c>
      <c r="I25" s="11" t="n">
        <f t="shared" si="12"/>
        <v>0.13270009637573876</v>
      </c>
      <c r="J25" s="11" t="n">
        <f t="shared" si="6"/>
        <v>0.14560676544853018</v>
      </c>
      <c r="K25" s="25"/>
      <c r="L25" s="9" t="str">
        <f t="shared" si="13"/>
        <v>Other R&amp;D and Knowledge Based</v>
      </c>
      <c r="M25" s="41" t="n">
        <f t="shared" ref="M25:AT25" si="28">IF(M9="","",M9/VLOOKUP(M$17,deflator,2,FALSE))</f>
        <v>15450802838.830292</v>
      </c>
      <c r="N25" s="41" t="n">
        <f t="shared" si="28"/>
        <v>15213380754.914886</v>
      </c>
      <c r="O25" s="41" t="n">
        <f t="shared" si="28"/>
        <v>16450972910.352575</v>
      </c>
      <c r="P25" s="41" t="n">
        <f t="shared" si="28"/>
        <v>15672825316.858921</v>
      </c>
      <c r="Q25" s="41" t="n">
        <f t="shared" si="28"/>
        <v>15151635589.18721</v>
      </c>
      <c r="R25" s="41" t="n">
        <f t="shared" si="28"/>
        <v>15564950505.670574</v>
      </c>
      <c r="S25" s="41" t="n">
        <f t="shared" si="28"/>
        <v>15982498775.85216</v>
      </c>
      <c r="T25" s="41" t="n">
        <f t="shared" si="28"/>
        <v>16393504944.508383</v>
      </c>
      <c r="U25" s="41" t="n">
        <f t="shared" si="28"/>
        <v>18043129720.771862</v>
      </c>
      <c r="V25" s="41" t="n">
        <f t="shared" si="28"/>
        <v>18614354149.942249</v>
      </c>
      <c r="W25" s="41" t="n">
        <f t="shared" si="28"/>
        <v>20062674055.632362</v>
      </c>
      <c r="X25" s="41" t="n">
        <f t="shared" si="28"/>
        <v>19595552756.10149</v>
      </c>
      <c r="Y25" s="41" t="n">
        <f t="shared" si="28"/>
        <v>24595530721.084885</v>
      </c>
      <c r="Z25" s="41" t="n">
        <f t="shared" si="28"/>
        <v>28077235193.299015</v>
      </c>
      <c r="AA25" s="41" t="n">
        <f t="shared" si="28"/>
        <v>30550889172.672771</v>
      </c>
      <c r="AB25" s="41" t="n">
        <f t="shared" si="28"/>
        <v>36705510762.298866</v>
      </c>
      <c r="AC25" s="41" t="n">
        <f t="shared" si="28"/>
        <v>40156080331.731522</v>
      </c>
      <c r="AD25" s="41" t="n">
        <f t="shared" si="28"/>
        <v>41227518617.433502</v>
      </c>
      <c r="AE25" s="41" t="n">
        <f t="shared" si="28"/>
        <v>45047751181.622833</v>
      </c>
      <c r="AF25" s="41" t="n">
        <f t="shared" si="28"/>
        <v>50830521037.675789</v>
      </c>
      <c r="AG25" s="41" t="n">
        <f t="shared" si="28"/>
        <v>52425740335.372177</v>
      </c>
      <c r="AH25" s="41" t="n">
        <f t="shared" si="28"/>
        <v>51118690870.933685</v>
      </c>
      <c r="AI25" s="41" t="n">
        <f t="shared" si="28"/>
        <v>50525299573.006119</v>
      </c>
      <c r="AJ25" s="41" t="n">
        <f t="shared" si="28"/>
        <v>41977677692.171654</v>
      </c>
      <c r="AK25" s="41" t="n">
        <f t="shared" si="28"/>
        <v>40608193236.746033</v>
      </c>
      <c r="AL25" s="41" t="n">
        <f t="shared" si="28"/>
        <v>39756561581.71566</v>
      </c>
      <c r="AM25" s="41" t="n">
        <f t="shared" si="28"/>
        <v>39694268075.998634</v>
      </c>
      <c r="AN25" s="41" t="n">
        <f t="shared" si="28"/>
        <v>40507022862.554108</v>
      </c>
      <c r="AO25" s="41" t="n">
        <f t="shared" si="28"/>
        <v>44137624993.995682</v>
      </c>
      <c r="AP25" s="41" t="n">
        <f t="shared" si="28"/>
        <v>47655534074.290939</v>
      </c>
      <c r="AQ25" s="47" t="n">
        <f t="shared" si="28"/>
        <v>48903475268.524284</v>
      </c>
      <c r="AR25" s="47" t="n">
        <f t="shared" si="28"/>
        <v>55766100984.23967</v>
      </c>
      <c r="AS25" s="41" t="n">
        <f t="shared" si="28"/>
        <v>54980395765.392097</v>
      </c>
      <c r="AT25" s="41" t="n">
        <f t="shared" si="28"/>
        <v>29998047214.330872</v>
      </c>
    </row>
    <row r="26">
      <c r="A26" s="27" t="str">
        <f t="shared" si="18"/>
        <v>Other Services</v>
      </c>
      <c r="B26" s="55" t="n">
        <f t="shared" si="19"/>
        <v>27544143236.088715</v>
      </c>
      <c r="C26" s="55" t="n">
        <f t="shared" si="20"/>
        <v>30809340447.998417</v>
      </c>
      <c r="D26" s="55" t="n">
        <f t="shared" si="21"/>
        <v>30742623503.037899</v>
      </c>
      <c r="E26" s="55" t="e">
        <f>#REF!</f>
        <v>#REF!</v>
      </c>
      <c r="F26" s="29" t="n">
        <f t="shared" si="23"/>
        <v>-2.1654778710088474E-3</v>
      </c>
      <c r="G26" s="25" t="n">
        <f t="shared" si="24"/>
        <v>0.11612197335506491</v>
      </c>
      <c r="H26" s="29" t="e">
        <f t="shared" si="25"/>
        <v>#REF!</v>
      </c>
      <c r="I26" s="11" t="n">
        <f t="shared" si="12"/>
        <v>7.4200067949748913E-2</v>
      </c>
      <c r="J26" s="11" t="n">
        <f t="shared" si="6"/>
        <v>9.1967341355219334E-2</v>
      </c>
      <c r="K26" s="25"/>
      <c r="L26" s="9" t="str">
        <f t="shared" si="13"/>
        <v>Other Services</v>
      </c>
      <c r="M26" s="41" t="n">
        <f t="shared" ref="M26:AT26" si="29">IF(M10="","",M10/VLOOKUP(M$17,deflator,2,FALSE))</f>
        <v>8715703916.015358</v>
      </c>
      <c r="N26" s="41" t="n">
        <f t="shared" si="29"/>
        <v>10827091765.381065</v>
      </c>
      <c r="O26" s="41" t="n">
        <f t="shared" si="29"/>
        <v>7884843650.4908905</v>
      </c>
      <c r="P26" s="41" t="n">
        <f t="shared" si="29"/>
        <v>5626648187.0794125</v>
      </c>
      <c r="Q26" s="41" t="n">
        <f t="shared" si="29"/>
        <v>7187540525.5504684</v>
      </c>
      <c r="R26" s="41" t="n">
        <f t="shared" si="29"/>
        <v>9244340955.1015072</v>
      </c>
      <c r="S26" s="41" t="n">
        <f t="shared" si="29"/>
        <v>8747246056.9106579</v>
      </c>
      <c r="T26" s="41" t="n">
        <f t="shared" si="29"/>
        <v>9795116431.5589237</v>
      </c>
      <c r="U26" s="41" t="n">
        <f t="shared" si="29"/>
        <v>10134452288.097168</v>
      </c>
      <c r="V26" s="41" t="n">
        <f t="shared" si="29"/>
        <v>12104814615.13991</v>
      </c>
      <c r="W26" s="41" t="n">
        <f t="shared" si="29"/>
        <v>10513387835.979227</v>
      </c>
      <c r="X26" s="41" t="n">
        <f t="shared" si="29"/>
        <v>11705540748.445671</v>
      </c>
      <c r="Y26" s="41" t="n">
        <f t="shared" si="29"/>
        <v>16376204826.390013</v>
      </c>
      <c r="Z26" s="41" t="n">
        <f t="shared" si="29"/>
        <v>24541946296.546055</v>
      </c>
      <c r="AA26" s="41" t="n">
        <f t="shared" si="29"/>
        <v>29912883226.601784</v>
      </c>
      <c r="AB26" s="41" t="n">
        <f t="shared" si="29"/>
        <v>32067955312.071064</v>
      </c>
      <c r="AC26" s="41" t="n">
        <f t="shared" si="29"/>
        <v>33889152261.973686</v>
      </c>
      <c r="AD26" s="41" t="n">
        <f t="shared" si="29"/>
        <v>33337136677.287769</v>
      </c>
      <c r="AE26" s="41" t="n">
        <f t="shared" si="29"/>
        <v>36615226063.21981</v>
      </c>
      <c r="AF26" s="41" t="n">
        <f t="shared" si="29"/>
        <v>40543111703.646408</v>
      </c>
      <c r="AG26" s="41" t="n">
        <f t="shared" si="29"/>
        <v>43207915532.395752</v>
      </c>
      <c r="AH26" s="41" t="n">
        <f t="shared" si="29"/>
        <v>47182290977.883522</v>
      </c>
      <c r="AI26" s="41" t="n">
        <f t="shared" si="29"/>
        <v>42645127858.320724</v>
      </c>
      <c r="AJ26" s="41" t="n">
        <f t="shared" si="29"/>
        <v>37910022397.49192</v>
      </c>
      <c r="AK26" s="41" t="n">
        <f t="shared" si="29"/>
        <v>31127713244.445961</v>
      </c>
      <c r="AL26" s="41" t="n">
        <f t="shared" si="29"/>
        <v>27544143236.088715</v>
      </c>
      <c r="AM26" s="41" t="n">
        <f t="shared" si="29"/>
        <v>28346880960.861343</v>
      </c>
      <c r="AN26" s="41" t="n">
        <f t="shared" si="29"/>
        <v>30641334014.965523</v>
      </c>
      <c r="AO26" s="41" t="n">
        <f t="shared" si="29"/>
        <v>32661718792.548626</v>
      </c>
      <c r="AP26" s="41" t="n">
        <f t="shared" si="29"/>
        <v>33170118770.594376</v>
      </c>
      <c r="AQ26" s="41" t="n">
        <f t="shared" si="29"/>
        <v>32709240845.588493</v>
      </c>
      <c r="AR26" s="41" t="n">
        <f t="shared" si="29"/>
        <v>30809340447.998417</v>
      </c>
      <c r="AS26" s="41" t="n">
        <f t="shared" si="29"/>
        <v>30742623503.037899</v>
      </c>
      <c r="AT26" s="41" t="n">
        <f t="shared" si="29"/>
        <v>18947200974.157776</v>
      </c>
    </row>
    <row r="27">
      <c r="A27" s="27" t="str">
        <f t="shared" si="18"/>
        <v>Ships &amp; Submarines</v>
      </c>
      <c r="B27" s="55" t="n">
        <f t="shared" si="19"/>
        <v>25761985617.640842</v>
      </c>
      <c r="C27" s="55" t="n">
        <f t="shared" si="20"/>
        <v>34175655057.143604</v>
      </c>
      <c r="D27" s="55" t="n">
        <f t="shared" si="21"/>
        <v>34383474501.119598</v>
      </c>
      <c r="E27" s="55" t="n">
        <f t="shared" si="22"/>
        <v>19755618816.059818</v>
      </c>
      <c r="F27" s="29" t="n">
        <f t="shared" si="23"/>
        <v>6.0809205742657912E-3</v>
      </c>
      <c r="G27" s="25" t="n">
        <f t="shared" si="24"/>
        <v>0.33465933144435422</v>
      </c>
      <c r="H27" s="29" t="n">
        <f t="shared" si="25"/>
        <v>0.57456726240440115</v>
      </c>
      <c r="I27" s="11" t="n">
        <f t="shared" si="12"/>
        <v>8.2987587057409898E-2</v>
      </c>
      <c r="J27" s="11" t="n">
        <f t="shared" si="6"/>
        <v>9.5891300346590075E-2</v>
      </c>
      <c r="K27" s="25"/>
      <c r="L27" s="9" t="str">
        <f t="shared" si="13"/>
        <v>Ships &amp; Submarines</v>
      </c>
      <c r="M27" s="41" t="n">
        <f t="shared" ref="M27:AT27" si="30">IF(M11="","",M11/VLOOKUP(M$17,deflator,2,FALSE))</f>
        <v>21228143918.822308</v>
      </c>
      <c r="N27" s="41" t="n">
        <f t="shared" si="30"/>
        <v>18255763741.932308</v>
      </c>
      <c r="O27" s="41" t="n">
        <f t="shared" si="30"/>
        <v>16101818741.121265</v>
      </c>
      <c r="P27" s="41" t="n">
        <f t="shared" si="30"/>
        <v>17383554422.253849</v>
      </c>
      <c r="Q27" s="41" t="n">
        <f t="shared" si="30"/>
        <v>13228605702.360325</v>
      </c>
      <c r="R27" s="41" t="n">
        <f t="shared" si="30"/>
        <v>16925701573.508938</v>
      </c>
      <c r="S27" s="41" t="n">
        <f t="shared" si="30"/>
        <v>13714338594.757454</v>
      </c>
      <c r="T27" s="41" t="n">
        <f t="shared" si="30"/>
        <v>14102066190.556244</v>
      </c>
      <c r="U27" s="41" t="n">
        <f t="shared" si="30"/>
        <v>15646035550.261097</v>
      </c>
      <c r="V27" s="41" t="n">
        <f t="shared" si="30"/>
        <v>13723041606.572685</v>
      </c>
      <c r="W27" s="41" t="n">
        <f t="shared" si="30"/>
        <v>15116482362.763485</v>
      </c>
      <c r="X27" s="41" t="n">
        <f t="shared" si="30"/>
        <v>19567542739.313786</v>
      </c>
      <c r="Y27" s="41" t="n">
        <f t="shared" si="30"/>
        <v>19715757632.283489</v>
      </c>
      <c r="Z27" s="41" t="n">
        <f t="shared" si="30"/>
        <v>19311053134.625362</v>
      </c>
      <c r="AA27" s="41" t="n">
        <f t="shared" si="30"/>
        <v>22078390468.773312</v>
      </c>
      <c r="AB27" s="41" t="n">
        <f t="shared" si="30"/>
        <v>20272295944.587265</v>
      </c>
      <c r="AC27" s="41" t="n">
        <f t="shared" si="30"/>
        <v>23515513974.779816</v>
      </c>
      <c r="AD27" s="41" t="n">
        <f t="shared" si="30"/>
        <v>23477487462.479282</v>
      </c>
      <c r="AE27" s="41" t="n">
        <f t="shared" si="30"/>
        <v>25797968193.245659</v>
      </c>
      <c r="AF27" s="41" t="n">
        <f t="shared" si="30"/>
        <v>28373501058.253937</v>
      </c>
      <c r="AG27" s="41" t="n">
        <f t="shared" si="30"/>
        <v>22975343625.593277</v>
      </c>
      <c r="AH27" s="41" t="n">
        <f t="shared" si="30"/>
        <v>36406300484.5317</v>
      </c>
      <c r="AI27" s="41" t="n">
        <f t="shared" si="30"/>
        <v>30000955627.257103</v>
      </c>
      <c r="AJ27" s="41" t="n">
        <f t="shared" si="30"/>
        <v>28506800585.755299</v>
      </c>
      <c r="AK27" s="41" t="n">
        <f t="shared" si="30"/>
        <v>28907396953.58527</v>
      </c>
      <c r="AL27" s="41" t="n">
        <f t="shared" si="30"/>
        <v>25761985617.640842</v>
      </c>
      <c r="AM27" s="41" t="n">
        <f t="shared" si="30"/>
        <v>29326557507.575809</v>
      </c>
      <c r="AN27" s="41" t="n">
        <f t="shared" si="30"/>
        <v>31798543252.862499</v>
      </c>
      <c r="AO27" s="41" t="n">
        <f t="shared" si="30"/>
        <v>35752942173.648453</v>
      </c>
      <c r="AP27" s="41" t="n">
        <f t="shared" si="30"/>
        <v>37301668475.775887</v>
      </c>
      <c r="AQ27" s="41" t="n">
        <f t="shared" si="30"/>
        <v>44301301672.457939</v>
      </c>
      <c r="AR27" s="41" t="n">
        <f t="shared" si="30"/>
        <v>34175655057.143604</v>
      </c>
      <c r="AS27" s="41" t="n">
        <f t="shared" si="30"/>
        <v>34383474501.119598</v>
      </c>
      <c r="AT27" s="41" t="n">
        <f t="shared" si="30"/>
        <v>19755618816.059818</v>
      </c>
    </row>
    <row r="28">
      <c r="A28" s="27" t="str">
        <f t="shared" si="18"/>
        <v>Space Systems</v>
      </c>
      <c r="B28" s="55" t="n">
        <f t="shared" si="19"/>
        <v>7152380831.3320475</v>
      </c>
      <c r="C28" s="55" t="n">
        <f t="shared" si="20"/>
        <v>3876240009.3868055</v>
      </c>
      <c r="D28" s="55" t="n">
        <f t="shared" si="21"/>
        <v>4643056135.7002001</v>
      </c>
      <c r="E28" s="55" t="n">
        <f t="shared" si="22"/>
        <v>2462741446.8629632</v>
      </c>
      <c r="F28" s="8" t="n">
        <f t="shared" si="23"/>
        <v>0.19782472820476871</v>
      </c>
      <c r="G28" s="25" t="n">
        <f t="shared" si="24"/>
        <v>-0.3508376797610363</v>
      </c>
      <c r="H28" s="29" t="n">
        <f t="shared" si="25"/>
        <v>0.53041388578679494</v>
      </c>
      <c r="I28" s="11" t="n">
        <f t="shared" si="12"/>
        <v>1.1206430730591663E-2</v>
      </c>
      <c r="J28" s="11" t="n">
        <f t="shared" si="6"/>
        <v>1.1953838649951868E-2</v>
      </c>
      <c r="K28" s="25"/>
      <c r="L28" s="9" t="str">
        <f t="shared" si="13"/>
        <v>Space Systems</v>
      </c>
      <c r="M28" s="41" t="n">
        <f t="shared" ref="M28:AT28" si="31">IF(M12="","",M12/VLOOKUP(M$17,deflator,2,FALSE))</f>
        <v>10154930808.530643</v>
      </c>
      <c r="N28" s="41" t="n">
        <f t="shared" si="31"/>
        <v>8705023523.2999039</v>
      </c>
      <c r="O28" s="41" t="n">
        <f t="shared" si="31"/>
        <v>6004528138.3619833</v>
      </c>
      <c r="P28" s="41" t="n">
        <f t="shared" si="31"/>
        <v>6907301236.6446733</v>
      </c>
      <c r="Q28" s="41" t="n">
        <f t="shared" si="31"/>
        <v>6632410715.0839987</v>
      </c>
      <c r="R28" s="41" t="n">
        <f t="shared" si="31"/>
        <v>6047222098.5070572</v>
      </c>
      <c r="S28" s="41" t="n">
        <f t="shared" si="31"/>
        <v>5076672539.0463142</v>
      </c>
      <c r="T28" s="41" t="n">
        <f t="shared" si="31"/>
        <v>5376821437.8321848</v>
      </c>
      <c r="U28" s="41" t="n">
        <f t="shared" si="31"/>
        <v>5930753132.0048466</v>
      </c>
      <c r="V28" s="41" t="n">
        <f t="shared" si="31"/>
        <v>5789712387.5574579</v>
      </c>
      <c r="W28" s="41" t="n">
        <f t="shared" si="31"/>
        <v>5142468247.7134552</v>
      </c>
      <c r="X28" s="41" t="n">
        <f t="shared" si="31"/>
        <v>6553338068.7724752</v>
      </c>
      <c r="Y28" s="41" t="n">
        <f t="shared" si="31"/>
        <v>6978679889.4916334</v>
      </c>
      <c r="Z28" s="41" t="n">
        <f t="shared" si="31"/>
        <v>8060318704.9060431</v>
      </c>
      <c r="AA28" s="41" t="n">
        <f t="shared" si="31"/>
        <v>9339434253.8379021</v>
      </c>
      <c r="AB28" s="41" t="n">
        <f t="shared" si="31"/>
        <v>9415943130.7707787</v>
      </c>
      <c r="AC28" s="41" t="n">
        <f t="shared" si="31"/>
        <v>11199737621.22802</v>
      </c>
      <c r="AD28" s="41" t="n">
        <f t="shared" si="31"/>
        <v>11172862904.259794</v>
      </c>
      <c r="AE28" s="41" t="n">
        <f t="shared" si="31"/>
        <v>12766969309.857649</v>
      </c>
      <c r="AF28" s="41" t="n">
        <f t="shared" si="31"/>
        <v>13698878332.994875</v>
      </c>
      <c r="AG28" s="41" t="n">
        <f t="shared" si="31"/>
        <v>11890962364.049744</v>
      </c>
      <c r="AH28" s="41" t="n">
        <f t="shared" si="31"/>
        <v>13206494162.395592</v>
      </c>
      <c r="AI28" s="41" t="n">
        <f t="shared" si="31"/>
        <v>12529191740.728071</v>
      </c>
      <c r="AJ28" s="41" t="n">
        <f t="shared" si="31"/>
        <v>9363042868.8726788</v>
      </c>
      <c r="AK28" s="41" t="n">
        <f t="shared" si="31"/>
        <v>9522983752.2579594</v>
      </c>
      <c r="AL28" s="41" t="n">
        <f t="shared" si="31"/>
        <v>7152380831.3320475</v>
      </c>
      <c r="AM28" s="41" t="n">
        <f t="shared" si="31"/>
        <v>7227789248.2462444</v>
      </c>
      <c r="AN28" s="41" t="n">
        <f t="shared" si="31"/>
        <v>7071455550.9890261</v>
      </c>
      <c r="AO28" s="41" t="n">
        <f t="shared" si="31"/>
        <v>6789262913.3054314</v>
      </c>
      <c r="AP28" s="41" t="n">
        <f t="shared" si="31"/>
        <v>8082239010.0171633</v>
      </c>
      <c r="AQ28" s="41" t="n">
        <f t="shared" si="31"/>
        <v>8119862735.380373</v>
      </c>
      <c r="AR28" s="41" t="n">
        <f t="shared" si="31"/>
        <v>3876240009.3868055</v>
      </c>
      <c r="AS28" s="41" t="n">
        <f t="shared" si="31"/>
        <v>4643056135.7002001</v>
      </c>
      <c r="AT28" s="41" t="n">
        <f t="shared" si="31"/>
        <v>2462741446.8629632</v>
      </c>
    </row>
    <row r="29">
      <c r="A29" s="27" t="str">
        <f t="shared" si="18"/>
        <v>Unlabeled</v>
      </c>
      <c r="B29" s="55" t="n">
        <f t="shared" si="19"/>
        <v>35983.427012267362</v>
      </c>
      <c r="C29" s="55" t="n">
        <f t="shared" si="20"/>
        <v>413082.90652077406</v>
      </c>
      <c r="D29" s="55" t="n">
        <f t="shared" si="21"/>
        <v>980919.76850000001</v>
      </c>
      <c r="E29" s="55" t="n">
        <f t="shared" si="22"/>
        <v>319653.35811726277</v>
      </c>
      <c r="F29" s="29" t="n">
        <f t="shared" si="23"/>
        <v>1.3746317095565157</v>
      </c>
      <c r="G29" s="25" t="n">
        <f t="shared" si="24"/>
        <v>26.260320929565374</v>
      </c>
      <c r="H29" s="29" t="n">
        <f t="shared" si="25"/>
        <v>0.32587105325246868</v>
      </c>
      <c r="I29" s="11" t="n">
        <f t="shared" si="12"/>
        <v>0.18133418689431161</v>
      </c>
      <c r="J29" s="11" t="n">
        <f t="shared" si="6"/>
        <v>0.23263315742854668</v>
      </c>
      <c r="K29" s="25"/>
      <c r="L29" s="9" t="str">
        <f t="shared" si="13"/>
        <v>Unlabeled</v>
      </c>
      <c r="M29" s="41" t="str">
        <f t="shared" ref="M29:AT29" si="32">IF(M13="","",M13/VLOOKUP(M$17,deflator,2,FALSE))</f>
      </c>
      <c r="N29" s="41" t="str">
        <f t="shared" si="32"/>
      </c>
      <c r="O29" s="41" t="str">
        <f t="shared" si="32"/>
      </c>
      <c r="P29" s="41" t="str">
        <f t="shared" si="32"/>
      </c>
      <c r="Q29" s="41" t="str">
        <f t="shared" si="32"/>
      </c>
      <c r="R29" s="41" t="str">
        <f t="shared" si="32"/>
      </c>
      <c r="S29" s="41" t="str">
        <f t="shared" si="32"/>
      </c>
      <c r="T29" s="41" t="str">
        <f t="shared" si="32"/>
      </c>
      <c r="U29" s="41" t="str">
        <f t="shared" si="32"/>
      </c>
      <c r="V29" s="41" t="str">
        <f t="shared" si="32"/>
      </c>
      <c r="W29" s="41" t="n">
        <f t="shared" si="32"/>
        <v>47669452.409212656</v>
      </c>
      <c r="X29" s="41" t="n">
        <f t="shared" si="32"/>
        <v>15499081.938118953</v>
      </c>
      <c r="Y29" s="41" t="n">
        <f t="shared" si="32"/>
        <v>130564595.42886336</v>
      </c>
      <c r="Z29" s="41" t="n">
        <f t="shared" si="32"/>
        <v>115417039.64743306</v>
      </c>
      <c r="AA29" s="41" t="n">
        <f t="shared" si="32"/>
        <v>10528669.911007831</v>
      </c>
      <c r="AB29" s="41" t="n">
        <f t="shared" si="32"/>
        <v>5489693.5336596528</v>
      </c>
      <c r="AC29" s="41" t="n">
        <f t="shared" si="32"/>
        <v>153442908.38277924</v>
      </c>
      <c r="AD29" s="41" t="n">
        <f t="shared" si="32"/>
        <v>24559459.532689799</v>
      </c>
      <c r="AE29" s="41" t="n">
        <f t="shared" si="32"/>
        <v>490607.41584320518</v>
      </c>
      <c r="AF29" s="41" t="n">
        <f t="shared" si="32"/>
        <v>1301353.3805184057</v>
      </c>
      <c r="AG29" s="41" t="n">
        <f t="shared" si="32"/>
        <v>-332184.73425493552</v>
      </c>
      <c r="AH29" s="41" t="n">
        <f t="shared" si="32"/>
        <v>-180591.70059669059</v>
      </c>
      <c r="AI29" s="41" t="n">
        <f t="shared" si="32"/>
        <v>-8157.49366437355</v>
      </c>
      <c r="AJ29" s="41" t="n">
        <f t="shared" si="32"/>
        <v>-123324.4875928027</v>
      </c>
      <c r="AK29" s="41" t="str">
        <f t="shared" si="32"/>
      </c>
      <c r="AL29" s="41" t="n">
        <f t="shared" si="32"/>
        <v>35983.427012267362</v>
      </c>
      <c r="AM29" s="41" t="n">
        <f t="shared" si="32"/>
        <v>4260551.6858879356</v>
      </c>
      <c r="AN29" s="41" t="n">
        <f t="shared" si="32"/>
        <v>1572643.058881799</v>
      </c>
      <c r="AO29" s="41" t="n">
        <f t="shared" si="32"/>
        <v>-242993.47650283971</v>
      </c>
      <c r="AP29" s="41" t="n">
        <f t="shared" si="32"/>
        <v>521779.59854369418</v>
      </c>
      <c r="AQ29" s="41" t="n">
        <f t="shared" si="32"/>
        <v>347656.57256334287</v>
      </c>
      <c r="AR29" s="41" t="n">
        <f t="shared" si="32"/>
        <v>413082.90652077406</v>
      </c>
      <c r="AS29" s="41" t="n">
        <f t="shared" si="32"/>
        <v>980919.76850000001</v>
      </c>
      <c r="AT29" s="41" t="n">
        <f t="shared" si="32"/>
        <v>319653.35811726277</v>
      </c>
    </row>
    <row r="30">
      <c r="A30" s="27" t="str">
        <f t="shared" si="18"/>
        <v>Grand Total</v>
      </c>
      <c r="B30" s="41" t="n">
        <f t="shared" si="19"/>
        <v>328869861606.95331</v>
      </c>
      <c r="C30" s="41" t="n">
        <f t="shared" si="20"/>
        <v>413882614520.63428</v>
      </c>
      <c r="D30" s="41" t="n">
        <f t="shared" si="21"/>
        <v>414320692049.20355</v>
      </c>
      <c r="E30" s="41" t="n">
        <f t="shared" si="22"/>
        <v>206020971085.5416</v>
      </c>
      <c r="F30" s="29" t="n">
        <f t="shared" si="23"/>
        <v>1.0584583966559702E-3</v>
      </c>
      <c r="G30" s="25" t="n">
        <f t="shared" si="24"/>
        <v>0.2598317462862445</v>
      </c>
      <c r="H30" s="29" t="n">
        <f t="shared" si="25"/>
        <v>0.49725001680841741</v>
      </c>
      <c r="I30" s="11" t="b">
        <f t="shared" si="12"/>
        <v>0</v>
      </c>
      <c r="J30" s="11" t="b">
        <f t="shared" si="6"/>
        <v>0</v>
      </c>
      <c r="K30" s="25"/>
      <c r="L30" s="9" t="str">
        <f t="shared" si="13"/>
        <v>Grand Total</v>
      </c>
      <c r="M30" s="41" t="n">
        <f t="shared" ref="M30:AT30" si="33">IF(M14="","",M14/VLOOKUP(M$17,deflator,2,FALSE))</f>
        <v>239199681230.54471</v>
      </c>
      <c r="N30" s="41" t="n">
        <f t="shared" si="33"/>
        <v>261290729119.9429</v>
      </c>
      <c r="O30" s="41" t="n">
        <f t="shared" si="33"/>
        <v>231052642709.19879</v>
      </c>
      <c r="P30" s="41" t="n">
        <f t="shared" si="33"/>
        <v>222030070082.75241</v>
      </c>
      <c r="Q30" s="41" t="n">
        <f t="shared" si="33"/>
        <v>209755450716.4137</v>
      </c>
      <c r="R30" s="41" t="n">
        <f t="shared" si="33"/>
        <v>204405296246.58194</v>
      </c>
      <c r="S30" s="41" t="n">
        <f t="shared" si="33"/>
        <v>203829663285.77426</v>
      </c>
      <c r="T30" s="41" t="n">
        <f t="shared" si="33"/>
        <v>196101401438.07629</v>
      </c>
      <c r="U30" s="41" t="n">
        <f t="shared" si="33"/>
        <v>195325733178.12</v>
      </c>
      <c r="V30" s="41" t="n">
        <f t="shared" si="33"/>
        <v>201529294725.62869</v>
      </c>
      <c r="W30" s="41" t="n">
        <f t="shared" si="33"/>
        <v>213564752581.37903</v>
      </c>
      <c r="X30" s="41" t="n">
        <f t="shared" si="33"/>
        <v>227146673079.63129</v>
      </c>
      <c r="Y30" s="41" t="n">
        <f t="shared" si="33"/>
        <v>263709938807.80118</v>
      </c>
      <c r="Z30" s="41" t="n">
        <f t="shared" si="33"/>
        <v>322342228014.78436</v>
      </c>
      <c r="AA30" s="41" t="n">
        <f t="shared" si="33"/>
        <v>341766161628.44629</v>
      </c>
      <c r="AB30" s="41" t="n">
        <f t="shared" si="33"/>
        <v>383526161391.43213</v>
      </c>
      <c r="AC30" s="41" t="n">
        <f t="shared" si="33"/>
        <v>412680702347.21045</v>
      </c>
      <c r="AD30" s="41" t="n">
        <f t="shared" si="33"/>
        <v>446556816579.88892</v>
      </c>
      <c r="AE30" s="41" t="n">
        <f t="shared" si="33"/>
        <v>503864098460.09125</v>
      </c>
      <c r="AF30" s="41" t="n">
        <f t="shared" si="33"/>
        <v>503502767809.55353</v>
      </c>
      <c r="AG30" s="41" t="n">
        <f t="shared" si="33"/>
        <v>474106785634.96906</v>
      </c>
      <c r="AH30" s="41" t="n">
        <f t="shared" si="33"/>
        <v>472642625007.6712</v>
      </c>
      <c r="AI30" s="41" t="n">
        <f t="shared" si="33"/>
        <v>450371557038.64948</v>
      </c>
      <c r="AJ30" s="41" t="n">
        <f t="shared" si="33"/>
        <v>379139270395.26904</v>
      </c>
      <c r="AK30" s="41" t="n">
        <f t="shared" si="33"/>
        <v>343680149719.00073</v>
      </c>
      <c r="AL30" s="41" t="n">
        <f t="shared" si="33"/>
        <v>328869861606.95331</v>
      </c>
      <c r="AM30" s="41" t="n">
        <f t="shared" si="33"/>
        <v>354928204088.39642</v>
      </c>
      <c r="AN30" s="41" t="n">
        <f t="shared" si="33"/>
        <v>374711402397.52411</v>
      </c>
      <c r="AO30" s="41" t="n">
        <f t="shared" si="33"/>
        <v>409895778951.95563</v>
      </c>
      <c r="AP30" s="41" t="n">
        <f t="shared" si="33"/>
        <v>429908496130.4726</v>
      </c>
      <c r="AQ30" s="41" t="n">
        <f t="shared" si="33"/>
        <v>467072203011.73773</v>
      </c>
      <c r="AR30" s="41" t="n">
        <f t="shared" si="33"/>
        <v>413882614520.63428</v>
      </c>
      <c r="AS30" s="41" t="n">
        <f t="shared" si="33"/>
        <v>414320692049.20355</v>
      </c>
      <c r="AT30" s="41" t="n">
        <f t="shared" si="33"/>
        <v>206020971085.5416</v>
      </c>
    </row>
    <row r="31">
      <c r="L31" s="9" t="s">
        <v>40</v>
      </c>
      <c r="M31" s="9" t="b">
        <f>M30=SUM(M18:M28)</f>
        <v>1</v>
      </c>
      <c r="N31" s="9" t="b">
        <f t="shared" ref="N31:AS31" si="34">N30=SUM(N18:N29)</f>
        <v>1</v>
      </c>
      <c r="O31" s="9" t="b">
        <f t="shared" si="34"/>
        <v>1</v>
      </c>
      <c r="P31" s="9" t="b">
        <f t="shared" si="34"/>
        <v>1</v>
      </c>
      <c r="Q31" s="9" t="b">
        <f t="shared" si="34"/>
        <v>1</v>
      </c>
      <c r="R31" s="9" t="b">
        <f t="shared" si="34"/>
        <v>1</v>
      </c>
      <c r="S31" s="9" t="b">
        <f t="shared" si="34"/>
        <v>1</v>
      </c>
      <c r="T31" s="9" t="b">
        <f t="shared" si="34"/>
        <v>1</v>
      </c>
      <c r="U31" s="9" t="b">
        <f t="shared" si="34"/>
        <v>1</v>
      </c>
      <c r="V31" s="9" t="b">
        <f t="shared" si="34"/>
        <v>1</v>
      </c>
      <c r="W31" s="9" t="b">
        <f t="shared" si="34"/>
        <v>1</v>
      </c>
      <c r="X31" s="9" t="b">
        <f t="shared" si="34"/>
        <v>1</v>
      </c>
      <c r="Y31" s="9" t="b">
        <f t="shared" si="34"/>
        <v>1</v>
      </c>
      <c r="Z31" s="9" t="b">
        <f t="shared" si="34"/>
        <v>1</v>
      </c>
      <c r="AA31" s="9" t="b">
        <f t="shared" si="34"/>
        <v>1</v>
      </c>
      <c r="AB31" s="9" t="b">
        <f t="shared" si="34"/>
        <v>1</v>
      </c>
      <c r="AC31" s="9" t="b">
        <f t="shared" si="34"/>
        <v>1</v>
      </c>
      <c r="AD31" s="9" t="b">
        <f t="shared" si="34"/>
        <v>1</v>
      </c>
      <c r="AE31" s="9" t="b">
        <f t="shared" si="34"/>
        <v>1</v>
      </c>
      <c r="AF31" s="9" t="b">
        <f t="shared" si="34"/>
        <v>1</v>
      </c>
      <c r="AG31" s="9" t="b">
        <f t="shared" si="34"/>
        <v>1</v>
      </c>
      <c r="AH31" s="9" t="b">
        <f t="shared" si="34"/>
        <v>1</v>
      </c>
      <c r="AI31" s="9" t="b">
        <f t="shared" si="34"/>
        <v>0</v>
      </c>
      <c r="AJ31" s="9" t="b">
        <f t="shared" si="34"/>
        <v>1</v>
      </c>
      <c r="AK31" s="9" t="b">
        <f t="shared" si="34"/>
        <v>1</v>
      </c>
      <c r="AL31" s="9" t="b">
        <f t="shared" si="34"/>
        <v>1</v>
      </c>
      <c r="AM31" s="9" t="b">
        <f t="shared" si="34"/>
        <v>1</v>
      </c>
      <c r="AN31" s="9" t="b">
        <f t="shared" si="34"/>
        <v>1</v>
      </c>
      <c r="AO31" s="9" t="b">
        <f t="shared" si="34"/>
        <v>1</v>
      </c>
      <c r="AP31" s="9" t="b">
        <f t="shared" si="34"/>
        <v>1</v>
      </c>
      <c r="AQ31" s="9" t="b">
        <f t="shared" si="34"/>
        <v>1</v>
      </c>
      <c r="AR31" s="9" t="b">
        <f t="shared" si="34"/>
        <v>1</v>
      </c>
      <c r="AS31" s="9" t="b">
        <f t="shared" si="34"/>
        <v>1</v>
      </c>
      <c r="AT31" s="9" t="b">
        <f t="shared" ref="AT31" si="35">AT30=SUM(AT18:AT29)</f>
        <v>1</v>
      </c>
    </row>
    <row r="32">
      <c r="L32" s="9"/>
      <c r="M32" s="9"/>
      <c r="W32" s="18"/>
      <c r="AN32" s="27"/>
      <c r="AO32" s="27"/>
      <c r="AP32" s="27"/>
      <c r="AQ32" s="27"/>
      <c r="AR32" s="27"/>
    </row>
    <row r="33">
      <c r="L33" s="9"/>
      <c r="M33" s="9"/>
      <c r="W33" s="18"/>
      <c r="AN33" s="27"/>
      <c r="AO33" s="27"/>
      <c r="AP33" s="27"/>
      <c r="AQ33" s="27"/>
      <c r="AR33" s="27"/>
    </row>
    <row r="34">
      <c r="L34" s="34" t="str">
        <f t="shared" ref="L34:L45" si="36">L18</f>
        <v>Aircraft</v>
      </c>
      <c r="M34" s="29" t="str">
        <f>IFERROR(#REF!/M$30,"")</f>
      </c>
      <c r="N34" s="29" t="n">
        <f t="shared" ref="N34:AT34" si="37">IFERROR(N18/N$30,"")</f>
        <v>0.22410693636040827</v>
      </c>
      <c r="O34" s="29" t="n">
        <f t="shared" si="37"/>
        <v>0.24583739185380621</v>
      </c>
      <c r="P34" s="29" t="n">
        <f t="shared" si="37"/>
        <v>0.24649593129074693</v>
      </c>
      <c r="Q34" s="29" t="n">
        <f t="shared" si="37"/>
        <v>0.26072434549564455</v>
      </c>
      <c r="R34" s="29" t="n">
        <f t="shared" si="37"/>
        <v>0.22999435551705025</v>
      </c>
      <c r="S34" s="29" t="n">
        <f t="shared" si="37"/>
        <v>0.24361590224687452</v>
      </c>
      <c r="T34" s="29" t="n">
        <f t="shared" si="37"/>
        <v>0.21495405556028521</v>
      </c>
      <c r="U34" s="29" t="n">
        <f t="shared" si="37"/>
        <v>0.22681631239374295</v>
      </c>
      <c r="V34" s="29" t="n">
        <f t="shared" si="37"/>
        <v>0.22543983226379183</v>
      </c>
      <c r="W34" s="29" t="n">
        <f t="shared" si="37"/>
        <v>0.2679735485004085</v>
      </c>
      <c r="X34" s="29" t="n">
        <f t="shared" si="37"/>
        <v>0.25085723517530767</v>
      </c>
      <c r="Y34" s="29" t="n">
        <f t="shared" si="37"/>
        <v>0.22982020948629753</v>
      </c>
      <c r="Z34" s="29" t="n">
        <f t="shared" si="37"/>
        <v>0.23280055506013753</v>
      </c>
      <c r="AA34" s="29" t="n">
        <f t="shared" si="37"/>
        <v>0.20805065894710983</v>
      </c>
      <c r="AB34" s="29" t="n">
        <f t="shared" si="37"/>
        <v>0.17797937413912179</v>
      </c>
      <c r="AC34" s="29" t="n">
        <f t="shared" si="37"/>
        <v>0.18285686112001517</v>
      </c>
      <c r="AD34" s="29" t="n">
        <f t="shared" si="37"/>
        <v>0.18430988675076293</v>
      </c>
      <c r="AE34" s="29" t="n">
        <f t="shared" si="37"/>
        <v>0.17653131279658441</v>
      </c>
      <c r="AF34" s="29" t="n">
        <f t="shared" si="37"/>
        <v>0.17258215486509668</v>
      </c>
      <c r="AG34" s="29" t="n">
        <f t="shared" si="37"/>
        <v>0.17550196454138176</v>
      </c>
      <c r="AH34" s="29" t="n">
        <f t="shared" si="37"/>
        <v>0.1907468673816089</v>
      </c>
      <c r="AI34" s="29" t="n">
        <f t="shared" si="37"/>
        <v>0.21855745651640082</v>
      </c>
      <c r="AJ34" s="29" t="n">
        <f t="shared" si="37"/>
        <v>0.23895380268799113</v>
      </c>
      <c r="AK34" s="29" t="n">
        <f t="shared" si="37"/>
        <v>0.20552650047037654</v>
      </c>
      <c r="AL34" s="29" t="n">
        <f t="shared" si="37"/>
        <v>0.22500605677955657</v>
      </c>
      <c r="AM34" s="29" t="n">
        <f t="shared" si="37"/>
        <v>0.25253281168060776</v>
      </c>
      <c r="AN34" s="29" t="n">
        <f t="shared" si="37"/>
        <v>0.26768030097350226</v>
      </c>
      <c r="AO34" s="29" t="n">
        <f t="shared" si="37"/>
        <v>0.23217002303933945</v>
      </c>
      <c r="AP34" s="29" t="n">
        <f t="shared" si="37"/>
        <v>0.23469197498866592</v>
      </c>
      <c r="AQ34" s="29" t="n">
        <f t="shared" si="37"/>
        <v>0.24919560895387241</v>
      </c>
      <c r="AR34" s="29" t="n">
        <f t="shared" si="37"/>
        <v>0.18729414099646982</v>
      </c>
      <c r="AS34" s="29" t="n">
        <f t="shared" si="37"/>
        <v>0.18133418689431161</v>
      </c>
      <c r="AT34" s="29" t="n">
        <f t="shared" si="37"/>
        <v>0.23263315742854668</v>
      </c>
    </row>
    <row r="35">
      <c r="L35" s="34" t="str">
        <f t="shared" si="36"/>
        <v>Electronics, Comms, &amp; Sensors</v>
      </c>
      <c r="M35" s="29" t="n">
        <f t="shared" ref="M35" si="38">IFERROR(M19/M$30,"")</f>
        <v>0.16370933701033025</v>
      </c>
      <c r="N35" s="29" t="n">
        <f t="shared" ref="N35:AT35" si="39">IFERROR(N19/N$30,"")</f>
        <v>0.14189497354106928</v>
      </c>
      <c r="O35" s="29" t="n">
        <f t="shared" si="39"/>
        <v>0.15708267180721469</v>
      </c>
      <c r="P35" s="29" t="n">
        <f t="shared" si="39"/>
        <v>0.15029336067819501</v>
      </c>
      <c r="Q35" s="29" t="n">
        <f t="shared" si="39"/>
        <v>0.15059434040955655</v>
      </c>
      <c r="R35" s="29" t="n">
        <f t="shared" si="39"/>
        <v>0.16030809389614431</v>
      </c>
      <c r="S35" s="29" t="n">
        <f t="shared" si="39"/>
        <v>0.15349407445523422</v>
      </c>
      <c r="T35" s="29" t="n">
        <f t="shared" si="39"/>
        <v>0.15886692717361289</v>
      </c>
      <c r="U35" s="29" t="n">
        <f t="shared" si="39"/>
        <v>0.14943940266310837</v>
      </c>
      <c r="V35" s="29" t="n">
        <f t="shared" si="39"/>
        <v>0.16017748084825537</v>
      </c>
      <c r="W35" s="29" t="n">
        <f t="shared" si="39"/>
        <v>0.15698981591685984</v>
      </c>
      <c r="X35" s="29" t="n">
        <f t="shared" si="39"/>
        <v>0.15547020876950446</v>
      </c>
      <c r="Y35" s="29" t="n">
        <f t="shared" si="39"/>
        <v>0.15195343943318101</v>
      </c>
      <c r="Z35" s="29" t="n">
        <f t="shared" si="39"/>
        <v>0.14883575941736119</v>
      </c>
      <c r="AA35" s="29" t="n">
        <f t="shared" si="39"/>
        <v>0.16335187325944228</v>
      </c>
      <c r="AB35" s="29" t="n">
        <f t="shared" si="39"/>
        <v>0.15897278957289845</v>
      </c>
      <c r="AC35" s="29" t="n">
        <f t="shared" si="39"/>
        <v>0.15314308235425969</v>
      </c>
      <c r="AD35" s="29" t="n">
        <f t="shared" si="39"/>
        <v>0.15984676491854144</v>
      </c>
      <c r="AE35" s="29" t="n">
        <f t="shared" si="39"/>
        <v>0.15067261832411796</v>
      </c>
      <c r="AF35" s="29" t="n">
        <f t="shared" si="39"/>
        <v>0.14505282146832363</v>
      </c>
      <c r="AG35" s="29" t="n">
        <f t="shared" si="39"/>
        <v>0.15485744304323509</v>
      </c>
      <c r="AH35" s="29" t="n">
        <f t="shared" si="39"/>
        <v>0.14222171288481406</v>
      </c>
      <c r="AI35" s="29" t="n">
        <f t="shared" si="39"/>
        <v>0.13874485731149822</v>
      </c>
      <c r="AJ35" s="29" t="n">
        <f t="shared" si="39"/>
        <v>0.1341003794004966</v>
      </c>
      <c r="AK35" s="29" t="n">
        <f t="shared" si="39"/>
        <v>0.14421577328601268</v>
      </c>
      <c r="AL35" s="29" t="n">
        <f t="shared" si="39"/>
        <v>0.14448286175666736</v>
      </c>
      <c r="AM35" s="29" t="n">
        <f t="shared" si="39"/>
        <v>0.14513984966793742</v>
      </c>
      <c r="AN35" s="29" t="n">
        <f t="shared" si="39"/>
        <v>0.14256395480039813</v>
      </c>
      <c r="AO35" s="29" t="n">
        <f t="shared" si="39"/>
        <v>0.14203328044076921</v>
      </c>
      <c r="AP35" s="29" t="n">
        <f t="shared" si="39"/>
        <v>0.14308838545782118</v>
      </c>
      <c r="AQ35" s="29" t="n">
        <f t="shared" si="39"/>
        <v>0.13099026101208971</v>
      </c>
      <c r="AR35" s="29" t="n">
        <f t="shared" si="39"/>
        <v>0.12815580465833035</v>
      </c>
      <c r="AS35" s="29" t="n">
        <f t="shared" si="39"/>
        <v>0.12933899970295004</v>
      </c>
      <c r="AT35" s="29" t="n">
        <f t="shared" si="39"/>
        <v>0.11525225115790146</v>
      </c>
    </row>
    <row r="36">
      <c r="L36" s="34" t="str">
        <f t="shared" si="36"/>
        <v>Facilities and Construction</v>
      </c>
      <c r="M36" s="29" t="n">
        <f t="shared" ref="M36" si="40">IFERROR(M20/M$30,"")</f>
        <v>0.10123160120585496</v>
      </c>
      <c r="N36" s="29" t="n">
        <f t="shared" ref="N36:AT36" si="41">IFERROR(N20/N$30,"")</f>
        <v>0.13582269738373495</v>
      </c>
      <c r="O36" s="29" t="n">
        <f t="shared" si="41"/>
        <v>0.14308559872135684</v>
      </c>
      <c r="P36" s="29" t="n">
        <f t="shared" si="41"/>
        <v>0.14153033857870659</v>
      </c>
      <c r="Q36" s="29" t="n">
        <f t="shared" si="41"/>
        <v>0.17354143344465731</v>
      </c>
      <c r="R36" s="29" t="n">
        <f t="shared" si="41"/>
        <v>0.17272113729056993</v>
      </c>
      <c r="S36" s="29" t="n">
        <f t="shared" si="41"/>
        <v>0.17123685646619277</v>
      </c>
      <c r="T36" s="29" t="n">
        <f t="shared" si="41"/>
        <v>0.17441056567137744</v>
      </c>
      <c r="U36" s="29" t="n">
        <f t="shared" si="41"/>
        <v>0.16726773567240991</v>
      </c>
      <c r="V36" s="29" t="n">
        <f t="shared" si="41"/>
        <v>0.16863627481114382</v>
      </c>
      <c r="W36" s="29" t="n">
        <f t="shared" si="41"/>
        <v>0.15736244496996313</v>
      </c>
      <c r="X36" s="29" t="n">
        <f t="shared" si="41"/>
        <v>0.16018958858545113</v>
      </c>
      <c r="Y36" s="29" t="n">
        <f t="shared" si="41"/>
        <v>0.15348144963582078</v>
      </c>
      <c r="Z36" s="29" t="n">
        <f t="shared" si="41"/>
        <v>0.16284390470723872</v>
      </c>
      <c r="AA36" s="29" t="n">
        <f t="shared" si="41"/>
        <v>0.15538911797042501</v>
      </c>
      <c r="AB36" s="29" t="n">
        <f t="shared" si="41"/>
        <v>0.14890653467210735</v>
      </c>
      <c r="AC36" s="29" t="n">
        <f t="shared" si="41"/>
        <v>0.1543185452374711</v>
      </c>
      <c r="AD36" s="29" t="n">
        <f t="shared" si="41"/>
        <v>0.14077887555555071</v>
      </c>
      <c r="AE36" s="29" t="n">
        <f t="shared" si="41"/>
        <v>0.15156843413636784</v>
      </c>
      <c r="AF36" s="29" t="n">
        <f t="shared" si="41"/>
        <v>0.17393059242021014</v>
      </c>
      <c r="AG36" s="29" t="n">
        <f t="shared" si="41"/>
        <v>0.16898319934389863</v>
      </c>
      <c r="AH36" s="29" t="n">
        <f t="shared" si="41"/>
        <v>0.14808918799716375</v>
      </c>
      <c r="AI36" s="29" t="n">
        <f t="shared" si="41"/>
        <v>0.13704325802759315</v>
      </c>
      <c r="AJ36" s="29" t="n">
        <f t="shared" si="41"/>
        <v>0.127994683234396</v>
      </c>
      <c r="AK36" s="29" t="n">
        <f t="shared" si="41"/>
        <v>0.14901406864893699</v>
      </c>
      <c r="AL36" s="29" t="n">
        <f t="shared" si="41"/>
        <v>0.13905890799019718</v>
      </c>
      <c r="AM36" s="29" t="n">
        <f t="shared" si="41"/>
        <v>0.12924401174921343</v>
      </c>
      <c r="AN36" s="29" t="n">
        <f t="shared" si="41"/>
        <v>0.11989562618292696</v>
      </c>
      <c r="AO36" s="29" t="n">
        <f t="shared" si="41"/>
        <v>0.13080047217250762</v>
      </c>
      <c r="AP36" s="29" t="n">
        <f t="shared" si="41"/>
        <v>0.13561676139307252</v>
      </c>
      <c r="AQ36" s="29" t="n">
        <f t="shared" si="41"/>
        <v>0.1423891677985058</v>
      </c>
      <c r="AR36" s="29" t="n">
        <f t="shared" si="41"/>
        <v>0.13216264313024118</v>
      </c>
      <c r="AS36" s="29" t="n">
        <f t="shared" si="41"/>
        <v>0.13826819845248861</v>
      </c>
      <c r="AT36" s="29" t="n">
        <f t="shared" si="41"/>
        <v>0.10676979027194178</v>
      </c>
    </row>
    <row r="37">
      <c r="L37" s="34" t="str">
        <f t="shared" si="36"/>
        <v>Land Vehicles</v>
      </c>
      <c r="M37" s="29" t="n">
        <f t="shared" ref="M37" si="42">IFERROR(M21/M$30,"")</f>
        <v>3.5521623625461525E-2</v>
      </c>
      <c r="N37" s="29" t="n">
        <f t="shared" ref="N37:AT37" si="43">IFERROR(N21/N$30,"")</f>
        <v>4.7769192452874379E-2</v>
      </c>
      <c r="O37" s="29" t="n">
        <f t="shared" si="43"/>
        <v>3.3764891063653366E-2</v>
      </c>
      <c r="P37" s="29" t="n">
        <f t="shared" si="43"/>
        <v>3.6221817769373041E-2</v>
      </c>
      <c r="Q37" s="29" t="n">
        <f t="shared" si="43"/>
        <v>3.0889250915415261E-2</v>
      </c>
      <c r="R37" s="29" t="n">
        <f t="shared" si="43"/>
        <v>2.6575187524702483E-2</v>
      </c>
      <c r="S37" s="29" t="n">
        <f t="shared" si="43"/>
        <v>3.105350765124186E-2</v>
      </c>
      <c r="T37" s="29" t="n">
        <f t="shared" si="43"/>
        <v>3.1493186553485195E-2</v>
      </c>
      <c r="U37" s="29" t="n">
        <f t="shared" si="43"/>
        <v>2.3974943488189012E-2</v>
      </c>
      <c r="V37" s="29" t="n">
        <f t="shared" si="43"/>
        <v>2.8705590281871116E-2</v>
      </c>
      <c r="W37" s="29" t="n">
        <f t="shared" si="43"/>
        <v>2.5694551845658168E-2</v>
      </c>
      <c r="X37" s="29" t="n">
        <f t="shared" si="43"/>
        <v>2.2902328877909738E-2</v>
      </c>
      <c r="Y37" s="29" t="n">
        <f t="shared" si="43"/>
        <v>2.8177039943099707E-2</v>
      </c>
      <c r="Z37" s="29" t="n">
        <f t="shared" si="43"/>
        <v>4.5579217624153893E-2</v>
      </c>
      <c r="AA37" s="29" t="n">
        <f t="shared" si="43"/>
        <v>3.7192800745604715E-2</v>
      </c>
      <c r="AB37" s="29" t="n">
        <f t="shared" si="43"/>
        <v>5.7447788524013541E-2</v>
      </c>
      <c r="AC37" s="29" t="n">
        <f t="shared" si="43"/>
        <v>5.4653347066641815E-2</v>
      </c>
      <c r="AD37" s="29" t="n">
        <f t="shared" si="43"/>
        <v>8.593112230378526E-2</v>
      </c>
      <c r="AE37" s="29" t="n">
        <f t="shared" si="43"/>
        <v>0.10518090815961094</v>
      </c>
      <c r="AF37" s="29" t="n">
        <f t="shared" si="43"/>
        <v>7.5572656421003262E-2</v>
      </c>
      <c r="AG37" s="29" t="n">
        <f t="shared" si="43"/>
        <v>6.9911215329300044E-2</v>
      </c>
      <c r="AH37" s="29" t="n">
        <f t="shared" si="43"/>
        <v>5.3119909499758429E-2</v>
      </c>
      <c r="AI37" s="29" t="n">
        <f t="shared" si="43"/>
        <v>3.0300404823457597E-2</v>
      </c>
      <c r="AJ37" s="29" t="n">
        <f t="shared" si="43"/>
        <v>2.4251009750166579E-2</v>
      </c>
      <c r="AK37" s="29" t="n">
        <f t="shared" si="43"/>
        <v>2.0564448108643638E-2</v>
      </c>
      <c r="AL37" s="29" t="n">
        <f t="shared" si="43"/>
        <v>2.7347039877302134E-2</v>
      </c>
      <c r="AM37" s="29" t="n">
        <f t="shared" si="43"/>
        <v>2.4643228743441756E-2</v>
      </c>
      <c r="AN37" s="29" t="n">
        <f t="shared" si="43"/>
        <v>2.5742035323569619E-2</v>
      </c>
      <c r="AO37" s="29" t="n">
        <f t="shared" si="43"/>
        <v>3.5350058892485811E-2</v>
      </c>
      <c r="AP37" s="29" t="n">
        <f t="shared" si="43"/>
        <v>3.3629172368671703E-2</v>
      </c>
      <c r="AQ37" s="29" t="n">
        <f t="shared" si="43"/>
        <v>2.7793921224505122E-2</v>
      </c>
      <c r="AR37" s="29" t="n">
        <f t="shared" si="43"/>
        <v>2.5028958489415221E-2</v>
      </c>
      <c r="AS37" s="29" t="n">
        <f t="shared" si="43"/>
        <v>2.5961454051228523E-2</v>
      </c>
      <c r="AT37" s="29" t="n">
        <f t="shared" si="43"/>
        <v>2.9681154787633907E-2</v>
      </c>
    </row>
    <row r="38">
      <c r="L38" s="34" t="str">
        <f t="shared" si="36"/>
        <v>Missile Defense</v>
      </c>
      <c r="M38" s="29" t="n">
        <f t="shared" ref="M38" si="44">IFERROR(M22/M$30,"")</f>
        <v>2.5220861955083992E-2</v>
      </c>
      <c r="N38" s="29" t="n">
        <f t="shared" ref="N38:AT38" si="45">IFERROR(N22/N$30,"")</f>
        <v>3.82361727980619E-2</v>
      </c>
      <c r="O38" s="29" t="n">
        <f t="shared" si="45"/>
        <v>3.175318556174965E-2</v>
      </c>
      <c r="P38" s="29" t="n">
        <f t="shared" si="45"/>
        <v>4.1124492231421242E-2</v>
      </c>
      <c r="Q38" s="29" t="n">
        <f t="shared" si="45"/>
        <v>3.6609969258247214E-2</v>
      </c>
      <c r="R38" s="29" t="n">
        <f t="shared" si="45"/>
        <v>2.9902188507052469E-2</v>
      </c>
      <c r="S38" s="29" t="n">
        <f t="shared" si="45"/>
        <v>3.1369043432063017E-2</v>
      </c>
      <c r="T38" s="29" t="n">
        <f t="shared" si="45"/>
        <v>3.4595499359126008E-2</v>
      </c>
      <c r="U38" s="29" t="n">
        <f t="shared" si="45"/>
        <v>3.0801316899026845E-2</v>
      </c>
      <c r="V38" s="29" t="n">
        <f t="shared" si="45"/>
        <v>2.9999933349940108E-2</v>
      </c>
      <c r="W38" s="29" t="n">
        <f t="shared" si="45"/>
        <v>2.2704444545557551E-2</v>
      </c>
      <c r="X38" s="29" t="n">
        <f t="shared" si="45"/>
        <v>2.3364167684225161E-2</v>
      </c>
      <c r="Y38" s="29" t="n">
        <f t="shared" si="45"/>
        <v>2.7834499951471969E-2</v>
      </c>
      <c r="Z38" s="29" t="n">
        <f t="shared" si="45"/>
        <v>2.3809193083328229E-2</v>
      </c>
      <c r="AA38" s="29" t="n">
        <f t="shared" si="45"/>
        <v>2.6081887208653481E-2</v>
      </c>
      <c r="AB38" s="29" t="n">
        <f t="shared" si="45"/>
        <v>2.4439605330158997E-2</v>
      </c>
      <c r="AC38" s="29" t="n">
        <f t="shared" si="45"/>
        <v>2.291336660921663E-2</v>
      </c>
      <c r="AD38" s="29" t="n">
        <f t="shared" si="45"/>
        <v>2.5318085151875884E-2</v>
      </c>
      <c r="AE38" s="29" t="n">
        <f t="shared" si="45"/>
        <v>2.3179938579439271E-2</v>
      </c>
      <c r="AF38" s="29" t="n">
        <f t="shared" si="45"/>
        <v>2.7518075441953622E-2</v>
      </c>
      <c r="AG38" s="29" t="n">
        <f t="shared" si="45"/>
        <v>2.9090905652758719E-2</v>
      </c>
      <c r="AH38" s="29" t="n">
        <f t="shared" si="45"/>
        <v>2.9602115668218448E-2</v>
      </c>
      <c r="AI38" s="29" t="n">
        <f t="shared" si="45"/>
        <v>3.1337471348910871E-2</v>
      </c>
      <c r="AJ38" s="29" t="n">
        <f t="shared" si="45"/>
        <v>3.5253115298077224E-2</v>
      </c>
      <c r="AK38" s="29" t="n">
        <f t="shared" si="45"/>
        <v>3.0063282415660402E-2</v>
      </c>
      <c r="AL38" s="29" t="n">
        <f t="shared" si="45"/>
        <v>3.420831025691963E-2</v>
      </c>
      <c r="AM38" s="29" t="n">
        <f t="shared" si="45"/>
        <v>3.3468902986582567E-2</v>
      </c>
      <c r="AN38" s="29" t="n">
        <f t="shared" si="45"/>
        <v>2.6926960162320837E-2</v>
      </c>
      <c r="AO38" s="29" t="n">
        <f t="shared" si="45"/>
        <v>3.7405839093785982E-2</v>
      </c>
      <c r="AP38" s="29" t="n">
        <f t="shared" si="45"/>
        <v>3.8631944579494121E-2</v>
      </c>
      <c r="AQ38" s="29" t="n">
        <f t="shared" si="45"/>
        <v>4.5832900873585297E-2</v>
      </c>
      <c r="AR38" s="29" t="n">
        <f t="shared" si="45"/>
        <v>3.1254634599698287E-2</v>
      </c>
      <c r="AS38" s="29" t="n">
        <f t="shared" si="45"/>
        <v>3.334926494104571E-2</v>
      </c>
      <c r="AT38" s="29" t="n">
        <f t="shared" si="45"/>
        <v>2.967939585586598E-2</v>
      </c>
    </row>
    <row r="39">
      <c r="L39" s="34" t="str">
        <f t="shared" si="36"/>
        <v>Ordnance and Missiles</v>
      </c>
      <c r="M39" s="29" t="n">
        <f t="shared" ref="M39" si="46">IFERROR(M23/M$30,"")</f>
        <v>9.4152603375009219E-2</v>
      </c>
      <c r="N39" s="29" t="n">
        <f t="shared" ref="N39:AT39" si="47">IFERROR(N23/N$30,"")</f>
        <v>0.10895059752618633</v>
      </c>
      <c r="O39" s="29" t="n">
        <f t="shared" si="47"/>
        <v>0.10910719853362079</v>
      </c>
      <c r="P39" s="29" t="n">
        <f t="shared" si="47"/>
        <v>9.2074309438995847E-2</v>
      </c>
      <c r="Q39" s="29" t="n">
        <f t="shared" si="47"/>
        <v>7.2830989942426275E-2</v>
      </c>
      <c r="R39" s="29" t="n">
        <f t="shared" si="47"/>
        <v>7.3278258401081153E-2</v>
      </c>
      <c r="S39" s="29" t="n">
        <f t="shared" si="47"/>
        <v>7.444096257593999E-2</v>
      </c>
      <c r="T39" s="29" t="n">
        <f t="shared" si="47"/>
        <v>6.9256921732061744E-2</v>
      </c>
      <c r="U39" s="29" t="n">
        <f t="shared" si="47"/>
        <v>7.3789331069013614E-2</v>
      </c>
      <c r="V39" s="29" t="n">
        <f t="shared" si="47"/>
        <v>7.4983141130377282E-2</v>
      </c>
      <c r="W39" s="29" t="n">
        <f t="shared" si="47"/>
        <v>6.5679389027165774E-2</v>
      </c>
      <c r="X39" s="29" t="n">
        <f t="shared" si="47"/>
        <v>6.3341502976339059E-2</v>
      </c>
      <c r="Y39" s="29" t="n">
        <f t="shared" si="47"/>
        <v>7.2781239296129341E-2</v>
      </c>
      <c r="Z39" s="29" t="n">
        <f t="shared" si="47"/>
        <v>6.4140491388887791E-2</v>
      </c>
      <c r="AA39" s="29" t="n">
        <f t="shared" si="47"/>
        <v>6.1339539278765391E-2</v>
      </c>
      <c r="AB39" s="29" t="n">
        <f t="shared" si="47"/>
        <v>5.585503458541128E-2</v>
      </c>
      <c r="AC39" s="29" t="n">
        <f t="shared" si="47"/>
        <v>5.090639605738001E-2</v>
      </c>
      <c r="AD39" s="29" t="n">
        <f t="shared" si="47"/>
        <v>5.468984862988617E-2</v>
      </c>
      <c r="AE39" s="29" t="n">
        <f t="shared" si="47"/>
        <v>5.0811249916991028E-2</v>
      </c>
      <c r="AF39" s="29" t="n">
        <f t="shared" si="47"/>
        <v>4.6953972720593588E-2</v>
      </c>
      <c r="AG39" s="29" t="n">
        <f t="shared" si="47"/>
        <v>4.6045026082334135E-2</v>
      </c>
      <c r="AH39" s="29" t="n">
        <f t="shared" si="47"/>
        <v>4.1854445519684563E-2</v>
      </c>
      <c r="AI39" s="29" t="n">
        <f t="shared" si="47"/>
        <v>4.3843224106704576E-2</v>
      </c>
      <c r="AJ39" s="29" t="n">
        <f t="shared" si="47"/>
        <v>4.2535611701692948E-2</v>
      </c>
      <c r="AK39" s="29" t="n">
        <f t="shared" si="47"/>
        <v>4.4400980141381378E-2</v>
      </c>
      <c r="AL39" s="29" t="n">
        <f t="shared" si="47"/>
        <v>4.8328259054185287E-2</v>
      </c>
      <c r="AM39" s="29" t="n">
        <f t="shared" si="47"/>
        <v>5.5221713726331986E-2</v>
      </c>
      <c r="AN39" s="29" t="n">
        <f t="shared" si="47"/>
        <v>5.6281412105305711E-2</v>
      </c>
      <c r="AO39" s="29" t="n">
        <f t="shared" si="47"/>
        <v>6.0375414267016023E-2</v>
      </c>
      <c r="AP39" s="29" t="n">
        <f t="shared" si="47"/>
        <v>6.0295138298301611E-2</v>
      </c>
      <c r="AQ39" s="29" t="n">
        <f t="shared" si="47"/>
        <v>5.6468412513393719E-2</v>
      </c>
      <c r="AR39" s="29" t="n">
        <f t="shared" si="47"/>
        <v>5.6763076445489891E-2</v>
      </c>
      <c r="AS39" s="29" t="n">
        <f t="shared" si="47"/>
        <v>4.943018990681778E-2</v>
      </c>
      <c r="AT39" s="29" t="n">
        <f t="shared" si="47"/>
        <v>7.0179392743190128E-2</v>
      </c>
    </row>
    <row r="40">
      <c r="L40" s="34" t="str">
        <f t="shared" si="36"/>
        <v>Other Products</v>
      </c>
      <c r="M40" s="29" t="n">
        <f t="shared" ref="M40" si="48">IFERROR(M24/M$30,"")</f>
        <v>9.0515324361150409E-2</v>
      </c>
      <c r="N40" s="29" t="n">
        <f t="shared" ref="N40:AT40" si="49">IFERROR(N24/N$30,"")</f>
        <v>0.10037541796662221</v>
      </c>
      <c r="O40" s="29" t="n">
        <f t="shared" si="49"/>
        <v>7.8366542445103049E-2</v>
      </c>
      <c r="P40" s="29" t="n">
        <f t="shared" si="49"/>
        <v>8.6925719600171883E-2</v>
      </c>
      <c r="Q40" s="29" t="n">
        <f t="shared" si="49"/>
        <v>7.3622085715405919E-2</v>
      </c>
      <c r="R40" s="29" t="n">
        <f t="shared" si="49"/>
        <v>7.3458660120905739E-2</v>
      </c>
      <c r="S40" s="29" t="n">
        <f t="shared" si="49"/>
        <v>8.1274332266735444E-2</v>
      </c>
      <c r="T40" s="29" t="n">
        <f t="shared" si="49"/>
        <v>8.3545828948828657E-2</v>
      </c>
      <c r="U40" s="29" t="n">
        <f t="shared" si="49"/>
        <v>7.3185838489021646E-2</v>
      </c>
      <c r="V40" s="29" t="n">
        <f t="shared" si="49"/>
        <v>6.2804045377141154E-2</v>
      </c>
      <c r="W40" s="29" t="n">
        <f t="shared" si="49"/>
        <v>6.5341686293802714E-2</v>
      </c>
      <c r="X40" s="29" t="n">
        <f t="shared" si="49"/>
        <v>7.1009836270559887E-2</v>
      </c>
      <c r="Y40" s="29" t="n">
        <f t="shared" si="49"/>
        <v>7.8863830583313213E-2</v>
      </c>
      <c r="Z40" s="29" t="n">
        <f t="shared" si="49"/>
        <v>7.3478696922625361E-2</v>
      </c>
      <c r="AA40" s="29" t="n">
        <f t="shared" si="49"/>
        <v>7.9719856764648156E-2</v>
      </c>
      <c r="AB40" s="29" t="n">
        <f t="shared" si="49"/>
        <v>0.11965707885899123</v>
      </c>
      <c r="AC40" s="29" t="n">
        <f t="shared" si="49"/>
        <v>0.11729025253902248</v>
      </c>
      <c r="AD40" s="29" t="n">
        <f t="shared" si="49"/>
        <v>0.10449906442015415</v>
      </c>
      <c r="AE40" s="29" t="n">
        <f t="shared" si="49"/>
        <v>0.1034427738061952</v>
      </c>
      <c r="AF40" s="29" t="n">
        <f t="shared" si="49"/>
        <v>9.3351832101677343E-2</v>
      </c>
      <c r="AG40" s="29" t="n">
        <f t="shared" si="49"/>
        <v>8.035658243022642E-2</v>
      </c>
      <c r="AH40" s="29" t="n">
        <f t="shared" si="49"/>
        <v>8.1415578230087909E-2</v>
      </c>
      <c r="AI40" s="29" t="n">
        <f t="shared" si="49"/>
        <v>9.886529781554225E-2</v>
      </c>
      <c r="AJ40" s="29" t="n">
        <f t="shared" si="49"/>
        <v>8.6319936122030969E-2</v>
      </c>
      <c r="AK40" s="29" t="n">
        <f t="shared" si="49"/>
        <v>8.5666066590367823E-2</v>
      </c>
      <c r="AL40" s="29" t="n">
        <f t="shared" si="49"/>
        <v>7.6842838551216722E-2</v>
      </c>
      <c r="AM40" s="29" t="n">
        <f t="shared" si="49"/>
        <v>6.5042678381238048E-2</v>
      </c>
      <c r="AN40" s="29" t="n">
        <f t="shared" si="49"/>
        <v>6.7297272665223604E-2</v>
      </c>
      <c r="AO40" s="29" t="n">
        <f t="shared" si="49"/>
        <v>7.0714546542247167E-2</v>
      </c>
      <c r="AP40" s="29" t="n">
        <f t="shared" si="49"/>
        <v>6.0472331532735658E-2</v>
      </c>
      <c r="AQ40" s="29" t="n">
        <f t="shared" si="49"/>
        <v>6.0362900409208733E-2</v>
      </c>
      <c r="AR40" s="29" t="n">
        <f t="shared" si="49"/>
        <v>0.13822215102386931</v>
      </c>
      <c r="AS40" s="29" t="n">
        <f t="shared" si="49"/>
        <v>0.14122115640018534</v>
      </c>
      <c r="AT40" s="29" t="n">
        <f t="shared" si="49"/>
        <v>7.0384060397248857E-2</v>
      </c>
    </row>
    <row r="41">
      <c r="L41" s="34" t="str">
        <f t="shared" si="36"/>
        <v>Other R&amp;D and Knowledge Based</v>
      </c>
      <c r="M41" s="29" t="n">
        <f t="shared" ref="M41" si="50">IFERROR(M25/M$30,"")</f>
        <v>6.459374343370694E-2</v>
      </c>
      <c r="N41" s="29" t="n">
        <f t="shared" ref="N41:AT41" si="51">IFERROR(N25/N$30,"")</f>
        <v>5.8223959212618429E-2</v>
      </c>
      <c r="O41" s="29" t="n">
        <f t="shared" si="51"/>
        <v>7.1200107116098435E-2</v>
      </c>
      <c r="P41" s="29" t="n">
        <f t="shared" si="51"/>
        <v>7.0588750933679986E-2</v>
      </c>
      <c r="Q41" s="29" t="n">
        <f t="shared" si="51"/>
        <v>7.2234764519526123E-2</v>
      </c>
      <c r="R41" s="29" t="n">
        <f t="shared" si="51"/>
        <v>7.6147491241586901E-2</v>
      </c>
      <c r="S41" s="29" t="n">
        <f t="shared" si="51"/>
        <v>7.8411054201881783E-2</v>
      </c>
      <c r="T41" s="29" t="n">
        <f t="shared" si="51"/>
        <v>8.3597082041685575E-2</v>
      </c>
      <c r="U41" s="29" t="n">
        <f t="shared" si="51"/>
        <v>9.2374565435871706E-2</v>
      </c>
      <c r="V41" s="29" t="n">
        <f t="shared" si="51"/>
        <v>9.23655003868529E-2</v>
      </c>
      <c r="W41" s="29" t="n">
        <f t="shared" si="51"/>
        <v>9.3941878578430046E-2</v>
      </c>
      <c r="X41" s="29" t="n">
        <f t="shared" si="51"/>
        <v>8.6268279831824071E-2</v>
      </c>
      <c r="Y41" s="29" t="n">
        <f t="shared" si="51"/>
        <v>9.3267363498994865E-2</v>
      </c>
      <c r="Z41" s="29" t="n">
        <f t="shared" si="51"/>
        <v>8.7103806926628433E-2</v>
      </c>
      <c r="AA41" s="29" t="n">
        <f t="shared" si="51"/>
        <v>8.9391205457860418E-2</v>
      </c>
      <c r="AB41" s="29" t="n">
        <f t="shared" si="51"/>
        <v>9.5705363694438342E-2</v>
      </c>
      <c r="AC41" s="29" t="n">
        <f t="shared" si="51"/>
        <v>9.7305447294567346E-2</v>
      </c>
      <c r="AD41" s="29" t="n">
        <f t="shared" si="51"/>
        <v>9.2323120119828933E-2</v>
      </c>
      <c r="AE41" s="29" t="n">
        <f t="shared" si="51"/>
        <v>8.9404566269551067E-2</v>
      </c>
      <c r="AF41" s="29" t="n">
        <f t="shared" si="51"/>
        <v>0.10095380658741897</v>
      </c>
      <c r="AG41" s="29" t="n">
        <f t="shared" si="51"/>
        <v>0.11057791603880679</v>
      </c>
      <c r="AH41" s="29" t="n">
        <f t="shared" si="51"/>
        <v>0.10815505874042572</v>
      </c>
      <c r="AI41" s="29" t="n">
        <f t="shared" si="51"/>
        <v>0.11218581365401412</v>
      </c>
      <c r="AJ41" s="29" t="n">
        <f t="shared" si="51"/>
        <v>0.11071835858208018</v>
      </c>
      <c r="AK41" s="29" t="n">
        <f t="shared" si="51"/>
        <v>0.11815693536547876</v>
      </c>
      <c r="AL41" s="29" t="n">
        <f t="shared" si="51"/>
        <v>0.12088843102695272</v>
      </c>
      <c r="AM41" s="29" t="n">
        <f t="shared" si="51"/>
        <v>0.1118374578823626</v>
      </c>
      <c r="AN41" s="29" t="n">
        <f t="shared" si="51"/>
        <v>0.10810192218165005</v>
      </c>
      <c r="AO41" s="29" t="n">
        <f t="shared" si="51"/>
        <v>0.10768011592324571</v>
      </c>
      <c r="AP41" s="29" t="n">
        <f t="shared" si="51"/>
        <v>0.11085041236269962</v>
      </c>
      <c r="AQ41" s="29" t="n">
        <f t="shared" si="51"/>
        <v>0.10470217442440119</v>
      </c>
      <c r="AR41" s="29" t="n">
        <f t="shared" si="51"/>
        <v>0.13473893086528627</v>
      </c>
      <c r="AS41" s="29" t="n">
        <f t="shared" si="51"/>
        <v>0.13270009637573876</v>
      </c>
      <c r="AT41" s="29" t="n">
        <f t="shared" si="51"/>
        <v>0.14560676544853018</v>
      </c>
    </row>
    <row r="42">
      <c r="L42" s="34" t="str">
        <f t="shared" si="36"/>
        <v>Other Services</v>
      </c>
      <c r="M42" s="29" t="n">
        <f t="shared" ref="M42" si="52">IFERROR(M26/M$30,"")</f>
        <v>3.6436937838621175E-2</v>
      </c>
      <c r="N42" s="29" t="n">
        <f t="shared" ref="N42:AT42" si="53">IFERROR(N26/N$30,"")</f>
        <v>4.1436953396119143E-2</v>
      </c>
      <c r="O42" s="29" t="n">
        <f t="shared" si="53"/>
        <v>3.4125745362777342E-2</v>
      </c>
      <c r="P42" s="29" t="n">
        <f t="shared" si="53"/>
        <v>2.5341829532289546E-2</v>
      </c>
      <c r="Q42" s="29" t="n">
        <f t="shared" si="53"/>
        <v>3.4266287245464329E-2</v>
      </c>
      <c r="R42" s="29" t="n">
        <f t="shared" si="53"/>
        <v>4.5225545153926468E-2</v>
      </c>
      <c r="S42" s="29" t="n">
        <f t="shared" si="53"/>
        <v>4.2914490049698023E-2</v>
      </c>
      <c r="T42" s="29" t="n">
        <f t="shared" si="53"/>
        <v>4.9949242380360886E-2</v>
      </c>
      <c r="U42" s="29" t="n">
        <f t="shared" si="53"/>
        <v>5.188488031351933E-2</v>
      </c>
      <c r="V42" s="29" t="n">
        <f t="shared" si="53"/>
        <v>6.0064789248729149E-2</v>
      </c>
      <c r="W42" s="29" t="n">
        <f t="shared" si="53"/>
        <v>4.9228103930554233E-2</v>
      </c>
      <c r="X42" s="29" t="n">
        <f t="shared" si="53"/>
        <v>5.1532961455006805E-2</v>
      </c>
      <c r="Y42" s="29" t="n">
        <f t="shared" si="53"/>
        <v>6.2099308431167725E-2</v>
      </c>
      <c r="Z42" s="29" t="n">
        <f t="shared" si="53"/>
        <v>7.6136305341354252E-2</v>
      </c>
      <c r="AA42" s="29" t="n">
        <f t="shared" si="53"/>
        <v>8.7524414599950376E-2</v>
      </c>
      <c r="AB42" s="29" t="n">
        <f t="shared" si="53"/>
        <v>8.3613475533790407E-2</v>
      </c>
      <c r="AC42" s="29" t="n">
        <f t="shared" si="53"/>
        <v>8.2119546829357001E-2</v>
      </c>
      <c r="AD42" s="29" t="n">
        <f t="shared" si="53"/>
        <v>7.4653740441388519E-2</v>
      </c>
      <c r="AE42" s="29" t="n">
        <f t="shared" si="53"/>
        <v>7.2668852921101576E-2</v>
      </c>
      <c r="AF42" s="29" t="n">
        <f t="shared" si="53"/>
        <v>8.052212280783641E-2</v>
      </c>
      <c r="AG42" s="29" t="n">
        <f t="shared" si="53"/>
        <v>9.1135408396502041E-2</v>
      </c>
      <c r="AH42" s="29" t="n">
        <f t="shared" si="53"/>
        <v>9.9826567646364384E-2</v>
      </c>
      <c r="AI42" s="29" t="n">
        <f t="shared" si="53"/>
        <v>9.4688767955790454E-2</v>
      </c>
      <c r="AJ42" s="29" t="n">
        <f t="shared" si="53"/>
        <v>9.9989701298863309E-2</v>
      </c>
      <c r="AK42" s="29" t="n">
        <f t="shared" si="53"/>
        <v>9.0571751874225379E-2</v>
      </c>
      <c r="AL42" s="29" t="n">
        <f t="shared" si="53"/>
        <v>8.3753929598474178E-2</v>
      </c>
      <c r="AM42" s="29" t="n">
        <f t="shared" si="53"/>
        <v>7.9866521269190055E-2</v>
      </c>
      <c r="AN42" s="29" t="n">
        <f t="shared" si="53"/>
        <v>8.1773156138063616E-2</v>
      </c>
      <c r="AO42" s="29" t="n">
        <f t="shared" si="53"/>
        <v>7.9682983991833073E-2</v>
      </c>
      <c r="AP42" s="29" t="n">
        <f t="shared" si="53"/>
        <v>7.7156229916720706E-2</v>
      </c>
      <c r="AQ42" s="29" t="n">
        <f t="shared" si="53"/>
        <v>7.0030373536843715E-2</v>
      </c>
      <c r="AR42" s="29" t="n">
        <f t="shared" si="53"/>
        <v>7.4439803381647976E-2</v>
      </c>
      <c r="AS42" s="29" t="n">
        <f t="shared" si="53"/>
        <v>7.4200067949748913E-2</v>
      </c>
      <c r="AT42" s="29" t="n">
        <f t="shared" si="53"/>
        <v>9.1967341355219334E-2</v>
      </c>
    </row>
    <row r="43">
      <c r="L43" s="34" t="str">
        <f t="shared" si="36"/>
        <v>Ships &amp; Submarines</v>
      </c>
      <c r="M43" s="29" t="n">
        <f t="shared" ref="M43" si="54">IFERROR(M27/M$30,"")</f>
        <v>8.8746539333228722E-2</v>
      </c>
      <c r="N43" s="29" t="n">
        <f t="shared" ref="N43:AT43" si="55">IFERROR(N27/N$30,"")</f>
        <v>6.9867629071340615E-2</v>
      </c>
      <c r="O43" s="29" t="n">
        <f t="shared" si="55"/>
        <v>6.9688961581741787E-2</v>
      </c>
      <c r="P43" s="29" t="n">
        <f t="shared" si="55"/>
        <v>7.8293694254002885E-2</v>
      </c>
      <c r="Q43" s="29" t="n">
        <f t="shared" si="55"/>
        <v>6.3066803066039068E-2</v>
      </c>
      <c r="R43" s="29" t="n">
        <f t="shared" si="55"/>
        <v>8.2804613600084093E-2</v>
      </c>
      <c r="S43" s="29" t="n">
        <f t="shared" si="55"/>
        <v>6.7283330471530095E-2</v>
      </c>
      <c r="T43" s="29" t="n">
        <f t="shared" si="55"/>
        <v>7.1912113259472596E-2</v>
      </c>
      <c r="U43" s="29" t="n">
        <f t="shared" si="55"/>
        <v>8.0102274778066654E-2</v>
      </c>
      <c r="V43" s="29" t="n">
        <f t="shared" si="55"/>
        <v>6.8094525042901921E-2</v>
      </c>
      <c r="W43" s="29" t="n">
        <f t="shared" si="55"/>
        <v>7.0781728632880736E-2</v>
      </c>
      <c r="X43" s="29" t="n">
        <f t="shared" si="55"/>
        <v>8.6144967364122263E-2</v>
      </c>
      <c r="Y43" s="29" t="n">
        <f t="shared" si="55"/>
        <v>7.4763043522045103E-2</v>
      </c>
      <c r="Z43" s="29" t="n">
        <f t="shared" si="55"/>
        <v>5.9908542711132634E-2</v>
      </c>
      <c r="AA43" s="29" t="n">
        <f t="shared" si="55"/>
        <v>6.4600867340330798E-2</v>
      </c>
      <c r="AB43" s="29" t="n">
        <f t="shared" si="55"/>
        <v>5.2857661315826324E-2</v>
      </c>
      <c r="AC43" s="29" t="n">
        <f t="shared" si="55"/>
        <v>5.6982344560892385E-2</v>
      </c>
      <c r="AD43" s="29" t="n">
        <f t="shared" si="55"/>
        <v>5.2574468893543731E-2</v>
      </c>
      <c r="AE43" s="29" t="n">
        <f t="shared" si="55"/>
        <v>5.1200250766207343E-2</v>
      </c>
      <c r="AF43" s="29" t="n">
        <f t="shared" si="55"/>
        <v>5.6352224599857649E-2</v>
      </c>
      <c r="AG43" s="29" t="n">
        <f t="shared" si="55"/>
        <v>4.8460271655514281E-2</v>
      </c>
      <c r="AH43" s="29" t="n">
        <f t="shared" si="55"/>
        <v>7.7027120615583089E-2</v>
      </c>
      <c r="AI43" s="29" t="n">
        <f t="shared" si="55"/>
        <v>6.6613788456189107E-2</v>
      </c>
      <c r="AJ43" s="29" t="n">
        <f t="shared" si="55"/>
        <v>7.5188203416743746E-2</v>
      </c>
      <c r="AK43" s="29" t="n">
        <f t="shared" si="55"/>
        <v>8.4111337175628256E-2</v>
      </c>
      <c r="AL43" s="29" t="n">
        <f t="shared" si="55"/>
        <v>7.833489360125713E-2</v>
      </c>
      <c r="AM43" s="29" t="n">
        <f t="shared" si="55"/>
        <v>8.2626731743955462E-2</v>
      </c>
      <c r="AN43" s="29" t="n">
        <f t="shared" si="55"/>
        <v>8.4861424150440012E-2</v>
      </c>
      <c r="AO43" s="29" t="n">
        <f t="shared" si="55"/>
        <v>8.7224470242322494E-2</v>
      </c>
      <c r="AP43" s="29" t="n">
        <f t="shared" si="55"/>
        <v>8.6766530114015777E-2</v>
      </c>
      <c r="AQ43" s="29" t="n">
        <f t="shared" si="55"/>
        <v>9.4848936388844854E-2</v>
      </c>
      <c r="AR43" s="29" t="n">
        <f t="shared" si="55"/>
        <v>8.2573304260983318E-2</v>
      </c>
      <c r="AS43" s="29" t="n">
        <f t="shared" si="55"/>
        <v>8.2987587057409898E-2</v>
      </c>
      <c r="AT43" s="29" t="n">
        <f t="shared" si="55"/>
        <v>9.5891300346590075E-2</v>
      </c>
    </row>
    <row r="44">
      <c r="L44" s="34" t="str">
        <f t="shared" si="36"/>
        <v>Space Systems</v>
      </c>
      <c r="M44" s="29" t="n">
        <f t="shared" ref="M44" si="56">IFERROR(M28/M$30,"")</f>
        <v>4.2453780691886246E-2</v>
      </c>
      <c r="N44" s="29" t="n">
        <f t="shared" ref="N44:AT44" si="57">IFERROR(N28/N$30,"")</f>
        <v>3.3315470290964475E-2</v>
      </c>
      <c r="O44" s="29" t="n">
        <f t="shared" si="57"/>
        <v>2.5987705952877759E-2</v>
      </c>
      <c r="P44" s="29" t="n">
        <f t="shared" si="57"/>
        <v>3.1109755692417095E-2</v>
      </c>
      <c r="Q44" s="29" t="n">
        <f t="shared" si="57"/>
        <v>3.1619729987617445E-2</v>
      </c>
      <c r="R44" s="29" t="n">
        <f t="shared" si="57"/>
        <v>2.9584468746896173E-2</v>
      </c>
      <c r="S44" s="29" t="n">
        <f t="shared" si="57"/>
        <v>2.4906446182608333E-2</v>
      </c>
      <c r="T44" s="29" t="n">
        <f t="shared" si="57"/>
        <v>2.7418577319703881E-2</v>
      </c>
      <c r="U44" s="29" t="n">
        <f t="shared" si="57"/>
        <v>3.0363398798029947E-2</v>
      </c>
      <c r="V44" s="29" t="n">
        <f t="shared" si="57"/>
        <v>2.8728887258995472E-2</v>
      </c>
      <c r="W44" s="29" t="n">
        <f t="shared" si="57"/>
        <v>2.4079199332080387E-2</v>
      </c>
      <c r="X44" s="29" t="n">
        <f t="shared" si="57"/>
        <v>2.8850689204129604E-2</v>
      </c>
      <c r="Y44" s="29" t="n">
        <f t="shared" si="57"/>
        <v>2.6463469374879652E-2</v>
      </c>
      <c r="Z44" s="29" t="n">
        <f t="shared" si="57"/>
        <v>2.5005469356426838E-2</v>
      </c>
      <c r="AA44" s="29" t="n">
        <f t="shared" si="57"/>
        <v>2.7326971779000578E-2</v>
      </c>
      <c r="AB44" s="29" t="n">
        <f t="shared" si="57"/>
        <v>2.4550980033825481E-2</v>
      </c>
      <c r="AC44" s="29" t="n">
        <f t="shared" si="57"/>
        <v>2.713899040475384E-2</v>
      </c>
      <c r="AD44" s="29" t="n">
        <f t="shared" si="57"/>
        <v>2.5020025424381739E-2</v>
      </c>
      <c r="AE44" s="29" t="n">
        <f t="shared" si="57"/>
        <v>2.5338120633869414E-2</v>
      </c>
      <c r="AF44" s="29" t="n">
        <f t="shared" si="57"/>
        <v>2.72071559657769E-2</v>
      </c>
      <c r="AG44" s="29" t="n">
        <f t="shared" si="57"/>
        <v>2.5080768139870077E-2</v>
      </c>
      <c r="AH44" s="29" t="n">
        <f t="shared" si="57"/>
        <v>2.7941817905613665E-2</v>
      </c>
      <c r="AI44" s="29" t="n">
        <f t="shared" si="57"/>
        <v>2.7819678096707282E-2</v>
      </c>
      <c r="AJ44" s="29" t="n">
        <f t="shared" si="57"/>
        <v>2.4695523782359192E-2</v>
      </c>
      <c r="AK44" s="29" t="n">
        <f t="shared" si="57"/>
        <v>2.7708855923288346E-2</v>
      </c>
      <c r="AL44" s="29" t="n">
        <f t="shared" si="57"/>
        <v>2.1748362091872586E-2</v>
      </c>
      <c r="AM44" s="29" t="n">
        <f t="shared" si="57"/>
        <v>2.0364088187384884E-2</v>
      </c>
      <c r="AN44" s="29" t="n">
        <f t="shared" si="57"/>
        <v>1.8871738371833841E-2</v>
      </c>
      <c r="AO44" s="29" t="n">
        <f t="shared" si="57"/>
        <v>1.6563388212156263E-2</v>
      </c>
      <c r="AP44" s="29" t="n">
        <f t="shared" si="57"/>
        <v>1.879990528859958E-2</v>
      </c>
      <c r="AQ44" s="29" t="n">
        <f t="shared" si="57"/>
        <v>1.7384598533208617E-2</v>
      </c>
      <c r="AR44" s="29" t="n">
        <f t="shared" si="57"/>
        <v>9.3655540807780265E-3</v>
      </c>
      <c r="AS44" s="29" t="n">
        <f t="shared" si="57"/>
        <v>1.1206430730591663E-2</v>
      </c>
      <c r="AT44" s="29" t="n">
        <f t="shared" si="57"/>
        <v>1.1953838649951868E-2</v>
      </c>
    </row>
    <row r="45">
      <c r="L45" s="34" t="str">
        <f t="shared" si="36"/>
        <v>Unlabeled</v>
      </c>
      <c r="M45" s="29" t="n">
        <f>IFERROR(M18/M$30,"")</f>
        <v>0.25741764716966653</v>
      </c>
      <c r="N45" s="29" t="n">
        <f t="shared" ref="N45:AT45" si="58">IFERROR(N18/N$30,"")</f>
        <v>0.22410693636040827</v>
      </c>
      <c r="O45" s="29" t="n">
        <f t="shared" si="58"/>
        <v>0.24583739185380621</v>
      </c>
      <c r="P45" s="29" t="n">
        <f t="shared" si="58"/>
        <v>0.24649593129074693</v>
      </c>
      <c r="Q45" s="29" t="n">
        <f t="shared" si="58"/>
        <v>0.26072434549564455</v>
      </c>
      <c r="R45" s="29" t="n">
        <f t="shared" si="58"/>
        <v>0.22999435551705025</v>
      </c>
      <c r="S45" s="29" t="n">
        <f t="shared" si="58"/>
        <v>0.24361590224687452</v>
      </c>
      <c r="T45" s="29" t="n">
        <f t="shared" si="58"/>
        <v>0.21495405556028521</v>
      </c>
      <c r="U45" s="29" t="n">
        <f t="shared" si="58"/>
        <v>0.22681631239374295</v>
      </c>
      <c r="V45" s="29" t="n">
        <f t="shared" si="58"/>
        <v>0.22543983226379183</v>
      </c>
      <c r="W45" s="29" t="n">
        <f t="shared" si="58"/>
        <v>0.2679735485004085</v>
      </c>
      <c r="X45" s="29" t="n">
        <f t="shared" si="58"/>
        <v>0.25085723517530767</v>
      </c>
      <c r="Y45" s="29" t="n">
        <f t="shared" si="58"/>
        <v>0.22982020948629753</v>
      </c>
      <c r="Z45" s="29" t="n">
        <f t="shared" si="58"/>
        <v>0.23280055506013753</v>
      </c>
      <c r="AA45" s="29" t="n">
        <f t="shared" si="58"/>
        <v>0.20805065894710983</v>
      </c>
      <c r="AB45" s="29" t="n">
        <f t="shared" si="58"/>
        <v>0.17797937413912179</v>
      </c>
      <c r="AC45" s="29" t="n">
        <f t="shared" si="58"/>
        <v>0.18285686112001517</v>
      </c>
      <c r="AD45" s="29" t="n">
        <f t="shared" si="58"/>
        <v>0.18430988675076293</v>
      </c>
      <c r="AE45" s="29" t="n">
        <f t="shared" si="58"/>
        <v>0.17653131279658441</v>
      </c>
      <c r="AF45" s="29" t="n">
        <f t="shared" si="58"/>
        <v>0.17258215486509668</v>
      </c>
      <c r="AG45" s="29" t="n">
        <f t="shared" si="58"/>
        <v>0.17550196454138176</v>
      </c>
      <c r="AH45" s="29" t="n">
        <f t="shared" si="58"/>
        <v>0.1907468673816089</v>
      </c>
      <c r="AI45" s="29" t="n">
        <f t="shared" si="58"/>
        <v>0.21855745651640082</v>
      </c>
      <c r="AJ45" s="29" t="n">
        <f t="shared" si="58"/>
        <v>0.23895380268799113</v>
      </c>
      <c r="AK45" s="29" t="n">
        <f t="shared" si="58"/>
        <v>0.20552650047037654</v>
      </c>
      <c r="AL45" s="29" t="n">
        <f t="shared" si="58"/>
        <v>0.22500605677955657</v>
      </c>
      <c r="AM45" s="29" t="n">
        <f t="shared" si="58"/>
        <v>0.25253281168060776</v>
      </c>
      <c r="AN45" s="29" t="n">
        <f t="shared" si="58"/>
        <v>0.26768030097350226</v>
      </c>
      <c r="AO45" s="29" t="n">
        <f t="shared" si="58"/>
        <v>0.23217002303933945</v>
      </c>
      <c r="AP45" s="29" t="n">
        <f t="shared" si="58"/>
        <v>0.23469197498866592</v>
      </c>
      <c r="AQ45" s="29" t="n">
        <f t="shared" si="58"/>
        <v>0.24919560895387241</v>
      </c>
      <c r="AR45" s="29" t="n">
        <f t="shared" si="58"/>
        <v>0.18729414099646982</v>
      </c>
      <c r="AS45" s="29" t="n">
        <f t="shared" si="58"/>
        <v>0.18133418689431161</v>
      </c>
      <c r="AT45" s="29" t="n">
        <f t="shared" si="58"/>
        <v>0.23263315742854668</v>
      </c>
    </row>
    <row r="46">
      <c r="L46" s="1" t="s">
        <v>40</v>
      </c>
      <c r="M46" s="29" t="n">
        <f t="shared" ref="M46:AT46" si="59">IF(SUM(M34:M45)=1,SUM(M34:M45),FALSE)</f>
        <v>0.99999999999999989</v>
      </c>
      <c r="N46" s="29" t="b">
        <f t="shared" si="59"/>
        <v>0</v>
      </c>
      <c r="O46" s="29" t="b">
        <f t="shared" si="59"/>
        <v>0</v>
      </c>
      <c r="P46" s="29" t="b">
        <f t="shared" si="59"/>
        <v>0</v>
      </c>
      <c r="Q46" s="29" t="b">
        <f t="shared" si="59"/>
        <v>0</v>
      </c>
      <c r="R46" s="29" t="b">
        <f t="shared" si="59"/>
        <v>0</v>
      </c>
      <c r="S46" s="29" t="b">
        <f t="shared" si="59"/>
        <v>0</v>
      </c>
      <c r="T46" s="29" t="b">
        <f t="shared" si="59"/>
        <v>0</v>
      </c>
      <c r="U46" s="29" t="b">
        <f t="shared" si="59"/>
        <v>0</v>
      </c>
      <c r="V46" s="29" t="b">
        <f t="shared" si="59"/>
        <v>0</v>
      </c>
      <c r="W46" s="29" t="b">
        <f t="shared" si="59"/>
        <v>0</v>
      </c>
      <c r="X46" s="29" t="b">
        <f t="shared" si="59"/>
        <v>0</v>
      </c>
      <c r="Y46" s="29" t="b">
        <f t="shared" si="59"/>
        <v>0</v>
      </c>
      <c r="Z46" s="29" t="b">
        <f t="shared" si="59"/>
        <v>0</v>
      </c>
      <c r="AA46" s="29" t="b">
        <f t="shared" si="59"/>
        <v>0</v>
      </c>
      <c r="AB46" s="29" t="b">
        <f t="shared" si="59"/>
        <v>0</v>
      </c>
      <c r="AC46" s="29" t="b">
        <f t="shared" si="59"/>
        <v>0</v>
      </c>
      <c r="AD46" s="29" t="b">
        <f t="shared" si="59"/>
        <v>0</v>
      </c>
      <c r="AE46" s="29" t="b">
        <f t="shared" si="59"/>
        <v>0</v>
      </c>
      <c r="AF46" s="29" t="b">
        <f t="shared" si="59"/>
        <v>0</v>
      </c>
      <c r="AG46" s="29" t="b">
        <f t="shared" si="59"/>
        <v>0</v>
      </c>
      <c r="AH46" s="29" t="b">
        <f t="shared" si="59"/>
        <v>0</v>
      </c>
      <c r="AI46" s="29" t="b">
        <f t="shared" si="59"/>
        <v>0</v>
      </c>
      <c r="AJ46" s="29" t="b">
        <f t="shared" si="59"/>
        <v>0</v>
      </c>
      <c r="AK46" s="29" t="b">
        <f t="shared" si="59"/>
        <v>0</v>
      </c>
      <c r="AL46" s="29" t="b">
        <f t="shared" si="59"/>
        <v>0</v>
      </c>
      <c r="AM46" s="29" t="b">
        <f t="shared" si="59"/>
        <v>0</v>
      </c>
      <c r="AN46" s="29" t="b">
        <f t="shared" si="59"/>
        <v>0</v>
      </c>
      <c r="AO46" s="29" t="b">
        <f t="shared" si="59"/>
        <v>0</v>
      </c>
      <c r="AP46" s="29" t="b">
        <f t="shared" si="59"/>
        <v>0</v>
      </c>
      <c r="AQ46" s="29" t="b">
        <f t="shared" si="59"/>
        <v>0</v>
      </c>
      <c r="AR46" s="29" t="b">
        <f t="shared" si="59"/>
        <v>0</v>
      </c>
      <c r="AS46" s="29" t="b">
        <f t="shared" si="59"/>
        <v>0</v>
      </c>
      <c r="AT46" s="29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7"/>
      <c r="L1" s="1" t="s">
        <v>289</v>
      </c>
      <c r="M1" s="38" t="s">
        <v>290</v>
      </c>
      <c r="N1" s="38" t="s">
        <v>291</v>
      </c>
      <c r="O1" s="38" t="s">
        <v>292</v>
      </c>
      <c r="P1" s="38" t="s">
        <v>293</v>
      </c>
      <c r="Q1" s="38" t="s">
        <v>294</v>
      </c>
      <c r="R1" s="38" t="s">
        <v>295</v>
      </c>
      <c r="S1" s="38" t="s">
        <v>296</v>
      </c>
      <c r="T1" s="38" t="s">
        <v>297</v>
      </c>
      <c r="U1" s="38" t="s">
        <v>298</v>
      </c>
      <c r="V1" s="38" t="s">
        <v>299</v>
      </c>
      <c r="W1" s="38" t="s">
        <v>300</v>
      </c>
      <c r="X1" s="38" t="s">
        <v>301</v>
      </c>
      <c r="Y1" s="38" t="s">
        <v>302</v>
      </c>
      <c r="Z1" s="38" t="s">
        <v>303</v>
      </c>
      <c r="AA1" s="38" t="s">
        <v>304</v>
      </c>
      <c r="AB1" s="38" t="s">
        <v>305</v>
      </c>
      <c r="AC1" s="38" t="s">
        <v>306</v>
      </c>
      <c r="AD1" s="38" t="s">
        <v>307</v>
      </c>
      <c r="AE1" s="38" t="s">
        <v>308</v>
      </c>
      <c r="AF1" s="38" t="s">
        <v>309</v>
      </c>
      <c r="AG1" s="38" t="s">
        <v>310</v>
      </c>
      <c r="AH1" s="38" t="s">
        <v>311</v>
      </c>
      <c r="AI1" s="38" t="s">
        <v>312</v>
      </c>
      <c r="AJ1" s="38" t="s">
        <v>313</v>
      </c>
      <c r="AK1" s="38" t="s">
        <v>314</v>
      </c>
      <c r="AL1" s="38" t="s">
        <v>315</v>
      </c>
      <c r="AM1" s="38" t="s">
        <v>316</v>
      </c>
      <c r="AN1" s="38" t="s">
        <v>317</v>
      </c>
      <c r="AO1" s="38" t="s">
        <v>318</v>
      </c>
      <c r="AP1" s="38" t="s">
        <v>319</v>
      </c>
      <c r="AQ1" s="38" t="s">
        <v>320</v>
      </c>
      <c r="AR1" s="38" t="s">
        <v>321</v>
      </c>
      <c r="AS1" s="38" t="s">
        <v>322</v>
      </c>
      <c r="AT1" t="s">
        <v>323</v>
      </c>
    </row>
    <row r="2">
      <c r="A2" t="str">
        <f t="shared" si="0"/>
        <v>Construction</v>
      </c>
      <c r="L2" s="1" t="s">
        <v>324</v>
      </c>
      <c r="M2" s="41" t="n">
        <v>3329240190</v>
      </c>
      <c r="N2" s="41" t="n">
        <v>5547606291</v>
      </c>
      <c r="O2" s="41" t="n">
        <v>4767963585</v>
      </c>
      <c r="P2" s="41" t="n">
        <v>4480791756</v>
      </c>
      <c r="Q2" s="41" t="n">
        <v>6587757173</v>
      </c>
      <c r="R2" s="41" t="n">
        <v>5478948635</v>
      </c>
      <c r="S2" s="41" t="n">
        <v>5756525560</v>
      </c>
      <c r="T2" s="41" t="n">
        <v>6346015501</v>
      </c>
      <c r="U2" s="41" t="n">
        <v>5823289073</v>
      </c>
      <c r="V2" s="41" t="n">
        <v>6090475612</v>
      </c>
      <c r="W2" s="41" t="n">
        <v>6095074886</v>
      </c>
      <c r="X2" s="41" t="n">
        <v>6912881104</v>
      </c>
      <c r="Y2" s="41" t="n">
        <v>8345287315.7109003</v>
      </c>
      <c r="Z2" s="41" t="n">
        <v>9238328463.0233994</v>
      </c>
      <c r="AA2" s="41" t="n">
        <v>9828013820.4727993</v>
      </c>
      <c r="AB2" s="41" t="n">
        <v>12169691608.772499</v>
      </c>
      <c r="AC2" s="41" t="n">
        <v>13882263101.0825</v>
      </c>
      <c r="AD2" s="41" t="n">
        <v>14895688539.673</v>
      </c>
      <c r="AE2" s="41" t="n">
        <v>23424311239.441002</v>
      </c>
      <c r="AF2" s="41" t="n">
        <v>28911269967.142601</v>
      </c>
      <c r="AG2" s="41" t="n">
        <v>24906956099.318298</v>
      </c>
      <c r="AH2" s="41" t="n">
        <v>18589829055.016899</v>
      </c>
      <c r="AI2" s="41" t="n">
        <v>17667888350.841202</v>
      </c>
      <c r="AJ2" s="41" t="n">
        <v>11858655228.641001</v>
      </c>
      <c r="AK2" s="41" t="n">
        <v>12008095458.2971</v>
      </c>
      <c r="AL2" s="41" t="n">
        <v>10729791254.7609</v>
      </c>
      <c r="AM2" s="41" t="n">
        <v>10246198072.9974</v>
      </c>
      <c r="AN2" s="41" t="n">
        <v>10022053280.432501</v>
      </c>
      <c r="AO2" s="41" t="n">
        <v>13552652805.8645</v>
      </c>
      <c r="AP2" s="41" t="n">
        <v>20422019911.620998</v>
      </c>
      <c r="AQ2" s="41" t="n">
        <v>24784525818.948101</v>
      </c>
      <c r="AR2" s="41" t="n">
        <v>16625644719.525499</v>
      </c>
      <c r="AS2" s="41" t="n">
        <v>17916486257.122101</v>
      </c>
      <c r="AT2" s="41" t="n">
        <v>6996910784.3958998</v>
      </c>
      <c r="AU2" s="41"/>
      <c r="AV2" s="41"/>
    </row>
    <row r="3">
      <c r="A3" t="str">
        <f t="shared" si="0"/>
        <v>ERS</v>
      </c>
      <c r="L3" s="1" t="s">
        <v>325</v>
      </c>
      <c r="M3" s="41" t="n">
        <v>8136026114</v>
      </c>
      <c r="N3" s="41" t="n">
        <v>9336257603</v>
      </c>
      <c r="O3" s="41" t="n">
        <v>8894313162</v>
      </c>
      <c r="P3" s="41" t="n">
        <v>6871430089</v>
      </c>
      <c r="Q3" s="41" t="n">
        <v>7924352924</v>
      </c>
      <c r="R3" s="41" t="n">
        <v>8346113294</v>
      </c>
      <c r="S3" s="41" t="n">
        <v>7637315066</v>
      </c>
      <c r="T3" s="41" t="n">
        <v>8136289486</v>
      </c>
      <c r="U3" s="41" t="n">
        <v>8782761285</v>
      </c>
      <c r="V3" s="41" t="n">
        <v>7619149776</v>
      </c>
      <c r="W3" s="41" t="n">
        <v>8565669548.1415997</v>
      </c>
      <c r="X3" s="41" t="n">
        <v>9766355879.9395008</v>
      </c>
      <c r="Y3" s="41" t="n">
        <v>10688518994.2097</v>
      </c>
      <c r="Z3" s="41" t="n">
        <v>13009874109.049801</v>
      </c>
      <c r="AA3" s="41" t="n">
        <v>13338003784.828899</v>
      </c>
      <c r="AB3" s="41" t="n">
        <v>16188302443.9785</v>
      </c>
      <c r="AC3" s="41" t="n">
        <v>16398946916.988001</v>
      </c>
      <c r="AD3" s="41" t="n">
        <v>17495344447.808601</v>
      </c>
      <c r="AE3" s="41" t="n">
        <v>20271352737.5014</v>
      </c>
      <c r="AF3" s="41" t="n">
        <v>21810178493.2197</v>
      </c>
      <c r="AG3" s="41" t="n">
        <v>21099391291.2976</v>
      </c>
      <c r="AH3" s="41" t="n">
        <v>24528542413.8489</v>
      </c>
      <c r="AI3" s="41" t="n">
        <v>26803126894.612801</v>
      </c>
      <c r="AJ3" s="41" t="n">
        <v>21995150570.543301</v>
      </c>
      <c r="AK3" s="41" t="n">
        <v>23525515523.977299</v>
      </c>
      <c r="AL3" s="41" t="n">
        <v>22534483248.403099</v>
      </c>
      <c r="AM3" s="41" t="n">
        <v>23028316947.089901</v>
      </c>
      <c r="AN3" s="41" t="n">
        <v>26364245909.225101</v>
      </c>
      <c r="AO3" s="41" t="n">
        <v>28982169383.435398</v>
      </c>
      <c r="AP3" s="41" t="n">
        <v>29825062105.101299</v>
      </c>
      <c r="AQ3" s="41" t="n">
        <v>29301054606.508099</v>
      </c>
      <c r="AR3" s="41" t="n">
        <v>29041768087.430099</v>
      </c>
      <c r="AS3" s="41" t="n">
        <v>30391554906.5317</v>
      </c>
      <c r="AT3" s="41" t="n">
        <v>16486166922.1553</v>
      </c>
      <c r="AU3" s="41"/>
      <c r="AV3" s="41"/>
    </row>
    <row r="4">
      <c r="A4" t="str">
        <f t="shared" si="0"/>
        <v>FRS</v>
      </c>
      <c r="L4" s="1" t="s">
        <v>326</v>
      </c>
      <c r="M4" s="41" t="n">
        <v>6320893588</v>
      </c>
      <c r="N4" s="41" t="n">
        <v>10512060626</v>
      </c>
      <c r="O4" s="41" t="n">
        <v>10570011572</v>
      </c>
      <c r="P4" s="41" t="n">
        <v>9753230431</v>
      </c>
      <c r="Q4" s="41" t="n">
        <v>10189469118</v>
      </c>
      <c r="R4" s="41" t="n">
        <v>11088065839</v>
      </c>
      <c r="S4" s="41" t="n">
        <v>11271027030</v>
      </c>
      <c r="T4" s="41" t="n">
        <v>10645232177</v>
      </c>
      <c r="U4" s="41" t="n">
        <v>10728713139</v>
      </c>
      <c r="V4" s="41" t="n">
        <v>11079943519</v>
      </c>
      <c r="W4" s="41" t="n">
        <v>10980550566.774799</v>
      </c>
      <c r="X4" s="41" t="n">
        <v>12192081951.1096</v>
      </c>
      <c r="Y4" s="41" t="n">
        <v>12834072124.3335</v>
      </c>
      <c r="Z4" s="41" t="n">
        <v>18366465958.3181</v>
      </c>
      <c r="AA4" s="41" t="n">
        <v>17670831293.652699</v>
      </c>
      <c r="AB4" s="41" t="n">
        <v>18063394017.934502</v>
      </c>
      <c r="AC4" s="41" t="n">
        <v>21559854123.063999</v>
      </c>
      <c r="AD4" s="41" t="n">
        <v>20597558522.614799</v>
      </c>
      <c r="AE4" s="41" t="n">
        <v>21371423316.755402</v>
      </c>
      <c r="AF4" s="41" t="n">
        <v>24327923411.4506</v>
      </c>
      <c r="AG4" s="41" t="n">
        <v>23373310950.979301</v>
      </c>
      <c r="AH4" s="41" t="n">
        <v>23654613632.552101</v>
      </c>
      <c r="AI4" s="41" t="n">
        <v>21483882656.034599</v>
      </c>
      <c r="AJ4" s="41" t="n">
        <v>20010501568.592098</v>
      </c>
      <c r="AK4" s="41" t="n">
        <v>22172567783.800999</v>
      </c>
      <c r="AL4" s="41" t="n">
        <v>19505327291.069199</v>
      </c>
      <c r="AM4" s="41" t="n">
        <v>20137536813.047699</v>
      </c>
      <c r="AN4" s="41" t="n">
        <v>19905848695.181499</v>
      </c>
      <c r="AO4" s="41" t="n">
        <v>23722460398.820301</v>
      </c>
      <c r="AP4" s="41" t="n">
        <v>21551567157.618301</v>
      </c>
      <c r="AQ4" s="41" t="n">
        <v>24686469056.9403</v>
      </c>
      <c r="AR4" s="41" t="n">
        <v>22505230858.509701</v>
      </c>
      <c r="AS4" s="41" t="n">
        <v>26920928544.4193</v>
      </c>
      <c r="AT4" s="41" t="n">
        <v>11442241237.636101</v>
      </c>
      <c r="AU4" s="41"/>
      <c r="AV4" s="41"/>
    </row>
    <row r="5">
      <c r="A5" t="str">
        <f t="shared" si="0"/>
        <v>ICT</v>
      </c>
      <c r="L5" s="1" t="s">
        <v>327</v>
      </c>
      <c r="M5" s="41" t="n">
        <v>2932254799</v>
      </c>
      <c r="N5" s="41" t="n">
        <v>4083510627</v>
      </c>
      <c r="O5" s="41" t="n">
        <v>4822223677</v>
      </c>
      <c r="P5" s="41" t="n">
        <v>4468651646</v>
      </c>
      <c r="Q5" s="41" t="n">
        <v>4841588061</v>
      </c>
      <c r="R5" s="41" t="n">
        <v>5038442272</v>
      </c>
      <c r="S5" s="41" t="n">
        <v>5449863799</v>
      </c>
      <c r="T5" s="41" t="n">
        <v>5112399818</v>
      </c>
      <c r="U5" s="41" t="n">
        <v>5375772104</v>
      </c>
      <c r="V5" s="41" t="n">
        <v>6120083787</v>
      </c>
      <c r="W5" s="41" t="n">
        <v>7344611737.7209997</v>
      </c>
      <c r="X5" s="41" t="n">
        <v>7667927386.9988003</v>
      </c>
      <c r="Y5" s="41" t="n">
        <v>8443963055.0586996</v>
      </c>
      <c r="Z5" s="41" t="n">
        <v>10503897199.0271</v>
      </c>
      <c r="AA5" s="41" t="n">
        <v>12956980104.556299</v>
      </c>
      <c r="AB5" s="41" t="n">
        <v>13434015820.5891</v>
      </c>
      <c r="AC5" s="41" t="n">
        <v>14354101029.673201</v>
      </c>
      <c r="AD5" s="41" t="n">
        <v>15145158611.163</v>
      </c>
      <c r="AE5" s="41" t="n">
        <v>15612520262.0683</v>
      </c>
      <c r="AF5" s="41" t="n">
        <v>16521509971.944099</v>
      </c>
      <c r="AG5" s="41" t="n">
        <v>16886520459.019899</v>
      </c>
      <c r="AH5" s="41" t="n">
        <v>18111520069.416199</v>
      </c>
      <c r="AI5" s="41" t="n">
        <v>17095395882.459</v>
      </c>
      <c r="AJ5" s="41" t="n">
        <v>15200195345.560301</v>
      </c>
      <c r="AK5" s="41" t="n">
        <v>14500281916.012501</v>
      </c>
      <c r="AL5" s="41" t="n">
        <v>13727496892.9704</v>
      </c>
      <c r="AM5" s="41" t="n">
        <v>15208747538.542601</v>
      </c>
      <c r="AN5" s="41" t="n">
        <v>15520079823.2971</v>
      </c>
      <c r="AO5" s="41" t="n">
        <v>17888614854.144299</v>
      </c>
      <c r="AP5" s="41" t="n">
        <v>18989947213.2565</v>
      </c>
      <c r="AQ5" s="41" t="n">
        <v>21728265052.1166</v>
      </c>
      <c r="AR5" s="41" t="n">
        <v>19269304463.324001</v>
      </c>
      <c r="AS5" s="41" t="n">
        <v>20132104260.694302</v>
      </c>
      <c r="AT5" s="41" t="n">
        <v>10297891650.196899</v>
      </c>
      <c r="AU5" s="41"/>
      <c r="AV5" s="41"/>
    </row>
    <row r="6">
      <c r="A6" t="str">
        <f t="shared" si="0"/>
        <v>MED</v>
      </c>
      <c r="L6" s="1" t="s">
        <v>328</v>
      </c>
      <c r="M6" s="41" t="n">
        <v>917522000</v>
      </c>
      <c r="N6" s="41" t="n">
        <v>597041920</v>
      </c>
      <c r="O6" s="41" t="n">
        <v>735888108</v>
      </c>
      <c r="P6" s="41" t="n">
        <v>693627610</v>
      </c>
      <c r="Q6" s="41" t="n">
        <v>829591436</v>
      </c>
      <c r="R6" s="41" t="n">
        <v>1729592044</v>
      </c>
      <c r="S6" s="41" t="n">
        <v>1749694962</v>
      </c>
      <c r="T6" s="41" t="n">
        <v>2653300460</v>
      </c>
      <c r="U6" s="41" t="n">
        <v>2994392962</v>
      </c>
      <c r="V6" s="41" t="n">
        <v>3474107091</v>
      </c>
      <c r="W6" s="41" t="n">
        <v>2206554815.8007998</v>
      </c>
      <c r="X6" s="41" t="n">
        <v>3356057051.2363</v>
      </c>
      <c r="Y6" s="41" t="n">
        <v>5353433907.9385004</v>
      </c>
      <c r="Z6" s="41" t="n">
        <v>7128888723.96</v>
      </c>
      <c r="AA6" s="41" t="n">
        <v>6472680683.7143002</v>
      </c>
      <c r="AB6" s="41" t="n">
        <v>8011259767.0004997</v>
      </c>
      <c r="AC6" s="41" t="n">
        <v>9434026804.0825996</v>
      </c>
      <c r="AD6" s="41" t="n">
        <v>10716277969.4613</v>
      </c>
      <c r="AE6" s="41" t="n">
        <v>10881237555.92</v>
      </c>
      <c r="AF6" s="41" t="n">
        <v>13674759065.311701</v>
      </c>
      <c r="AG6" s="41" t="n">
        <v>12939215879.3626</v>
      </c>
      <c r="AH6" s="41" t="n">
        <v>13924855850.944401</v>
      </c>
      <c r="AI6" s="41" t="n">
        <v>13708786101.9753</v>
      </c>
      <c r="AJ6" s="41" t="n">
        <v>13363623688.661301</v>
      </c>
      <c r="AK6" s="41" t="n">
        <v>14209286517.6201</v>
      </c>
      <c r="AL6" s="41" t="n">
        <v>12714703152.380899</v>
      </c>
      <c r="AM6" s="41" t="n">
        <v>13368262938.296</v>
      </c>
      <c r="AN6" s="41" t="n">
        <v>13676931675.0611</v>
      </c>
      <c r="AO6" s="41" t="n">
        <v>13969372310.566999</v>
      </c>
      <c r="AP6" s="41" t="n">
        <v>14201722288.9277</v>
      </c>
      <c r="AQ6" s="41" t="n">
        <v>14689782118.9011</v>
      </c>
      <c r="AR6" s="41" t="n">
        <v>15330797492.637899</v>
      </c>
      <c r="AS6" s="41" t="n">
        <v>16426528598.934601</v>
      </c>
      <c r="AT6" s="41" t="n">
        <v>12371414368.879601</v>
      </c>
      <c r="AU6" s="41"/>
      <c r="AV6" s="41"/>
    </row>
    <row r="7">
      <c r="A7" t="str">
        <f t="shared" si="0"/>
        <v>PAMS</v>
      </c>
      <c r="L7" s="1" t="s">
        <v>329</v>
      </c>
      <c r="M7" s="41" t="n">
        <v>9435330835</v>
      </c>
      <c r="N7" s="41" t="n">
        <v>11649121600</v>
      </c>
      <c r="O7" s="41" t="n">
        <v>11512769914</v>
      </c>
      <c r="P7" s="41" t="n">
        <v>12188008848</v>
      </c>
      <c r="Q7" s="41" t="n">
        <v>12764049547</v>
      </c>
      <c r="R7" s="41" t="n">
        <v>12935251309</v>
      </c>
      <c r="S7" s="41" t="n">
        <v>13514715568</v>
      </c>
      <c r="T7" s="41" t="n">
        <v>13359447099</v>
      </c>
      <c r="U7" s="41" t="n">
        <v>14503015888</v>
      </c>
      <c r="V7" s="41" t="n">
        <v>15943295004</v>
      </c>
      <c r="W7" s="41" t="n">
        <v>17284311842.694199</v>
      </c>
      <c r="X7" s="41" t="n">
        <v>17256873389.462101</v>
      </c>
      <c r="Y7" s="41" t="n">
        <v>21268079099.4599</v>
      </c>
      <c r="Z7" s="41" t="n">
        <v>28735840733.104301</v>
      </c>
      <c r="AA7" s="41" t="n">
        <v>34351534835.816898</v>
      </c>
      <c r="AB7" s="41" t="n">
        <v>38670589631.593399</v>
      </c>
      <c r="AC7" s="41" t="n">
        <v>43821675745.396599</v>
      </c>
      <c r="AD7" s="41" t="n">
        <v>48519588147.007004</v>
      </c>
      <c r="AE7" s="41" t="n">
        <v>55266477676.273399</v>
      </c>
      <c r="AF7" s="41" t="n">
        <v>58877386159.063904</v>
      </c>
      <c r="AG7" s="41" t="n">
        <v>59728879998.247002</v>
      </c>
      <c r="AH7" s="41" t="n">
        <v>57636930317.390701</v>
      </c>
      <c r="AI7" s="41" t="n">
        <v>54356973963.185501</v>
      </c>
      <c r="AJ7" s="41" t="n">
        <v>48574287311.362396</v>
      </c>
      <c r="AK7" s="41" t="n">
        <v>41800749634.492699</v>
      </c>
      <c r="AL7" s="41" t="n">
        <v>41391200415.295601</v>
      </c>
      <c r="AM7" s="41" t="n">
        <v>43148575909.549301</v>
      </c>
      <c r="AN7" s="41" t="n">
        <v>45909632741.212997</v>
      </c>
      <c r="AO7" s="41" t="n">
        <v>50444908533.363998</v>
      </c>
      <c r="AP7" s="41" t="n">
        <v>54734276281.701103</v>
      </c>
      <c r="AQ7" s="41" t="n">
        <v>57287356464.694099</v>
      </c>
      <c r="AR7" s="41" t="n">
        <v>57370996666.792297</v>
      </c>
      <c r="AS7" s="41" t="n">
        <v>57722346137.004501</v>
      </c>
      <c r="AT7" s="41" t="n">
        <v>28557135893.451302</v>
      </c>
      <c r="AU7" s="41"/>
      <c r="AV7" s="41"/>
    </row>
    <row r="8">
      <c r="A8" t="str">
        <f t="shared" si="0"/>
        <v>Grand Total</v>
      </c>
      <c r="L8" s="37" t="s">
        <v>330</v>
      </c>
      <c r="M8" s="41" t="n">
        <f t="shared" ref="M8:AT8" si="1">SUM(M2:M7)</f>
        <v>31071267526</v>
      </c>
      <c r="N8" s="41" t="n">
        <f t="shared" si="1"/>
        <v>41725598667</v>
      </c>
      <c r="O8" s="41" t="n">
        <f t="shared" si="1"/>
        <v>41303170018</v>
      </c>
      <c r="P8" s="41" t="n">
        <f t="shared" si="1"/>
        <v>38455740380</v>
      </c>
      <c r="Q8" s="41" t="n">
        <f t="shared" si="1"/>
        <v>43136808259</v>
      </c>
      <c r="R8" s="41" t="n">
        <f t="shared" si="1"/>
        <v>44616413393</v>
      </c>
      <c r="S8" s="41" t="n">
        <f t="shared" si="1"/>
        <v>45379141985</v>
      </c>
      <c r="T8" s="41" t="n">
        <f t="shared" si="1"/>
        <v>46252684541</v>
      </c>
      <c r="U8" s="41" t="n">
        <f t="shared" si="1"/>
        <v>48207944451</v>
      </c>
      <c r="V8" s="41" t="n">
        <f t="shared" si="1"/>
        <v>50327054789</v>
      </c>
      <c r="W8" s="41" t="n">
        <f t="shared" si="1"/>
        <v>52476773397.132393</v>
      </c>
      <c r="X8" s="41" t="n">
        <f t="shared" si="1"/>
        <v>57152176762.746307</v>
      </c>
      <c r="Y8" s="41" t="n">
        <f t="shared" si="1"/>
        <v>66933354496.711197</v>
      </c>
      <c r="Z8" s="41" t="n">
        <f t="shared" si="1"/>
        <v>86983295186.482697</v>
      </c>
      <c r="AA8" s="41" t="n">
        <f t="shared" si="1"/>
        <v>94618044523.041885</v>
      </c>
      <c r="AB8" s="41" t="n">
        <f t="shared" si="1"/>
        <v>106537253289.8685</v>
      </c>
      <c r="AC8" s="41" t="n">
        <f t="shared" si="1"/>
        <v>119450867720.2869</v>
      </c>
      <c r="AD8" s="41" t="n">
        <f t="shared" si="1"/>
        <v>127369616237.72771</v>
      </c>
      <c r="AE8" s="41" t="n">
        <f t="shared" si="1"/>
        <v>146827322787.9595</v>
      </c>
      <c r="AF8" s="41" t="n">
        <f t="shared" si="1"/>
        <v>164123027068.1326</v>
      </c>
      <c r="AG8" s="41" t="n">
        <f t="shared" si="1"/>
        <v>158934274678.2247</v>
      </c>
      <c r="AH8" s="41" t="n">
        <f t="shared" si="1"/>
        <v>156446291339.16919</v>
      </c>
      <c r="AI8" s="41" t="n">
        <f t="shared" si="1"/>
        <v>151116053849.1084</v>
      </c>
      <c r="AJ8" s="41" t="n">
        <f t="shared" si="1"/>
        <v>131002413713.3604</v>
      </c>
      <c r="AK8" s="41" t="n">
        <f t="shared" si="1"/>
        <v>128216496834.20068</v>
      </c>
      <c r="AL8" s="41" t="n">
        <f t="shared" si="1"/>
        <v>120603002254.8801</v>
      </c>
      <c r="AM8" s="41" t="n">
        <f t="shared" si="1"/>
        <v>125137638219.5229</v>
      </c>
      <c r="AN8" s="41" t="n">
        <f t="shared" si="1"/>
        <v>131398792124.41029</v>
      </c>
      <c r="AO8" s="41" t="n">
        <f t="shared" si="1"/>
        <v>148560178286.1955</v>
      </c>
      <c r="AP8" s="41" t="n">
        <f t="shared" si="1"/>
        <v>159724594958.22592</v>
      </c>
      <c r="AQ8" s="41" t="n">
        <f t="shared" si="1"/>
        <v>172477453118.10828</v>
      </c>
      <c r="AR8" s="41" t="n">
        <f t="shared" si="1"/>
        <v>160143742288.21948</v>
      </c>
      <c r="AS8" s="41" t="n">
        <f t="shared" si="1"/>
        <v>169509948704.70651</v>
      </c>
      <c r="AT8" s="41" t="n">
        <f t="shared" si="1"/>
        <v>86151760856.715103</v>
      </c>
      <c r="AU8" s="41"/>
      <c r="AV8" s="41"/>
    </row>
    <row r="9" ht="60" customHeight="1"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</row>
    <row r="10" ht="60" customHeight="1"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</row>
    <row r="11" ht="30" customHeight="1">
      <c r="A11" s="33" t="str">
        <f t="shared" ref="A11:A16" si="2">L11</f>
        <v>ProductServiceOrRnDarea</v>
      </c>
      <c r="B11" s="31" t="n">
        <f>AL11</f>
        <v>2015</v>
      </c>
      <c r="C11" s="16" t="n">
        <f t="shared" ref="C11:E12" si="3">AR11</f>
        <v>2021</v>
      </c>
      <c r="D11" s="16" t="n">
        <f t="shared" si="3"/>
        <v>2022</v>
      </c>
      <c r="E11" s="16" t="n">
        <f t="shared" si="3"/>
        <v>2023</v>
      </c>
      <c r="F11" s="16" t="str">
        <f>C11&amp;"-"&amp;$D11</f>
        <v>2021-2022</v>
      </c>
      <c r="G11" s="16" t="str">
        <f>B11&amp;"-"&amp;$D11</f>
        <v>2015-2022</v>
      </c>
      <c r="H11" s="16" t="str">
        <f>$E11&amp;"/"&amp;D11</f>
        <v>2023/2022</v>
      </c>
      <c r="I11" s="16" t="str">
        <f>"Share "&amp;AS11</f>
        <v>Share 2022</v>
      </c>
      <c r="J11" s="16" t="str">
        <f>"Share "&amp;AT11</f>
        <v>Share 2023</v>
      </c>
      <c r="K11" s="1"/>
      <c r="L11" s="30" t="str">
        <f>L1</f>
        <v>ProductServiceOrRnDarea</v>
      </c>
      <c r="M11" s="30" t="n">
        <f t="shared" ref="M11:AT11" si="4">M1+0</f>
        <v>1990</v>
      </c>
      <c r="N11" s="30" t="n">
        <f t="shared" si="4"/>
        <v>1991</v>
      </c>
      <c r="O11" s="30" t="n">
        <f t="shared" si="4"/>
        <v>1992</v>
      </c>
      <c r="P11" s="30" t="n">
        <f t="shared" si="4"/>
        <v>1993</v>
      </c>
      <c r="Q11" s="30" t="n">
        <f t="shared" si="4"/>
        <v>1994</v>
      </c>
      <c r="R11" s="30" t="n">
        <f t="shared" si="4"/>
        <v>1995</v>
      </c>
      <c r="S11" s="30" t="n">
        <f t="shared" si="4"/>
        <v>1996</v>
      </c>
      <c r="T11" s="30" t="n">
        <f t="shared" si="4"/>
        <v>1997</v>
      </c>
      <c r="U11" s="30" t="n">
        <f t="shared" si="4"/>
        <v>1998</v>
      </c>
      <c r="V11" s="30" t="n">
        <f t="shared" si="4"/>
        <v>1999</v>
      </c>
      <c r="W11" s="30" t="n">
        <f t="shared" si="4"/>
        <v>2000</v>
      </c>
      <c r="X11" s="30" t="n">
        <f t="shared" si="4"/>
        <v>2001</v>
      </c>
      <c r="Y11" s="30" t="n">
        <f t="shared" si="4"/>
        <v>2002</v>
      </c>
      <c r="Z11" s="30" t="n">
        <f t="shared" si="4"/>
        <v>2003</v>
      </c>
      <c r="AA11" s="30" t="n">
        <f t="shared" si="4"/>
        <v>2004</v>
      </c>
      <c r="AB11" s="30" t="n">
        <f t="shared" si="4"/>
        <v>2005</v>
      </c>
      <c r="AC11" s="30" t="n">
        <f t="shared" si="4"/>
        <v>2006</v>
      </c>
      <c r="AD11" s="30" t="n">
        <f t="shared" si="4"/>
        <v>2007</v>
      </c>
      <c r="AE11" s="30" t="n">
        <f t="shared" si="4"/>
        <v>2008</v>
      </c>
      <c r="AF11" s="30" t="n">
        <f t="shared" si="4"/>
        <v>2009</v>
      </c>
      <c r="AG11" s="30" t="n">
        <f t="shared" si="4"/>
        <v>2010</v>
      </c>
      <c r="AH11" s="30" t="n">
        <f t="shared" si="4"/>
        <v>2011</v>
      </c>
      <c r="AI11" s="30" t="n">
        <f t="shared" si="4"/>
        <v>2012</v>
      </c>
      <c r="AJ11" s="30" t="n">
        <f t="shared" si="4"/>
        <v>2013</v>
      </c>
      <c r="AK11" s="30" t="n">
        <f t="shared" si="4"/>
        <v>2014</v>
      </c>
      <c r="AL11" s="30" t="n">
        <f t="shared" si="4"/>
        <v>2015</v>
      </c>
      <c r="AM11" s="30" t="n">
        <f t="shared" si="4"/>
        <v>2016</v>
      </c>
      <c r="AN11" s="30" t="n">
        <f t="shared" si="4"/>
        <v>2017</v>
      </c>
      <c r="AO11" s="30" t="n">
        <f t="shared" si="4"/>
        <v>2018</v>
      </c>
      <c r="AP11" s="30" t="n">
        <f t="shared" si="4"/>
        <v>2019</v>
      </c>
      <c r="AQ11" s="30" t="n">
        <f t="shared" si="4"/>
        <v>2020</v>
      </c>
      <c r="AR11" s="30" t="n">
        <f t="shared" si="4"/>
        <v>2021</v>
      </c>
      <c r="AS11" s="30" t="n">
        <f t="shared" si="4"/>
        <v>2022</v>
      </c>
      <c r="AT11" s="30" t="n">
        <f t="shared" si="4"/>
        <v>2023</v>
      </c>
    </row>
    <row r="12">
      <c r="A12" s="27" t="str">
        <f t="shared" si="2"/>
        <v>Construction</v>
      </c>
      <c r="B12" s="41" t="n">
        <f>AL12</f>
        <v>12869822015.751785</v>
      </c>
      <c r="C12" s="41" t="n">
        <f t="shared" si="3"/>
        <v>17777595656.207233</v>
      </c>
      <c r="D12" s="41" t="n">
        <f t="shared" si="3"/>
        <v>17916486257.122101</v>
      </c>
      <c r="E12" s="41" t="n">
        <f t="shared" si="3"/>
        <v>6673642167.2103186</v>
      </c>
      <c r="F12" s="29" t="n">
        <f>(D12/C12)-1</f>
        <v>7.8126763371610952E-3</v>
      </c>
      <c r="G12" s="25" t="n">
        <f>(D12/B12)-1</f>
        <v>0.39213162662183998</v>
      </c>
      <c r="H12" s="25" t="n">
        <f>E12/D12</f>
        <v>0.37248610421909234</v>
      </c>
      <c r="I12" s="11" t="n">
        <f>AS22</f>
        <v>0.10569578006500005</v>
      </c>
      <c r="J12" s="11" t="n">
        <f t="shared" ref="J12:J18" si="5">AT22</f>
        <v>8.1216108815615987E-2</v>
      </c>
      <c r="K12" s="25"/>
      <c r="L12" s="9" t="str">
        <f t="shared" ref="L12:L18" si="6">L2</f>
        <v>Construction</v>
      </c>
      <c r="M12" s="41" t="n">
        <f t="shared" ref="M12" si="7">IF(M2="","",M2/VLOOKUP(M$11,deflator,2,FALSE))</f>
        <v>6616969970.2444458</v>
      </c>
      <c r="N12" s="41" t="n">
        <f t="shared" ref="N12:AT12" si="8">IF(N2="","",N2/VLOOKUP(N$11,deflator,2,FALSE))</f>
        <v>10646297787.246969</v>
      </c>
      <c r="O12" s="41" t="n">
        <f t="shared" si="8"/>
        <v>8926994553.9862156</v>
      </c>
      <c r="P12" s="41" t="n">
        <f t="shared" si="8"/>
        <v>8196776674.2048683</v>
      </c>
      <c r="Q12" s="41" t="n">
        <f t="shared" si="8"/>
        <v>11794089570.875927</v>
      </c>
      <c r="R12" s="41" t="n">
        <f t="shared" si="8"/>
        <v>9605513037.2771111</v>
      </c>
      <c r="S12" s="41" t="n">
        <f t="shared" si="8"/>
        <v>9905975186.286787</v>
      </c>
      <c r="T12" s="41" t="n">
        <f t="shared" si="8"/>
        <v>10729776203.774515</v>
      </c>
      <c r="U12" s="41" t="n">
        <f t="shared" si="8"/>
        <v>9724529808.3407192</v>
      </c>
      <c r="V12" s="41" t="n">
        <f t="shared" si="8"/>
        <v>10045495667.143724</v>
      </c>
      <c r="W12" s="41" t="n">
        <f t="shared" si="8"/>
        <v>9847995648.9036045</v>
      </c>
      <c r="X12" s="41" t="n">
        <f t="shared" si="8"/>
        <v>10904911911.720442</v>
      </c>
      <c r="Y12" s="41" t="n">
        <f t="shared" si="8"/>
        <v>12959946129.775017</v>
      </c>
      <c r="Z12" s="41" t="n">
        <f t="shared" si="8"/>
        <v>14077719069.503412</v>
      </c>
      <c r="AA12" s="41" t="n">
        <f t="shared" si="8"/>
        <v>14618967399.990704</v>
      </c>
      <c r="AB12" s="41" t="n">
        <f t="shared" si="8"/>
        <v>17568832563.159428</v>
      </c>
      <c r="AC12" s="41" t="n">
        <f t="shared" si="8"/>
        <v>19409274913.085827</v>
      </c>
      <c r="AD12" s="41" t="n">
        <f t="shared" si="8"/>
        <v>20270305356.099556</v>
      </c>
      <c r="AE12" s="41" t="n">
        <f t="shared" si="8"/>
        <v>31224976322.262035</v>
      </c>
      <c r="AF12" s="41" t="n">
        <f t="shared" si="8"/>
        <v>38151485164.016991</v>
      </c>
      <c r="AG12" s="41" t="n">
        <f t="shared" si="8"/>
        <v>32583970292.490685</v>
      </c>
      <c r="AH12" s="41" t="n">
        <f t="shared" si="8"/>
        <v>23839278735.51099</v>
      </c>
      <c r="AI12" s="41" t="n">
        <f t="shared" si="8"/>
        <v>22249171795.969181</v>
      </c>
      <c r="AJ12" s="41" t="n">
        <f t="shared" si="8"/>
        <v>14665230799.163961</v>
      </c>
      <c r="AK12" s="41" t="n">
        <f t="shared" si="8"/>
        <v>14568202903.435165</v>
      </c>
      <c r="AL12" s="41" t="n">
        <f t="shared" si="8"/>
        <v>12869822015.751785</v>
      </c>
      <c r="AM12" s="41" t="n">
        <f t="shared" si="8"/>
        <v>12188775023.998552</v>
      </c>
      <c r="AN12" s="41" t="n">
        <f t="shared" si="8"/>
        <v>11713013180.828976</v>
      </c>
      <c r="AO12" s="41" t="n">
        <f t="shared" si="8"/>
        <v>15475930065.891867</v>
      </c>
      <c r="AP12" s="41" t="n">
        <f t="shared" si="8"/>
        <v>22872153752.400127</v>
      </c>
      <c r="AQ12" s="41" t="n">
        <f t="shared" si="8"/>
        <v>27392621889.445389</v>
      </c>
      <c r="AR12" s="41" t="n">
        <f t="shared" si="8"/>
        <v>17777595656.207233</v>
      </c>
      <c r="AS12" s="41" t="n">
        <f t="shared" si="8"/>
        <v>17916486257.122101</v>
      </c>
      <c r="AT12" s="41" t="n">
        <f t="shared" si="8"/>
        <v>6673642167.2103186</v>
      </c>
    </row>
    <row r="13">
      <c r="A13" s="27" t="str">
        <f t="shared" si="2"/>
        <v>ERS</v>
      </c>
      <c r="B13" s="41" t="n">
        <f>AL13</f>
        <v>27028931107.602486</v>
      </c>
      <c r="C13" s="41" t="n">
        <f t="shared" ref="C13:E18" si="9">AR13</f>
        <v>31054002350.557285</v>
      </c>
      <c r="D13" s="41" t="n">
        <f t="shared" si="9"/>
        <v>30391554906.5317</v>
      </c>
      <c r="E13" s="41" t="n">
        <f t="shared" si="9"/>
        <v>15724479293.451893</v>
      </c>
      <c r="F13" s="29" t="n">
        <f t="shared" ref="F13:F16" si="10">(D13/C13)-1</f>
        <v>-2.1332111608270532E-2</v>
      </c>
      <c r="G13" s="25" t="n">
        <f t="shared" ref="G13:G16" si="11">(D13/B13)-1</f>
        <v>0.12440831587244694</v>
      </c>
      <c r="H13" s="25" t="n">
        <f t="shared" ref="H13:H16" si="12">E13/D13</f>
        <v>0.51739634058908957</v>
      </c>
      <c r="I13" s="11" t="n">
        <f t="shared" ref="I13:I16" si="13">AS23</f>
        <v>0.179290685524748</v>
      </c>
      <c r="J13" s="11" t="n">
        <f t="shared" si="5"/>
        <v>0.19136192642161515</v>
      </c>
      <c r="K13" s="25"/>
      <c r="L13" s="9" t="str">
        <f t="shared" si="6"/>
        <v>ERS</v>
      </c>
      <c r="M13" s="41" t="n">
        <f t="shared" ref="M13:AT13" si="14">IF(M3="","",M3/VLOOKUP(M$11,deflator,2,FALSE))</f>
        <v>16170608727.831863</v>
      </c>
      <c r="N13" s="41" t="n">
        <f t="shared" si="14"/>
        <v>17917021044.056385</v>
      </c>
      <c r="O13" s="41" t="n">
        <f t="shared" si="14"/>
        <v>16652703768.210913</v>
      </c>
      <c r="P13" s="41" t="n">
        <f t="shared" si="14"/>
        <v>12570005690.740849</v>
      </c>
      <c r="Q13" s="41" t="n">
        <f t="shared" si="14"/>
        <v>14187002605.368885</v>
      </c>
      <c r="R13" s="41" t="n">
        <f t="shared" si="14"/>
        <v>14632132074.388174</v>
      </c>
      <c r="S13" s="41" t="n">
        <f t="shared" si="14"/>
        <v>13142485470.636951</v>
      </c>
      <c r="T13" s="41" t="n">
        <f t="shared" si="14"/>
        <v>13756752611.169455</v>
      </c>
      <c r="U13" s="41" t="n">
        <f t="shared" si="14"/>
        <v>14666663949.678072</v>
      </c>
      <c r="V13" s="41" t="n">
        <f t="shared" si="14"/>
        <v>12566856997.39521</v>
      </c>
      <c r="W13" s="41" t="n">
        <f t="shared" si="14"/>
        <v>13839809685.3251</v>
      </c>
      <c r="X13" s="41" t="n">
        <f t="shared" si="14"/>
        <v>15406203139.763018</v>
      </c>
      <c r="Y13" s="41" t="n">
        <f t="shared" si="14"/>
        <v>16598904882.669647</v>
      </c>
      <c r="Z13" s="41" t="n">
        <f t="shared" si="14"/>
        <v>19824944909.662842</v>
      </c>
      <c r="AA13" s="41" t="n">
        <f t="shared" si="14"/>
        <v>19840004915.864674</v>
      </c>
      <c r="AB13" s="41" t="n">
        <f t="shared" si="14"/>
        <v>23370319007.510979</v>
      </c>
      <c r="AC13" s="41" t="n">
        <f t="shared" si="14"/>
        <v>22927938094.769421</v>
      </c>
      <c r="AD13" s="41" t="n">
        <f t="shared" si="14"/>
        <v>23807961164.244816</v>
      </c>
      <c r="AE13" s="41" t="n">
        <f t="shared" si="14"/>
        <v>27022032911.812019</v>
      </c>
      <c r="AF13" s="41" t="n">
        <f t="shared" si="14"/>
        <v>28780842285.873207</v>
      </c>
      <c r="AG13" s="41" t="n">
        <f t="shared" si="14"/>
        <v>27602808479.840481</v>
      </c>
      <c r="AH13" s="41" t="n">
        <f t="shared" si="14"/>
        <v>31454983144.223213</v>
      </c>
      <c r="AI13" s="41" t="n">
        <f t="shared" si="14"/>
        <v>33753177691.945793</v>
      </c>
      <c r="AJ13" s="41" t="n">
        <f t="shared" si="14"/>
        <v>27200719926.516167</v>
      </c>
      <c r="AK13" s="41" t="n">
        <f t="shared" si="14"/>
        <v>28541119176.763924</v>
      </c>
      <c r="AL13" s="41" t="n">
        <f t="shared" si="14"/>
        <v>27028931107.602486</v>
      </c>
      <c r="AM13" s="41" t="n">
        <f t="shared" si="14"/>
        <v>27394256137.711029</v>
      </c>
      <c r="AN13" s="41" t="n">
        <f t="shared" si="14"/>
        <v>30812524259.903313</v>
      </c>
      <c r="AO13" s="41" t="n">
        <f t="shared" si="14"/>
        <v>33095072452.663479</v>
      </c>
      <c r="AP13" s="41" t="n">
        <f t="shared" si="14"/>
        <v>33403326854.782837</v>
      </c>
      <c r="AQ13" s="41" t="n">
        <f t="shared" si="14"/>
        <v>32384428722.233006</v>
      </c>
      <c r="AR13" s="41" t="n">
        <f t="shared" si="14"/>
        <v>31054002350.557285</v>
      </c>
      <c r="AS13" s="41" t="n">
        <f t="shared" si="14"/>
        <v>30391554906.5317</v>
      </c>
      <c r="AT13" s="41" t="n">
        <f t="shared" si="14"/>
        <v>15724479293.451893</v>
      </c>
    </row>
    <row r="14">
      <c r="A14" s="27" t="str">
        <f t="shared" si="2"/>
        <v>FRS</v>
      </c>
      <c r="B14" s="41" t="n">
        <f t="shared" ref="B14:B16" si="15">AL14</f>
        <v>23395617364.285843</v>
      </c>
      <c r="C14" s="41" t="n">
        <f t="shared" si="9"/>
        <v>24064564177.911873</v>
      </c>
      <c r="D14" s="41" t="n">
        <f t="shared" si="9"/>
        <v>26920928544.4193</v>
      </c>
      <c r="E14" s="41" t="n">
        <f t="shared" si="9"/>
        <v>10913591149.565296</v>
      </c>
      <c r="F14" s="29" t="n">
        <f t="shared" si="10"/>
        <v>0.11869586938662269</v>
      </c>
      <c r="G14" s="25" t="n">
        <f t="shared" si="11"/>
        <v>0.15068254559142158</v>
      </c>
      <c r="H14" s="25" t="n">
        <f t="shared" si="12"/>
        <v>0.40539430620151029</v>
      </c>
      <c r="I14" s="11" t="n">
        <f t="shared" si="13"/>
        <v>0.15881621550907726</v>
      </c>
      <c r="J14" s="11" t="n">
        <f t="shared" si="5"/>
        <v>0.13281494334940497</v>
      </c>
      <c r="K14" s="25"/>
      <c r="L14" s="9" t="str">
        <f t="shared" si="6"/>
        <v>FRS</v>
      </c>
      <c r="M14" s="41" t="n">
        <f t="shared" ref="M14:AT14" si="16">IF(M4="","",M4/VLOOKUP(M$11,deflator,2,FALSE))</f>
        <v>12562975534.939301</v>
      </c>
      <c r="N14" s="41" t="n">
        <f t="shared" si="16"/>
        <v>20173480580.904076</v>
      </c>
      <c r="O14" s="41" t="n">
        <f t="shared" si="16"/>
        <v>19790091525.7966</v>
      </c>
      <c r="P14" s="41" t="n">
        <f t="shared" si="16"/>
        <v>17841724420.224514</v>
      </c>
      <c r="Q14" s="41" t="n">
        <f t="shared" si="16"/>
        <v>18242249721.939793</v>
      </c>
      <c r="R14" s="41" t="n">
        <f t="shared" si="16"/>
        <v>19439233340.193829</v>
      </c>
      <c r="S14" s="41" t="n">
        <f t="shared" si="16"/>
        <v>19395469180.049583</v>
      </c>
      <c r="T14" s="41" t="n">
        <f t="shared" si="16"/>
        <v>17998846501.151871</v>
      </c>
      <c r="U14" s="41" t="n">
        <f t="shared" si="16"/>
        <v>17916282262.043602</v>
      </c>
      <c r="V14" s="41" t="n">
        <f t="shared" si="16"/>
        <v>18275013595.491875</v>
      </c>
      <c r="W14" s="41" t="n">
        <f t="shared" si="16"/>
        <v>17741605513.747948</v>
      </c>
      <c r="X14" s="41" t="n">
        <f t="shared" si="16"/>
        <v>19232730564.452492</v>
      </c>
      <c r="Y14" s="41" t="n">
        <f t="shared" si="16"/>
        <v>19930875602.554432</v>
      </c>
      <c r="Z14" s="41" t="n">
        <f t="shared" si="16"/>
        <v>27987524918.136814</v>
      </c>
      <c r="AA14" s="41" t="n">
        <f t="shared" si="16"/>
        <v>26284996270.000851</v>
      </c>
      <c r="AB14" s="41" t="n">
        <f t="shared" si="16"/>
        <v>26077303782.677921</v>
      </c>
      <c r="AC14" s="41" t="n">
        <f t="shared" si="16"/>
        <v>30143581973.168743</v>
      </c>
      <c r="AD14" s="41" t="n">
        <f t="shared" si="16"/>
        <v>28029506640.899361</v>
      </c>
      <c r="AE14" s="41" t="n">
        <f t="shared" si="16"/>
        <v>28488444343.888046</v>
      </c>
      <c r="AF14" s="41" t="n">
        <f t="shared" si="16"/>
        <v>32103273573.181992</v>
      </c>
      <c r="AG14" s="41" t="n">
        <f t="shared" si="16"/>
        <v>30577613202.791229</v>
      </c>
      <c r="AH14" s="41" t="n">
        <f t="shared" si="16"/>
        <v>30334271826.724716</v>
      </c>
      <c r="AI14" s="41" t="n">
        <f t="shared" si="16"/>
        <v>27054653423.58234</v>
      </c>
      <c r="AJ14" s="41" t="n">
        <f t="shared" si="16"/>
        <v>24746366114.234852</v>
      </c>
      <c r="AK14" s="41" t="n">
        <f t="shared" si="16"/>
        <v>26899725063.510635</v>
      </c>
      <c r="AL14" s="41" t="n">
        <f t="shared" si="16"/>
        <v>23395617364.285843</v>
      </c>
      <c r="AM14" s="41" t="n">
        <f t="shared" si="16"/>
        <v>23955412925.169346</v>
      </c>
      <c r="AN14" s="41" t="n">
        <f t="shared" si="16"/>
        <v>23264441089.878769</v>
      </c>
      <c r="AO14" s="41" t="n">
        <f t="shared" si="16"/>
        <v>27088950287.590126</v>
      </c>
      <c r="AP14" s="41" t="n">
        <f t="shared" si="16"/>
        <v>24137218539.960594</v>
      </c>
      <c r="AQ14" s="41" t="n">
        <f t="shared" si="16"/>
        <v>27284246533.588085</v>
      </c>
      <c r="AR14" s="41" t="n">
        <f t="shared" si="16"/>
        <v>24064564177.911873</v>
      </c>
      <c r="AS14" s="41" t="n">
        <f t="shared" si="16"/>
        <v>26920928544.4193</v>
      </c>
      <c r="AT14" s="41" t="n">
        <f t="shared" si="16"/>
        <v>10913591149.565296</v>
      </c>
    </row>
    <row r="15">
      <c r="A15" s="27" t="str">
        <f t="shared" si="2"/>
        <v>ICT</v>
      </c>
      <c r="B15" s="41" t="n">
        <f t="shared" si="15"/>
        <v>16465412750.310915</v>
      </c>
      <c r="C15" s="41" t="n">
        <f t="shared" si="9"/>
        <v>20604428225.45171</v>
      </c>
      <c r="D15" s="41" t="n">
        <f t="shared" si="9"/>
        <v>20132104260.694302</v>
      </c>
      <c r="E15" s="41" t="n">
        <f t="shared" si="9"/>
        <v>9822112367.5583096</v>
      </c>
      <c r="F15" s="29" t="n">
        <f t="shared" si="10"/>
        <v>-2.2923420130337213E-2</v>
      </c>
      <c r="G15" s="25" t="n">
        <f t="shared" si="11"/>
        <v>0.22269053111432924</v>
      </c>
      <c r="H15" s="25" t="n">
        <f t="shared" si="12"/>
        <v>0.48788304691700279</v>
      </c>
      <c r="I15" s="11" t="n">
        <f t="shared" si="13"/>
        <v>0.11876650553275359</v>
      </c>
      <c r="J15" s="11" t="n">
        <f t="shared" si="5"/>
        <v>0.11953199270440948</v>
      </c>
      <c r="K15" s="25"/>
      <c r="L15" s="9" t="str">
        <f t="shared" si="6"/>
        <v>ICT</v>
      </c>
      <c r="M15" s="41" t="n">
        <f t="shared" ref="M15:AT15" si="17">IF(M5="","",M5/VLOOKUP(M$11,deflator,2,FALSE))</f>
        <v>5827948974.1736431</v>
      </c>
      <c r="N15" s="41" t="n">
        <f t="shared" si="17"/>
        <v>7836581738.4984255</v>
      </c>
      <c r="O15" s="41" t="n">
        <f t="shared" si="17"/>
        <v>9028584999.7074547</v>
      </c>
      <c r="P15" s="41" t="n">
        <f t="shared" si="17"/>
        <v>8174568596.729044</v>
      </c>
      <c r="Q15" s="41" t="n">
        <f t="shared" si="17"/>
        <v>8667915613.3366947</v>
      </c>
      <c r="R15" s="41" t="n">
        <f t="shared" si="17"/>
        <v>8833231730.2814255</v>
      </c>
      <c r="S15" s="41" t="n">
        <f t="shared" si="17"/>
        <v>9378263850.1020832</v>
      </c>
      <c r="T15" s="41" t="n">
        <f t="shared" si="17"/>
        <v>8643991793.3880825</v>
      </c>
      <c r="U15" s="41" t="n">
        <f t="shared" si="17"/>
        <v>8977204362.1497383</v>
      </c>
      <c r="V15" s="41" t="n">
        <f t="shared" si="17"/>
        <v>10094330735.637966</v>
      </c>
      <c r="W15" s="41" t="n">
        <f t="shared" si="17"/>
        <v>11866909888.52319</v>
      </c>
      <c r="X15" s="41" t="n">
        <f t="shared" si="17"/>
        <v>12095980162.642563</v>
      </c>
      <c r="Y15" s="41" t="n">
        <f t="shared" si="17"/>
        <v>13113186182.260166</v>
      </c>
      <c r="Z15" s="41" t="n">
        <f t="shared" si="17"/>
        <v>16006241225.856352</v>
      </c>
      <c r="AA15" s="41" t="n">
        <f t="shared" si="17"/>
        <v>19273240067.719429</v>
      </c>
      <c r="AB15" s="41" t="n">
        <f t="shared" si="17"/>
        <v>19394080161.623005</v>
      </c>
      <c r="AC15" s="41" t="n">
        <f t="shared" si="17"/>
        <v>20068967933.147068</v>
      </c>
      <c r="AD15" s="41" t="n">
        <f t="shared" si="17"/>
        <v>20609788456.383373</v>
      </c>
      <c r="AE15" s="41" t="n">
        <f t="shared" si="17"/>
        <v>20811735744.574776</v>
      </c>
      <c r="AF15" s="41" t="n">
        <f t="shared" si="17"/>
        <v>21801883601.036457</v>
      </c>
      <c r="AG15" s="41" t="n">
        <f t="shared" si="17"/>
        <v>22091414092.760227</v>
      </c>
      <c r="AH15" s="41" t="n">
        <f t="shared" si="17"/>
        <v>23225903475.540142</v>
      </c>
      <c r="AI15" s="41" t="n">
        <f t="shared" si="17"/>
        <v>21528232030.673031</v>
      </c>
      <c r="AJ15" s="41" t="n">
        <f t="shared" si="17"/>
        <v>18797609732.057751</v>
      </c>
      <c r="AK15" s="41" t="n">
        <f t="shared" si="17"/>
        <v>17591719673.041195</v>
      </c>
      <c r="AL15" s="41" t="n">
        <f t="shared" si="17"/>
        <v>16465412750.310915</v>
      </c>
      <c r="AM15" s="41" t="n">
        <f t="shared" si="17"/>
        <v>18092174367.839252</v>
      </c>
      <c r="AN15" s="41" t="n">
        <f t="shared" si="17"/>
        <v>18138688196.033195</v>
      </c>
      <c r="AO15" s="41" t="n">
        <f t="shared" si="17"/>
        <v>20427214983.225735</v>
      </c>
      <c r="AP15" s="41" t="n">
        <f t="shared" si="17"/>
        <v>21268267991.669449</v>
      </c>
      <c r="AQ15" s="41" t="n">
        <f t="shared" si="17"/>
        <v>24014748284.23978</v>
      </c>
      <c r="AR15" s="41" t="n">
        <f t="shared" si="17"/>
        <v>20604428225.45171</v>
      </c>
      <c r="AS15" s="41" t="n">
        <f t="shared" si="17"/>
        <v>20132104260.694302</v>
      </c>
      <c r="AT15" s="41" t="n">
        <f t="shared" si="17"/>
        <v>9822112367.5583096</v>
      </c>
    </row>
    <row r="16">
      <c r="A16" s="27" t="str">
        <f t="shared" si="2"/>
        <v>MED</v>
      </c>
      <c r="B16" s="41" t="n">
        <f t="shared" si="15"/>
        <v>15250619762.211462</v>
      </c>
      <c r="C16" s="41" t="n">
        <f t="shared" si="9"/>
        <v>16393031579.174196</v>
      </c>
      <c r="D16" s="41" t="n">
        <f t="shared" si="9"/>
        <v>16426528598.934601</v>
      </c>
      <c r="E16" s="41" t="n">
        <f t="shared" si="9"/>
        <v>11799834976.360188</v>
      </c>
      <c r="F16" s="29" t="n">
        <f t="shared" si="10"/>
        <v>2.0433694401564839E-3</v>
      </c>
      <c r="G16" s="25" t="n">
        <f t="shared" si="11"/>
        <v>7.7105642594070156E-2</v>
      </c>
      <c r="H16" s="25" t="n">
        <f t="shared" si="12"/>
        <v>0.71834014748103914</v>
      </c>
      <c r="I16" s="11" t="n">
        <f t="shared" si="13"/>
        <v>9.6905985309159087E-2</v>
      </c>
      <c r="J16" s="11" t="n">
        <f t="shared" si="5"/>
        <v>0.14360024967400664</v>
      </c>
      <c r="K16" s="25"/>
      <c r="L16" s="9" t="str">
        <f t="shared" si="6"/>
        <v>MED</v>
      </c>
      <c r="M16" s="41" t="n">
        <f t="shared" ref="M16:AT16" si="18">IF(M6="","",M6/VLOOKUP(M$11,deflator,2,FALSE))</f>
        <v>1823603938.0020294</v>
      </c>
      <c r="N16" s="41" t="n">
        <f t="shared" si="18"/>
        <v>1145770939.459352</v>
      </c>
      <c r="O16" s="41" t="n">
        <f t="shared" si="18"/>
        <v>1377793478.3575366</v>
      </c>
      <c r="P16" s="41" t="n">
        <f t="shared" si="18"/>
        <v>1268862942.9429059</v>
      </c>
      <c r="Q16" s="41" t="n">
        <f t="shared" si="18"/>
        <v>1485221061.8078871</v>
      </c>
      <c r="R16" s="41" t="n">
        <f t="shared" si="18"/>
        <v>3032264040.8934526</v>
      </c>
      <c r="S16" s="41" t="n">
        <f t="shared" si="18"/>
        <v>3010919468.0867543</v>
      </c>
      <c r="T16" s="41" t="n">
        <f t="shared" si="18"/>
        <v>4486172486.1349306</v>
      </c>
      <c r="U16" s="41" t="n">
        <f t="shared" si="18"/>
        <v>5000449617.3591652</v>
      </c>
      <c r="V16" s="41" t="n">
        <f t="shared" si="18"/>
        <v>5730115339.6086845</v>
      </c>
      <c r="W16" s="41" t="n">
        <f t="shared" si="18"/>
        <v>3565196922.3522305</v>
      </c>
      <c r="X16" s="41" t="n">
        <f t="shared" si="18"/>
        <v>5294103278.1923151</v>
      </c>
      <c r="Y16" s="41" t="n">
        <f t="shared" si="18"/>
        <v>8313699987.9654465</v>
      </c>
      <c r="Z16" s="41" t="n">
        <f t="shared" si="18"/>
        <v>10863273928.324423</v>
      </c>
      <c r="AA16" s="41" t="n">
        <f t="shared" si="18"/>
        <v>9627978718.2082729</v>
      </c>
      <c r="AB16" s="41" t="n">
        <f t="shared" si="18"/>
        <v>11565492864.662989</v>
      </c>
      <c r="AC16" s="41" t="n">
        <f t="shared" si="18"/>
        <v>13190041021.739561</v>
      </c>
      <c r="AD16" s="41" t="n">
        <f t="shared" si="18"/>
        <v>14582892636.569029</v>
      </c>
      <c r="AE16" s="41" t="n">
        <f t="shared" si="18"/>
        <v>14504861277.134336</v>
      </c>
      <c r="AF16" s="41" t="n">
        <f t="shared" si="18"/>
        <v>18045294039.129642</v>
      </c>
      <c r="AG16" s="41" t="n">
        <f t="shared" si="18"/>
        <v>16927440837.815351</v>
      </c>
      <c r="AH16" s="41" t="n">
        <f t="shared" si="18"/>
        <v>17856996909.441074</v>
      </c>
      <c r="AI16" s="41" t="n">
        <f t="shared" si="18"/>
        <v>17263474334.923622</v>
      </c>
      <c r="AJ16" s="41" t="n">
        <f t="shared" si="18"/>
        <v>16526378575.714115</v>
      </c>
      <c r="AK16" s="41" t="n">
        <f t="shared" si="18"/>
        <v>17238684504.186234</v>
      </c>
      <c r="AL16" s="41" t="n">
        <f t="shared" si="18"/>
        <v>15250619762.211462</v>
      </c>
      <c r="AM16" s="41" t="n">
        <f t="shared" si="18"/>
        <v>15902752245.827007</v>
      </c>
      <c r="AN16" s="41" t="n">
        <f t="shared" si="18"/>
        <v>15984556906.723475</v>
      </c>
      <c r="AO16" s="41" t="n">
        <f t="shared" si="18"/>
        <v>15951786859.70557</v>
      </c>
      <c r="AP16" s="41" t="n">
        <f t="shared" si="18"/>
        <v>15905575312.675293</v>
      </c>
      <c r="AQ16" s="41" t="n">
        <f t="shared" si="18"/>
        <v>16235599993.353916</v>
      </c>
      <c r="AR16" s="41" t="n">
        <f t="shared" si="18"/>
        <v>16393031579.174196</v>
      </c>
      <c r="AS16" s="41" t="n">
        <f t="shared" si="18"/>
        <v>16426528598.934601</v>
      </c>
      <c r="AT16" s="41" t="n">
        <f t="shared" si="18"/>
        <v>11799834976.360188</v>
      </c>
    </row>
    <row r="17">
      <c r="A17" s="18" t="str">
        <f t="shared" ref="A17:A18" si="19">L17</f>
        <v>PAMS</v>
      </c>
      <c r="B17" s="41" t="n">
        <f t="shared" ref="B17:B18" si="20">AL17</f>
        <v>49646574636.463997</v>
      </c>
      <c r="C17" s="41" t="n">
        <f t="shared" ref="C17:D18" si="21">AR17</f>
        <v>61346095044.244102</v>
      </c>
      <c r="D17" s="41" t="n">
        <f t="shared" si="21"/>
        <v>57722346137.004501</v>
      </c>
      <c r="E17" s="41" t="n">
        <f t="shared" si="9"/>
        <v>27237749936.488045</v>
      </c>
      <c r="F17" s="57"/>
      <c r="G17" s="25" t="n">
        <f>AR27</f>
        <v>0.35824688399961685</v>
      </c>
      <c r="H17" s="25"/>
      <c r="I17" s="11" t="n">
        <f t="shared" ref="I17:I18" si="22">AS27</f>
        <v>0.34052482805926199</v>
      </c>
      <c r="J17" s="11" t="n">
        <f t="shared" si="5"/>
        <v>0.33147477903494782</v>
      </c>
      <c r="K17" s="25"/>
      <c r="L17" s="9" t="str">
        <f t="shared" si="6"/>
        <v>PAMS</v>
      </c>
      <c r="M17" s="41" t="n">
        <f t="shared" ref="M17:AT17" si="23">IF(M7="","",M7/VLOOKUP(M$11,deflator,2,FALSE))</f>
        <v>18753017875.383888</v>
      </c>
      <c r="N17" s="41" t="n">
        <f t="shared" si="23"/>
        <v>22355591043.771652</v>
      </c>
      <c r="O17" s="41" t="n">
        <f t="shared" si="23"/>
        <v>21555205380.951824</v>
      </c>
      <c r="P17" s="41" t="n">
        <f t="shared" si="23"/>
        <v>22295699525.9855</v>
      </c>
      <c r="Q17" s="41" t="n">
        <f t="shared" si="23"/>
        <v>22851531969.242531</v>
      </c>
      <c r="R17" s="41" t="n">
        <f t="shared" si="23"/>
        <v>22677658318.484184</v>
      </c>
      <c r="S17" s="41" t="n">
        <f t="shared" si="23"/>
        <v>23256465322.865993</v>
      </c>
      <c r="T17" s="41" t="n">
        <f t="shared" si="23"/>
        <v>22588012518.382072</v>
      </c>
      <c r="U17" s="41" t="n">
        <f t="shared" si="23"/>
        <v>24219132614.867367</v>
      </c>
      <c r="V17" s="41" t="n">
        <f t="shared" si="23"/>
        <v>26296517888.868641</v>
      </c>
      <c r="W17" s="41" t="n">
        <f t="shared" si="23"/>
        <v>27926782033.82217</v>
      </c>
      <c r="X17" s="41" t="n">
        <f t="shared" si="23"/>
        <v>27222323276.312027</v>
      </c>
      <c r="Y17" s="41" t="n">
        <f t="shared" si="23"/>
        <v>33028600332.775265</v>
      </c>
      <c r="Z17" s="41" t="n">
        <f t="shared" si="23"/>
        <v>43788775716.927086</v>
      </c>
      <c r="AA17" s="41" t="n">
        <f t="shared" si="23"/>
        <v>51097197976.904503</v>
      </c>
      <c r="AB17" s="41" t="n">
        <f t="shared" si="23"/>
        <v>55826978710.48526</v>
      </c>
      <c r="AC17" s="41" t="n">
        <f t="shared" si="23"/>
        <v>61268609123.838356</v>
      </c>
      <c r="AD17" s="41" t="n">
        <f t="shared" si="23"/>
        <v>66026277662.328941</v>
      </c>
      <c r="AE17" s="41" t="n">
        <f t="shared" si="23"/>
        <v>73671086386.130264</v>
      </c>
      <c r="AF17" s="41" t="n">
        <f t="shared" si="23"/>
        <v>77694951729.774582</v>
      </c>
      <c r="AG17" s="41" t="n">
        <f t="shared" si="23"/>
        <v>78138976264.541977</v>
      </c>
      <c r="AH17" s="41" t="n">
        <f t="shared" si="23"/>
        <v>73912613355.887146</v>
      </c>
      <c r="AI17" s="41" t="n">
        <f t="shared" si="23"/>
        <v>68451737298.778908</v>
      </c>
      <c r="AJ17" s="41" t="n">
        <f t="shared" si="23"/>
        <v>60070313251.502342</v>
      </c>
      <c r="AK17" s="41" t="n">
        <f t="shared" si="23"/>
        <v>50712605034.315865</v>
      </c>
      <c r="AL17" s="41" t="n">
        <f t="shared" si="23"/>
        <v>49646574636.463997</v>
      </c>
      <c r="AM17" s="41" t="n">
        <f t="shared" si="23"/>
        <v>51329115504.163406</v>
      </c>
      <c r="AN17" s="41" t="n">
        <f t="shared" si="23"/>
        <v>53655684955.771782</v>
      </c>
      <c r="AO17" s="41" t="n">
        <f t="shared" si="23"/>
        <v>57603621064.123817</v>
      </c>
      <c r="AP17" s="41" t="n">
        <f t="shared" si="23"/>
        <v>61301026443.962875</v>
      </c>
      <c r="AQ17" s="41" t="n">
        <f t="shared" si="23"/>
        <v>63315752181.287529</v>
      </c>
      <c r="AR17" s="41" t="n">
        <f t="shared" si="23"/>
        <v>61346095044.244102</v>
      </c>
      <c r="AS17" s="41" t="n">
        <f t="shared" si="23"/>
        <v>57722346137.004501</v>
      </c>
      <c r="AT17" s="41" t="n">
        <f t="shared" si="23"/>
        <v>27237749936.488045</v>
      </c>
    </row>
    <row r="18">
      <c r="A18" s="18" t="str">
        <f t="shared" si="19"/>
        <v>Grand Total</v>
      </c>
      <c r="B18" s="41" t="n">
        <f t="shared" si="20"/>
        <v>144656977636.6265</v>
      </c>
      <c r="C18" s="41" t="n">
        <f t="shared" si="21"/>
        <v>171239717033.54639</v>
      </c>
      <c r="D18" s="41" t="n">
        <f t="shared" si="21"/>
        <v>169509948704.70651</v>
      </c>
      <c r="E18" s="41" t="n">
        <f t="shared" si="9"/>
        <v>82171409890.634048</v>
      </c>
      <c r="F18" s="29" t="n">
        <f t="shared" ref="F18" si="24">(D18/C18)-1</f>
        <v>-1.0101443513253483E-2</v>
      </c>
      <c r="G18" s="25" t="n">
        <f t="shared" ref="G18" si="25">(D18/B18)-1</f>
        <v>0.17180623758440361</v>
      </c>
      <c r="H18" s="25" t="n">
        <f t="shared" ref="H18" si="26">E18/D18</f>
        <v>0.48475862637289868</v>
      </c>
      <c r="I18" s="11" t="n">
        <f t="shared" si="22"/>
        <v>1</v>
      </c>
      <c r="J18" s="11" t="n">
        <f t="shared" si="5"/>
        <v>1</v>
      </c>
      <c r="K18" s="25"/>
      <c r="L18" s="9" t="str">
        <f t="shared" si="6"/>
        <v>Grand Total</v>
      </c>
      <c r="M18" s="41" t="n">
        <f t="shared" ref="M18:N18" si="27">IF(M8="","",M8/VLOOKUP(M$11,deflator,2,FALSE))</f>
        <v>61755125020.575172</v>
      </c>
      <c r="N18" s="41" t="n">
        <f t="shared" si="27"/>
        <v>80074743133.936859</v>
      </c>
      <c r="O18" s="41" t="n">
        <f t="shared" ref="O18:AT18" si="28">IF(O8="","",O8/VLOOKUP(O$11,deflator,2,FALSE))</f>
        <v>77331373707.010544</v>
      </c>
      <c r="P18" s="41" t="n">
        <f t="shared" si="28"/>
        <v>70347637850.827682</v>
      </c>
      <c r="Q18" s="41" t="n">
        <f t="shared" si="28"/>
        <v>77228010542.571716</v>
      </c>
      <c r="R18" s="41" t="n">
        <f t="shared" si="28"/>
        <v>78220032541.518173</v>
      </c>
      <c r="S18" s="41" t="n">
        <f t="shared" si="28"/>
        <v>78089578478.028152</v>
      </c>
      <c r="T18" s="41" t="n">
        <f t="shared" si="28"/>
        <v>78203552114.000931</v>
      </c>
      <c r="U18" s="41" t="n">
        <f t="shared" si="28"/>
        <v>80504262614.43866</v>
      </c>
      <c r="V18" s="41" t="n">
        <f t="shared" si="28"/>
        <v>83008330224.146103</v>
      </c>
      <c r="W18" s="41" t="n">
        <f t="shared" si="28"/>
        <v>84788299692.67424</v>
      </c>
      <c r="X18" s="41" t="n">
        <f t="shared" si="28"/>
        <v>90156252333.082855</v>
      </c>
      <c r="Y18" s="41" t="n">
        <f t="shared" si="28"/>
        <v>103945213117.99997</v>
      </c>
      <c r="Z18" s="41" t="n">
        <f t="shared" si="28"/>
        <v>132548479768.41092</v>
      </c>
      <c r="AA18" s="41" t="n">
        <f t="shared" si="28"/>
        <v>140742385348.68842</v>
      </c>
      <c r="AB18" s="41" t="n">
        <f t="shared" si="28"/>
        <v>153803007090.11957</v>
      </c>
      <c r="AC18" s="41" t="n">
        <f t="shared" si="28"/>
        <v>167008413059.74896</v>
      </c>
      <c r="AD18" s="41" t="n">
        <f t="shared" si="28"/>
        <v>173326731916.52509</v>
      </c>
      <c r="AE18" s="41" t="n">
        <f t="shared" si="28"/>
        <v>195723136985.80148</v>
      </c>
      <c r="AF18" s="41" t="n">
        <f t="shared" si="28"/>
        <v>216577730393.01285</v>
      </c>
      <c r="AG18" s="41" t="n">
        <f t="shared" si="28"/>
        <v>207922223170.23996</v>
      </c>
      <c r="AH18" s="41" t="n">
        <f t="shared" si="28"/>
        <v>200624047447.32727</v>
      </c>
      <c r="AI18" s="41" t="n">
        <f t="shared" si="28"/>
        <v>190300446575.87286</v>
      </c>
      <c r="AJ18" s="41" t="n">
        <f t="shared" si="28"/>
        <v>162006618399.18918</v>
      </c>
      <c r="AK18" s="41" t="n">
        <f t="shared" si="28"/>
        <v>155552056355.25299</v>
      </c>
      <c r="AL18" s="41" t="n">
        <f t="shared" si="28"/>
        <v>144656977636.6265</v>
      </c>
      <c r="AM18" s="41" t="n">
        <f t="shared" si="28"/>
        <v>148862486204.70859</v>
      </c>
      <c r="AN18" s="41" t="n">
        <f t="shared" si="28"/>
        <v>153568908589.1395</v>
      </c>
      <c r="AO18" s="41" t="n">
        <f t="shared" si="28"/>
        <v>169642575713.20059</v>
      </c>
      <c r="AP18" s="41" t="n">
        <f t="shared" si="28"/>
        <v>178887568895.4512</v>
      </c>
      <c r="AQ18" s="41" t="n">
        <f t="shared" si="28"/>
        <v>190627397604.14767</v>
      </c>
      <c r="AR18" s="41" t="n">
        <f t="shared" si="28"/>
        <v>171239717033.54639</v>
      </c>
      <c r="AS18" s="41" t="n">
        <f t="shared" si="28"/>
        <v>169509948704.70651</v>
      </c>
      <c r="AT18" s="41" t="n">
        <f t="shared" si="28"/>
        <v>82171409890.634048</v>
      </c>
    </row>
    <row r="19" ht="30" customHeight="1">
      <c r="L19" s="9" t="s">
        <v>40</v>
      </c>
      <c r="M19" s="9" t="b">
        <f>M18=SUM(M12:M17)</f>
        <v>1</v>
      </c>
      <c r="N19" s="9" t="b">
        <f>N18=SUM(N12:N17)</f>
        <v>1</v>
      </c>
      <c r="O19" s="9" t="b">
        <f t="shared" ref="O19:AT19" si="29">O18=SUM(O12:O17)</f>
        <v>1</v>
      </c>
      <c r="P19" s="9" t="b">
        <f t="shared" si="29"/>
        <v>1</v>
      </c>
      <c r="Q19" s="9" t="b">
        <f t="shared" si="29"/>
        <v>1</v>
      </c>
      <c r="R19" s="9" t="b">
        <f t="shared" si="29"/>
        <v>1</v>
      </c>
      <c r="S19" s="9" t="b">
        <f t="shared" si="29"/>
        <v>1</v>
      </c>
      <c r="T19" s="9" t="b">
        <f t="shared" si="29"/>
        <v>1</v>
      </c>
      <c r="U19" s="9" t="b">
        <f t="shared" si="29"/>
        <v>1</v>
      </c>
      <c r="V19" s="9" t="b">
        <f t="shared" si="29"/>
        <v>1</v>
      </c>
      <c r="W19" s="9" t="b">
        <f t="shared" si="29"/>
        <v>0</v>
      </c>
      <c r="X19" s="9" t="b">
        <f t="shared" si="29"/>
        <v>1</v>
      </c>
      <c r="Y19" s="9" t="b">
        <f t="shared" si="29"/>
        <v>1</v>
      </c>
      <c r="Z19" s="9" t="b">
        <f t="shared" si="29"/>
        <v>1</v>
      </c>
      <c r="AA19" s="9" t="b">
        <f t="shared" si="29"/>
        <v>1</v>
      </c>
      <c r="AB19" s="9" t="b">
        <f t="shared" si="29"/>
        <v>1</v>
      </c>
      <c r="AC19" s="9" t="b">
        <f t="shared" si="29"/>
        <v>1</v>
      </c>
      <c r="AD19" s="9" t="b">
        <f t="shared" si="29"/>
        <v>1</v>
      </c>
      <c r="AE19" s="9" t="b">
        <f t="shared" si="29"/>
        <v>1</v>
      </c>
      <c r="AF19" s="9" t="b">
        <f t="shared" si="29"/>
        <v>1</v>
      </c>
      <c r="AG19" s="9" t="b">
        <f t="shared" si="29"/>
        <v>1</v>
      </c>
      <c r="AH19" s="9" t="b">
        <f t="shared" si="29"/>
        <v>1</v>
      </c>
      <c r="AI19" s="9" t="b">
        <f t="shared" si="29"/>
        <v>1</v>
      </c>
      <c r="AJ19" s="9" t="b">
        <f t="shared" si="29"/>
        <v>1</v>
      </c>
      <c r="AK19" s="9" t="b">
        <f t="shared" si="29"/>
        <v>1</v>
      </c>
      <c r="AL19" s="9" t="b">
        <f t="shared" si="29"/>
        <v>1</v>
      </c>
      <c r="AM19" s="9" t="b">
        <f t="shared" si="29"/>
        <v>1</v>
      </c>
      <c r="AN19" s="9" t="b">
        <f t="shared" si="29"/>
        <v>0</v>
      </c>
      <c r="AO19" s="9" t="b">
        <f t="shared" si="29"/>
        <v>1</v>
      </c>
      <c r="AP19" s="9" t="b">
        <f t="shared" si="29"/>
        <v>1</v>
      </c>
      <c r="AQ19" s="9" t="b">
        <f t="shared" si="29"/>
        <v>1</v>
      </c>
      <c r="AR19" s="9" t="b">
        <f t="shared" si="29"/>
        <v>1</v>
      </c>
      <c r="AS19" s="9" t="b">
        <f t="shared" si="29"/>
        <v>1</v>
      </c>
      <c r="AT19" s="9" t="b">
        <f t="shared" si="29"/>
        <v>0</v>
      </c>
    </row>
    <row r="20">
      <c r="L20" s="9"/>
      <c r="M20" s="9"/>
      <c r="W20" s="18"/>
      <c r="AN20" s="27"/>
      <c r="AO20" s="27"/>
      <c r="AP20" s="27"/>
      <c r="AQ20" s="27"/>
      <c r="AR20" s="27"/>
    </row>
    <row r="21" ht="45" customHeight="1">
      <c r="L21" s="9" t="str">
        <f t="shared" ref="L21:L27" si="30">L11</f>
        <v>ProductServiceOrRnDarea</v>
      </c>
      <c r="M21" s="9" t="n">
        <f t="shared" ref="M21:AT21" si="31">M11</f>
        <v>1990</v>
      </c>
      <c r="N21" s="9" t="n">
        <f t="shared" si="31"/>
        <v>1991</v>
      </c>
      <c r="O21" s="9" t="n">
        <f t="shared" si="31"/>
        <v>1992</v>
      </c>
      <c r="P21" s="9" t="n">
        <f t="shared" si="31"/>
        <v>1993</v>
      </c>
      <c r="Q21" s="9" t="n">
        <f t="shared" si="31"/>
        <v>1994</v>
      </c>
      <c r="R21" s="9" t="n">
        <f t="shared" si="31"/>
        <v>1995</v>
      </c>
      <c r="S21" s="9" t="n">
        <f t="shared" si="31"/>
        <v>1996</v>
      </c>
      <c r="T21" s="9" t="n">
        <f t="shared" si="31"/>
        <v>1997</v>
      </c>
      <c r="U21" s="9" t="n">
        <f t="shared" si="31"/>
        <v>1998</v>
      </c>
      <c r="V21" s="9" t="n">
        <f t="shared" si="31"/>
        <v>1999</v>
      </c>
      <c r="W21" s="9" t="n">
        <f t="shared" si="31"/>
        <v>2000</v>
      </c>
      <c r="X21" s="9" t="n">
        <f t="shared" si="31"/>
        <v>2001</v>
      </c>
      <c r="Y21" s="9" t="n">
        <f t="shared" si="31"/>
        <v>2002</v>
      </c>
      <c r="Z21" s="9" t="n">
        <f t="shared" si="31"/>
        <v>2003</v>
      </c>
      <c r="AA21" s="9" t="n">
        <f t="shared" si="31"/>
        <v>2004</v>
      </c>
      <c r="AB21" s="9" t="n">
        <f t="shared" si="31"/>
        <v>2005</v>
      </c>
      <c r="AC21" s="9" t="n">
        <f t="shared" si="31"/>
        <v>2006</v>
      </c>
      <c r="AD21" s="9" t="n">
        <f t="shared" si="31"/>
        <v>2007</v>
      </c>
      <c r="AE21" s="9" t="n">
        <f t="shared" si="31"/>
        <v>2008</v>
      </c>
      <c r="AF21" s="9" t="n">
        <f t="shared" si="31"/>
        <v>2009</v>
      </c>
      <c r="AG21" s="9" t="n">
        <f t="shared" si="31"/>
        <v>2010</v>
      </c>
      <c r="AH21" s="9" t="n">
        <f t="shared" si="31"/>
        <v>2011</v>
      </c>
      <c r="AI21" s="9" t="n">
        <f t="shared" si="31"/>
        <v>2012</v>
      </c>
      <c r="AJ21" s="9" t="n">
        <f t="shared" si="31"/>
        <v>2013</v>
      </c>
      <c r="AK21" s="9" t="n">
        <f t="shared" si="31"/>
        <v>2014</v>
      </c>
      <c r="AL21" s="9" t="n">
        <f t="shared" si="31"/>
        <v>2015</v>
      </c>
      <c r="AM21" s="9" t="n">
        <f t="shared" si="31"/>
        <v>2016</v>
      </c>
      <c r="AN21" s="9" t="n">
        <f t="shared" si="31"/>
        <v>2017</v>
      </c>
      <c r="AO21" s="9" t="n">
        <f t="shared" si="31"/>
        <v>2018</v>
      </c>
      <c r="AP21" s="9" t="n">
        <f t="shared" si="31"/>
        <v>2019</v>
      </c>
      <c r="AQ21" s="9" t="n">
        <f t="shared" si="31"/>
        <v>2020</v>
      </c>
      <c r="AR21" s="9" t="n">
        <f t="shared" si="31"/>
        <v>2021</v>
      </c>
      <c r="AS21" s="9" t="n">
        <f t="shared" si="31"/>
        <v>2022</v>
      </c>
      <c r="AT21" s="9" t="n">
        <f t="shared" si="31"/>
        <v>2023</v>
      </c>
    </row>
    <row r="22">
      <c r="A22" t="str">
        <f t="shared" ref="A22:A28" si="32">L22</f>
        <v>Construction</v>
      </c>
      <c r="L22" s="34" t="str">
        <f t="shared" si="30"/>
        <v>Construction</v>
      </c>
      <c r="M22" s="29" t="n">
        <f t="shared" ref="M22:N27" si="33">IFERROR(M12/M$18,"")</f>
        <v>0.10714851549632272</v>
      </c>
      <c r="N22" s="29" t="n">
        <f t="shared" si="33"/>
        <v>0.13295450438647627</v>
      </c>
      <c r="O22" s="29" t="n">
        <f t="shared" ref="O22:AT22" si="34">IFERROR(O12/O$18,"")</f>
        <v>0.11543819960845893</v>
      </c>
      <c r="P22" s="29" t="n">
        <f t="shared" si="34"/>
        <v>0.11651815078121246</v>
      </c>
      <c r="Q22" s="29" t="n">
        <f t="shared" si="34"/>
        <v>0.15271777024962296</v>
      </c>
      <c r="R22" s="29" t="n">
        <f t="shared" si="34"/>
        <v>0.12280118948018373</v>
      </c>
      <c r="S22" s="29" t="n">
        <f t="shared" si="34"/>
        <v>0.12685399741367542</v>
      </c>
      <c r="T22" s="29" t="n">
        <f t="shared" si="34"/>
        <v>0.13720318212826477</v>
      </c>
      <c r="U22" s="29" t="n">
        <f t="shared" si="34"/>
        <v>0.12079521621003704</v>
      </c>
      <c r="V22" s="29" t="n">
        <f t="shared" si="34"/>
        <v>0.12101792241836487</v>
      </c>
      <c r="W22" s="29" t="n">
        <f t="shared" si="34"/>
        <v>0.11614804972618736</v>
      </c>
      <c r="X22" s="29" t="n">
        <f t="shared" si="34"/>
        <v>0.1209556922511838</v>
      </c>
      <c r="Y22" s="29" t="n">
        <f t="shared" si="34"/>
        <v>0.12468054796388474</v>
      </c>
      <c r="Z22" s="29" t="n">
        <f t="shared" si="34"/>
        <v>0.10620807642682921</v>
      </c>
      <c r="AA22" s="29" t="n">
        <f t="shared" si="34"/>
        <v>0.10387039670936583</v>
      </c>
      <c r="AB22" s="29" t="n">
        <f t="shared" si="34"/>
        <v>0.11422944775627904</v>
      </c>
      <c r="AC22" s="29" t="n">
        <f t="shared" si="34"/>
        <v>0.11621734832090141</v>
      </c>
      <c r="AD22" s="29" t="n">
        <f t="shared" si="34"/>
        <v>0.11694852335796549</v>
      </c>
      <c r="AE22" s="29" t="n">
        <f t="shared" si="34"/>
        <v>0.1595364595271494</v>
      </c>
      <c r="AF22" s="29" t="n">
        <f t="shared" si="34"/>
        <v>0.17615608536845126</v>
      </c>
      <c r="AG22" s="29" t="n">
        <f t="shared" si="34"/>
        <v>0.15671230230071168</v>
      </c>
      <c r="AH22" s="29" t="n">
        <f t="shared" si="34"/>
        <v>0.1188256295236485</v>
      </c>
      <c r="AI22" s="29" t="n">
        <f t="shared" si="34"/>
        <v>0.11691602513974357</v>
      </c>
      <c r="AJ22" s="29" t="n">
        <f t="shared" si="34"/>
        <v>9.0522417812761158E-2</v>
      </c>
      <c r="AK22" s="29" t="n">
        <f t="shared" si="34"/>
        <v>9.3654839703076656E-2</v>
      </c>
      <c r="AL22" s="29" t="n">
        <f t="shared" si="34"/>
        <v>8.8967861944968529E-2</v>
      </c>
      <c r="AM22" s="29" t="n">
        <f t="shared" si="34"/>
        <v>8.187942667595334E-2</v>
      </c>
      <c r="AN22" s="29" t="n">
        <f t="shared" si="34"/>
        <v>7.6272035065158547E-2</v>
      </c>
      <c r="AO22" s="29" t="n">
        <f t="shared" si="34"/>
        <v>9.1226686466112289E-2</v>
      </c>
      <c r="AP22" s="29" t="n">
        <f t="shared" si="34"/>
        <v>0.12785770354879997</v>
      </c>
      <c r="AQ22" s="29" t="n">
        <f t="shared" si="34"/>
        <v>0.14369719271061054</v>
      </c>
      <c r="AR22" s="29" t="n">
        <f t="shared" si="34"/>
        <v>0.10381701140468802</v>
      </c>
      <c r="AS22" s="29" t="n">
        <f t="shared" si="34"/>
        <v>0.10569578006500005</v>
      </c>
      <c r="AT22" s="29" t="n">
        <f t="shared" si="34"/>
        <v>8.1216108815615987E-2</v>
      </c>
    </row>
    <row r="23">
      <c r="A23" t="str">
        <f t="shared" si="32"/>
        <v>ERS</v>
      </c>
      <c r="L23" s="34" t="str">
        <f t="shared" si="30"/>
        <v>ERS</v>
      </c>
      <c r="M23" s="29" t="n">
        <f t="shared" si="33"/>
        <v>0.26185047350230845</v>
      </c>
      <c r="N23" s="29" t="n">
        <f t="shared" si="33"/>
        <v>0.22375371237953914</v>
      </c>
      <c r="O23" s="29" t="n">
        <f t="shared" ref="O23:AT23" si="35">IFERROR(O13/O$18,"")</f>
        <v>0.21534214342685662</v>
      </c>
      <c r="P23" s="29" t="n">
        <f t="shared" si="35"/>
        <v>0.17868411896637629</v>
      </c>
      <c r="Q23" s="29" t="n">
        <f t="shared" si="35"/>
        <v>0.1837028107508783</v>
      </c>
      <c r="R23" s="29" t="n">
        <f t="shared" si="35"/>
        <v>0.18706374312260263</v>
      </c>
      <c r="S23" s="29" t="n">
        <f t="shared" si="35"/>
        <v>0.16830012053829713</v>
      </c>
      <c r="T23" s="29" t="n">
        <f t="shared" si="35"/>
        <v>0.17590956215282397</v>
      </c>
      <c r="U23" s="29" t="n">
        <f t="shared" si="35"/>
        <v>0.18218493621786885</v>
      </c>
      <c r="V23" s="29" t="n">
        <f t="shared" si="35"/>
        <v>0.15139272123003947</v>
      </c>
      <c r="W23" s="29" t="n">
        <f t="shared" si="35"/>
        <v>0.16322782430464128</v>
      </c>
      <c r="X23" s="29" t="n">
        <f t="shared" si="35"/>
        <v>0.17088335795996379</v>
      </c>
      <c r="Y23" s="29" t="n">
        <f t="shared" si="35"/>
        <v>0.15968897830654646</v>
      </c>
      <c r="Z23" s="29" t="n">
        <f t="shared" si="35"/>
        <v>0.14956750122144774</v>
      </c>
      <c r="AA23" s="29" t="n">
        <f t="shared" si="35"/>
        <v>0.14096680873150744</v>
      </c>
      <c r="AB23" s="29" t="n">
        <f t="shared" si="35"/>
        <v>0.15194968843370754</v>
      </c>
      <c r="AC23" s="29" t="n">
        <f t="shared" si="35"/>
        <v>0.13728612633763976</v>
      </c>
      <c r="AD23" s="29" t="n">
        <f t="shared" si="35"/>
        <v>0.13735885342666493</v>
      </c>
      <c r="AE23" s="29" t="n">
        <f t="shared" si="35"/>
        <v>0.13806253735741167</v>
      </c>
      <c r="AF23" s="29" t="n">
        <f t="shared" si="35"/>
        <v>0.13288920441472002</v>
      </c>
      <c r="AG23" s="29" t="n">
        <f t="shared" si="35"/>
        <v>0.13275545085548743</v>
      </c>
      <c r="AH23" s="29" t="n">
        <f t="shared" si="35"/>
        <v>0.15678570711958917</v>
      </c>
      <c r="AI23" s="29" t="n">
        <f t="shared" si="35"/>
        <v>0.17736783228455741</v>
      </c>
      <c r="AJ23" s="29" t="n">
        <f t="shared" si="35"/>
        <v>0.1678988191673304</v>
      </c>
      <c r="AK23" s="29" t="n">
        <f t="shared" si="35"/>
        <v>0.18348275069781866</v>
      </c>
      <c r="AL23" s="29" t="n">
        <f t="shared" si="35"/>
        <v>0.18684844346394586</v>
      </c>
      <c r="AM23" s="29" t="n">
        <f t="shared" si="35"/>
        <v>0.18402390579477326</v>
      </c>
      <c r="AN23" s="29" t="n">
        <f t="shared" si="35"/>
        <v>0.20064298524344917</v>
      </c>
      <c r="AO23" s="29" t="n">
        <f t="shared" si="35"/>
        <v>0.1950870665192819</v>
      </c>
      <c r="AP23" s="29" t="n">
        <f t="shared" si="35"/>
        <v>0.18672804969642709</v>
      </c>
      <c r="AQ23" s="29" t="n">
        <f t="shared" si="35"/>
        <v>0.1698833909986105</v>
      </c>
      <c r="AR23" s="29" t="n">
        <f t="shared" si="35"/>
        <v>0.18134812932722677</v>
      </c>
      <c r="AS23" s="29" t="n">
        <f t="shared" si="35"/>
        <v>0.179290685524748</v>
      </c>
      <c r="AT23" s="29" t="n">
        <f t="shared" si="35"/>
        <v>0.19136192642161515</v>
      </c>
    </row>
    <row r="24">
      <c r="A24" t="str">
        <f t="shared" si="32"/>
        <v>FRS</v>
      </c>
      <c r="L24" s="34" t="str">
        <f t="shared" si="30"/>
        <v>FRS</v>
      </c>
      <c r="M24" s="29" t="n">
        <f t="shared" si="33"/>
        <v>0.20343211240773376</v>
      </c>
      <c r="N24" s="29" t="n">
        <f t="shared" si="33"/>
        <v>0.25193312886637603</v>
      </c>
      <c r="O24" s="29" t="n">
        <f t="shared" ref="O24:AT24" si="36">IFERROR(O14/O$18,"")</f>
        <v>0.25591284076727211</v>
      </c>
      <c r="P24" s="29" t="n">
        <f t="shared" si="36"/>
        <v>0.25362222478682128</v>
      </c>
      <c r="Q24" s="29" t="n">
        <f t="shared" si="36"/>
        <v>0.23621286620977769</v>
      </c>
      <c r="R24" s="29" t="n">
        <f t="shared" si="36"/>
        <v>0.2485198830603367</v>
      </c>
      <c r="S24" s="29" t="n">
        <f t="shared" si="36"/>
        <v>0.24837461743383379</v>
      </c>
      <c r="T24" s="29" t="n">
        <f t="shared" si="36"/>
        <v>0.23015382312703803</v>
      </c>
      <c r="U24" s="29" t="n">
        <f t="shared" si="36"/>
        <v>0.22255072812542312</v>
      </c>
      <c r="V24" s="29" t="n">
        <f t="shared" si="36"/>
        <v>0.22015879064359131</v>
      </c>
      <c r="W24" s="29" t="n">
        <f t="shared" si="36"/>
        <v>0.20924591692550279</v>
      </c>
      <c r="X24" s="29" t="n">
        <f t="shared" si="36"/>
        <v>0.21332664198814569</v>
      </c>
      <c r="Y24" s="29" t="n">
        <f t="shared" si="36"/>
        <v>0.19174404481646154</v>
      </c>
      <c r="Z24" s="29" t="n">
        <f t="shared" si="36"/>
        <v>0.21114934676758795</v>
      </c>
      <c r="AA24" s="29" t="n">
        <f t="shared" si="36"/>
        <v>0.18675963324680003</v>
      </c>
      <c r="AB24" s="29" t="n">
        <f t="shared" si="36"/>
        <v>0.16955002555573018</v>
      </c>
      <c r="AC24" s="29" t="n">
        <f t="shared" si="36"/>
        <v>0.18049139813324597</v>
      </c>
      <c r="AD24" s="29" t="n">
        <f t="shared" si="36"/>
        <v>0.16171485108481992</v>
      </c>
      <c r="AE24" s="29" t="n">
        <f t="shared" si="36"/>
        <v>0.14555481167234055</v>
      </c>
      <c r="AF24" s="29" t="n">
        <f t="shared" si="36"/>
        <v>0.14822979959631941</v>
      </c>
      <c r="AG24" s="29" t="n">
        <f t="shared" si="36"/>
        <v>0.14706274652399842</v>
      </c>
      <c r="AH24" s="29" t="n">
        <f t="shared" si="36"/>
        <v>0.15119958057215854</v>
      </c>
      <c r="AI24" s="29" t="n">
        <f t="shared" si="36"/>
        <v>0.14216810265232688</v>
      </c>
      <c r="AJ24" s="29" t="n">
        <f t="shared" si="36"/>
        <v>0.15274910592392629</v>
      </c>
      <c r="AK24" s="29" t="n">
        <f t="shared" si="36"/>
        <v>0.17293069403130543</v>
      </c>
      <c r="AL24" s="29" t="n">
        <f t="shared" si="36"/>
        <v>0.16173168931439211</v>
      </c>
      <c r="AM24" s="29" t="n">
        <f t="shared" si="36"/>
        <v>0.16092310115140093</v>
      </c>
      <c r="AN24" s="29" t="n">
        <f t="shared" si="36"/>
        <v>0.15149186969948972</v>
      </c>
      <c r="AO24" s="29" t="n">
        <f t="shared" si="36"/>
        <v>0.15968249818009703</v>
      </c>
      <c r="AP24" s="29" t="n">
        <f t="shared" si="36"/>
        <v>0.13492954646875052</v>
      </c>
      <c r="AQ24" s="29" t="n">
        <f t="shared" si="36"/>
        <v>0.14312867340426008</v>
      </c>
      <c r="AR24" s="29" t="n">
        <f t="shared" si="36"/>
        <v>0.14053144092265435</v>
      </c>
      <c r="AS24" s="29" t="n">
        <f t="shared" si="36"/>
        <v>0.15881621550907726</v>
      </c>
      <c r="AT24" s="29" t="n">
        <f t="shared" si="36"/>
        <v>0.13281494334940497</v>
      </c>
    </row>
    <row r="25">
      <c r="A25" t="str">
        <f t="shared" si="32"/>
        <v>ICT</v>
      </c>
      <c r="L25" s="34" t="str">
        <f t="shared" si="30"/>
        <v>ICT</v>
      </c>
      <c r="M25" s="29" t="n">
        <f t="shared" si="33"/>
        <v>9.437190795471509E-2</v>
      </c>
      <c r="N25" s="29" t="n">
        <f t="shared" si="33"/>
        <v>9.7865836739439591E-2</v>
      </c>
      <c r="O25" s="29" t="n">
        <f t="shared" ref="O25:AT25" si="37">IFERROR(O15/O$18,"")</f>
        <v>0.11675190245442336</v>
      </c>
      <c r="P25" s="29" t="n">
        <f t="shared" si="37"/>
        <v>0.11620246033083917</v>
      </c>
      <c r="Q25" s="29" t="n">
        <f t="shared" si="37"/>
        <v>0.11223797625291061</v>
      </c>
      <c r="R25" s="29" t="n">
        <f t="shared" si="37"/>
        <v>0.11292799866316677</v>
      </c>
      <c r="S25" s="29" t="n">
        <f t="shared" si="37"/>
        <v>0.1200962283685629</v>
      </c>
      <c r="T25" s="29" t="n">
        <f t="shared" si="37"/>
        <v>0.11053195871189248</v>
      </c>
      <c r="U25" s="29" t="n">
        <f t="shared" si="37"/>
        <v>0.11151216184842928</v>
      </c>
      <c r="V25" s="29" t="n">
        <f t="shared" si="37"/>
        <v>0.1216062376918124</v>
      </c>
      <c r="W25" s="29" t="n">
        <f t="shared" si="37"/>
        <v>0.13995928602809921</v>
      </c>
      <c r="X25" s="29" t="n">
        <f t="shared" si="37"/>
        <v>0.13416684755211303</v>
      </c>
      <c r="Y25" s="29" t="n">
        <f t="shared" si="37"/>
        <v>0.12615478663143348</v>
      </c>
      <c r="Z25" s="29" t="n">
        <f t="shared" si="37"/>
        <v>0.12075763715904175</v>
      </c>
      <c r="AA25" s="29" t="n">
        <f t="shared" si="37"/>
        <v>0.13693984239339196</v>
      </c>
      <c r="AB25" s="29" t="n">
        <f t="shared" si="37"/>
        <v>0.12609688541563566</v>
      </c>
      <c r="AC25" s="29" t="n">
        <f t="shared" si="37"/>
        <v>0.12016740693157291</v>
      </c>
      <c r="AD25" s="29" t="n">
        <f t="shared" si="37"/>
        <v>0.11890715430040612</v>
      </c>
      <c r="AE25" s="29" t="n">
        <f t="shared" si="37"/>
        <v>0.1063325269821551</v>
      </c>
      <c r="AF25" s="29" t="n">
        <f t="shared" si="37"/>
        <v>0.10066539879919169</v>
      </c>
      <c r="AG25" s="29" t="n">
        <f t="shared" si="37"/>
        <v>0.10624845077128911</v>
      </c>
      <c r="AH25" s="29" t="n">
        <f t="shared" si="37"/>
        <v>0.11576829283956089</v>
      </c>
      <c r="AI25" s="29" t="n">
        <f t="shared" si="37"/>
        <v>0.11312759595700536</v>
      </c>
      <c r="AJ25" s="29" t="n">
        <f t="shared" si="37"/>
        <v>0.11602988765397149</v>
      </c>
      <c r="AK25" s="29" t="n">
        <f t="shared" si="37"/>
        <v>0.11309217046198902</v>
      </c>
      <c r="AL25" s="29" t="n">
        <f t="shared" si="37"/>
        <v>0.11382384050406115</v>
      </c>
      <c r="AM25" s="29" t="n">
        <f t="shared" si="37"/>
        <v>0.12153615614722273</v>
      </c>
      <c r="AN25" s="29" t="n">
        <f t="shared" si="37"/>
        <v>0.11811432641330874</v>
      </c>
      <c r="AO25" s="29" t="n">
        <f t="shared" si="37"/>
        <v>0.1204132565032506</v>
      </c>
      <c r="AP25" s="29" t="n">
        <f t="shared" si="37"/>
        <v>0.11889181636818735</v>
      </c>
      <c r="AQ25" s="29" t="n">
        <f t="shared" si="37"/>
        <v>0.12597742289966229</v>
      </c>
      <c r="AR25" s="29" t="n">
        <f t="shared" si="37"/>
        <v>0.12032505415443567</v>
      </c>
      <c r="AS25" s="29" t="n">
        <f t="shared" si="37"/>
        <v>0.11876650553275359</v>
      </c>
      <c r="AT25" s="29" t="n">
        <f t="shared" si="37"/>
        <v>0.11953199270440948</v>
      </c>
    </row>
    <row r="26">
      <c r="A26" t="str">
        <f t="shared" si="32"/>
        <v>MED</v>
      </c>
      <c r="L26" s="34" t="str">
        <f t="shared" si="30"/>
        <v>MED</v>
      </c>
      <c r="M26" s="29" t="n">
        <f t="shared" si="33"/>
        <v>2.9529596732165191E-2</v>
      </c>
      <c r="N26" s="29" t="n">
        <f t="shared" si="33"/>
        <v>1.4308768216001399E-2</v>
      </c>
      <c r="O26" s="29" t="n">
        <f t="shared" ref="O26:AT26" si="38">IFERROR(O16/O$18,"")</f>
        <v>1.7816746455037193E-2</v>
      </c>
      <c r="P26" s="29" t="n">
        <f t="shared" si="38"/>
        <v>1.8037036945483975E-2</v>
      </c>
      <c r="Q26" s="29" t="n">
        <f t="shared" si="38"/>
        <v>1.9231636958835851E-2</v>
      </c>
      <c r="R26" s="29" t="n">
        <f t="shared" si="38"/>
        <v>3.8765824333861873E-2</v>
      </c>
      <c r="S26" s="29" t="n">
        <f t="shared" si="38"/>
        <v>3.8557250874826123E-2</v>
      </c>
      <c r="T26" s="29" t="n">
        <f t="shared" si="38"/>
        <v>5.7365328874003446E-2</v>
      </c>
      <c r="U26" s="29" t="n">
        <f t="shared" si="38"/>
        <v>6.2114097501991414E-2</v>
      </c>
      <c r="V26" s="29" t="n">
        <f t="shared" si="38"/>
        <v>6.9030606014308965E-2</v>
      </c>
      <c r="W26" s="29" t="n">
        <f t="shared" si="38"/>
        <v>4.2048218153621801E-2</v>
      </c>
      <c r="X26" s="29" t="n">
        <f t="shared" si="38"/>
        <v>5.8721421323428759E-2</v>
      </c>
      <c r="Y26" s="29" t="n">
        <f t="shared" si="38"/>
        <v>7.9981557000875309E-2</v>
      </c>
      <c r="Z26" s="29" t="n">
        <f t="shared" si="38"/>
        <v>8.1956986208402888E-2</v>
      </c>
      <c r="AA26" s="29" t="n">
        <f t="shared" si="38"/>
        <v>6.840852309242175E-2</v>
      </c>
      <c r="AB26" s="29" t="n">
        <f t="shared" si="38"/>
        <v>7.5196792855202671E-2</v>
      </c>
      <c r="AC26" s="29" t="n">
        <f t="shared" si="38"/>
        <v>7.8978302829694508E-2</v>
      </c>
      <c r="AD26" s="29" t="n">
        <f t="shared" si="38"/>
        <v>8.4135277203473802E-2</v>
      </c>
      <c r="AE26" s="29" t="n">
        <f t="shared" si="38"/>
        <v>7.4109078264909353E-2</v>
      </c>
      <c r="AF26" s="29" t="n">
        <f t="shared" si="38"/>
        <v>8.3320173345540857E-2</v>
      </c>
      <c r="AG26" s="29" t="n">
        <f t="shared" si="38"/>
        <v>8.1412369393317391E-2</v>
      </c>
      <c r="AH26" s="29" t="n">
        <f t="shared" si="38"/>
        <v>8.9007260777795486E-2</v>
      </c>
      <c r="AI26" s="29" t="n">
        <f t="shared" si="38"/>
        <v>9.0716940740549798E-2</v>
      </c>
      <c r="AJ26" s="29" t="n">
        <f t="shared" si="38"/>
        <v>0.10201051499632331</v>
      </c>
      <c r="AK26" s="29" t="n">
        <f t="shared" si="38"/>
        <v>0.11082260760871056</v>
      </c>
      <c r="AL26" s="29" t="n">
        <f t="shared" si="38"/>
        <v>0.10542609151229822</v>
      </c>
      <c r="AM26" s="29" t="n">
        <f t="shared" si="38"/>
        <v>0.10682847405865774</v>
      </c>
      <c r="AN26" s="29" t="n">
        <f t="shared" si="38"/>
        <v>0.10408719482072241</v>
      </c>
      <c r="AO26" s="29" t="n">
        <f t="shared" si="38"/>
        <v>9.4031741693628948E-2</v>
      </c>
      <c r="AP26" s="29" t="n">
        <f t="shared" si="38"/>
        <v>8.8913810003036733E-2</v>
      </c>
      <c r="AQ26" s="29" t="n">
        <f t="shared" si="38"/>
        <v>8.5169289395999506E-2</v>
      </c>
      <c r="AR26" s="29" t="n">
        <f t="shared" si="38"/>
        <v>9.5731480191378449E-2</v>
      </c>
      <c r="AS26" s="29" t="n">
        <f t="shared" si="38"/>
        <v>9.6905985309159087E-2</v>
      </c>
      <c r="AT26" s="29" t="n">
        <f t="shared" si="38"/>
        <v>0.14360024967400664</v>
      </c>
    </row>
    <row r="27">
      <c r="A27" t="str">
        <f t="shared" si="32"/>
        <v>PAMS</v>
      </c>
      <c r="L27" s="34" t="str">
        <f t="shared" si="30"/>
        <v>PAMS</v>
      </c>
      <c r="M27" s="29" t="n">
        <f t="shared" si="33"/>
        <v>0.30366739390675479</v>
      </c>
      <c r="N27" s="29" t="n">
        <f t="shared" si="33"/>
        <v>0.27918404941216757</v>
      </c>
      <c r="O27" s="29" t="n">
        <f t="shared" ref="O27:AT27" si="39">IFERROR(O17/O$18,"")</f>
        <v>0.27873816728795181</v>
      </c>
      <c r="P27" s="29" t="n">
        <f t="shared" si="39"/>
        <v>0.31693600818926682</v>
      </c>
      <c r="Q27" s="29" t="n">
        <f t="shared" si="39"/>
        <v>0.29589693957797464</v>
      </c>
      <c r="R27" s="29" t="n">
        <f t="shared" si="39"/>
        <v>0.2899213613398483</v>
      </c>
      <c r="S27" s="29" t="n">
        <f t="shared" si="39"/>
        <v>0.29781778537080467</v>
      </c>
      <c r="T27" s="29" t="n">
        <f t="shared" si="39"/>
        <v>0.28883614500597726</v>
      </c>
      <c r="U27" s="29" t="n">
        <f t="shared" si="39"/>
        <v>0.30084286009625033</v>
      </c>
      <c r="V27" s="29" t="n">
        <f t="shared" si="39"/>
        <v>0.31679372200188299</v>
      </c>
      <c r="W27" s="29" t="n">
        <f t="shared" si="39"/>
        <v>0.32937070486194758</v>
      </c>
      <c r="X27" s="29" t="n">
        <f t="shared" si="39"/>
        <v>0.30194603892516492</v>
      </c>
      <c r="Y27" s="29" t="n">
        <f t="shared" si="39"/>
        <v>0.31775008528079851</v>
      </c>
      <c r="Z27" s="29" t="n">
        <f t="shared" si="39"/>
        <v>0.33036045221669053</v>
      </c>
      <c r="AA27" s="29" t="n">
        <f t="shared" si="39"/>
        <v>0.36305479582651312</v>
      </c>
      <c r="AB27" s="29" t="n">
        <f t="shared" si="39"/>
        <v>0.36297715998344504</v>
      </c>
      <c r="AC27" s="29" t="n">
        <f t="shared" si="39"/>
        <v>0.36685941744694556</v>
      </c>
      <c r="AD27" s="29" t="n">
        <f t="shared" si="39"/>
        <v>0.38093534062666967</v>
      </c>
      <c r="AE27" s="29" t="n">
        <f t="shared" si="39"/>
        <v>0.3764045861960339</v>
      </c>
      <c r="AF27" s="29" t="n">
        <f t="shared" si="39"/>
        <v>0.35873933847577688</v>
      </c>
      <c r="AG27" s="29" t="n">
        <f t="shared" si="39"/>
        <v>0.37580868015519592</v>
      </c>
      <c r="AH27" s="29" t="n">
        <f t="shared" si="39"/>
        <v>0.36841352916724746</v>
      </c>
      <c r="AI27" s="29" t="n">
        <f t="shared" si="39"/>
        <v>0.35970350322581701</v>
      </c>
      <c r="AJ27" s="29" t="n">
        <f t="shared" si="39"/>
        <v>0.37078925444568744</v>
      </c>
      <c r="AK27" s="29" t="n">
        <f t="shared" si="39"/>
        <v>0.32601693749709981</v>
      </c>
      <c r="AL27" s="29" t="n">
        <f t="shared" si="39"/>
        <v>0.34320207326033408</v>
      </c>
      <c r="AM27" s="29" t="n">
        <f t="shared" si="39"/>
        <v>0.34480893617199204</v>
      </c>
      <c r="AN27" s="29" t="n">
        <f t="shared" si="39"/>
        <v>0.34939158875787146</v>
      </c>
      <c r="AO27" s="29" t="n">
        <f t="shared" si="39"/>
        <v>0.33955875063762925</v>
      </c>
      <c r="AP27" s="29" t="n">
        <f t="shared" si="39"/>
        <v>0.34267907391479818</v>
      </c>
      <c r="AQ27" s="29" t="n">
        <f t="shared" si="39"/>
        <v>0.33214403059085723</v>
      </c>
      <c r="AR27" s="29" t="n">
        <f t="shared" si="39"/>
        <v>0.35824688399961685</v>
      </c>
      <c r="AS27" s="29" t="n">
        <f t="shared" si="39"/>
        <v>0.34052482805926199</v>
      </c>
      <c r="AT27" s="29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9" t="n">
        <f t="shared" ref="M28:AT28" si="40">IF(SUM(M22:M27)=1,SUM(M22:M27),FALSE)</f>
        <v>0.99999999999999989</v>
      </c>
      <c r="N28" s="29" t="n">
        <f t="shared" si="40"/>
        <v>0.99999999999999989</v>
      </c>
      <c r="O28" s="29" t="n">
        <f t="shared" si="40"/>
        <v>1</v>
      </c>
      <c r="P28" s="29" t="n">
        <f t="shared" si="40"/>
        <v>1</v>
      </c>
      <c r="Q28" s="29" t="n">
        <f t="shared" si="40"/>
        <v>1.0000000000000002</v>
      </c>
      <c r="R28" s="29" t="n">
        <f t="shared" si="40"/>
        <v>1</v>
      </c>
      <c r="S28" s="29" t="n">
        <f t="shared" si="40"/>
        <v>1</v>
      </c>
      <c r="T28" s="29" t="n">
        <f t="shared" si="40"/>
        <v>1</v>
      </c>
      <c r="U28" s="29" t="n">
        <f t="shared" si="40"/>
        <v>1</v>
      </c>
      <c r="V28" s="29" t="n">
        <f t="shared" si="40"/>
        <v>1</v>
      </c>
      <c r="W28" s="29" t="n">
        <f t="shared" si="40"/>
        <v>1</v>
      </c>
      <c r="X28" s="29" t="n">
        <f t="shared" si="40"/>
        <v>1</v>
      </c>
      <c r="Y28" s="29" t="n">
        <f t="shared" si="40"/>
        <v>1</v>
      </c>
      <c r="Z28" s="29" t="n">
        <f t="shared" si="40"/>
        <v>1</v>
      </c>
      <c r="AA28" s="29" t="n">
        <f t="shared" si="40"/>
        <v>1</v>
      </c>
      <c r="AB28" s="29" t="n">
        <f t="shared" si="40"/>
        <v>1</v>
      </c>
      <c r="AC28" s="29" t="n">
        <f t="shared" si="40"/>
        <v>1.0000000000000002</v>
      </c>
      <c r="AD28" s="29" t="n">
        <f t="shared" si="40"/>
        <v>1</v>
      </c>
      <c r="AE28" s="29" t="n">
        <f t="shared" si="40"/>
        <v>0.99999999999999989</v>
      </c>
      <c r="AF28" s="29" t="n">
        <f t="shared" si="40"/>
        <v>1</v>
      </c>
      <c r="AG28" s="29" t="n">
        <f t="shared" si="40"/>
        <v>1</v>
      </c>
      <c r="AH28" s="29" t="n">
        <f t="shared" si="40"/>
        <v>1</v>
      </c>
      <c r="AI28" s="29" t="n">
        <f t="shared" si="40"/>
        <v>1</v>
      </c>
      <c r="AJ28" s="29" t="n">
        <f t="shared" si="40"/>
        <v>1</v>
      </c>
      <c r="AK28" s="29" t="n">
        <f t="shared" si="40"/>
        <v>1</v>
      </c>
      <c r="AL28" s="29" t="n">
        <f t="shared" si="40"/>
        <v>1</v>
      </c>
      <c r="AM28" s="29" t="n">
        <f t="shared" si="40"/>
        <v>1</v>
      </c>
      <c r="AN28" s="29" t="n">
        <f t="shared" si="40"/>
        <v>1</v>
      </c>
      <c r="AO28" s="29" t="n">
        <f t="shared" si="40"/>
        <v>1</v>
      </c>
      <c r="AP28" s="29" t="n">
        <f t="shared" si="40"/>
        <v>1</v>
      </c>
      <c r="AQ28" s="29" t="n">
        <f t="shared" si="40"/>
        <v>1.0000000000000002</v>
      </c>
      <c r="AR28" s="29" t="n">
        <f t="shared" si="40"/>
        <v>1.0000000000000002</v>
      </c>
      <c r="AS28" s="29" t="n">
        <f t="shared" si="40"/>
        <v>1</v>
      </c>
      <c r="AT28" s="29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10" si="0">M1</f>
        <v>PricingUCA.sumlong</v>
      </c>
      <c r="B1" s="38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439</v>
      </c>
      <c r="N1" s="1" t="s">
        <v>359</v>
      </c>
      <c r="O1" s="1" t="s">
        <v>290</v>
      </c>
      <c r="P1" s="1" t="s">
        <v>291</v>
      </c>
      <c r="Q1" s="1" t="s">
        <v>292</v>
      </c>
      <c r="R1" s="1" t="s">
        <v>293</v>
      </c>
      <c r="S1" s="1" t="s">
        <v>294</v>
      </c>
      <c r="T1" s="1" t="s">
        <v>295</v>
      </c>
      <c r="U1" s="1" t="s">
        <v>296</v>
      </c>
      <c r="V1" s="1" t="s">
        <v>297</v>
      </c>
      <c r="W1" s="1" t="s">
        <v>298</v>
      </c>
      <c r="X1" s="1" t="s">
        <v>299</v>
      </c>
      <c r="Y1" s="1" t="s">
        <v>300</v>
      </c>
      <c r="Z1" s="1" t="s">
        <v>301</v>
      </c>
      <c r="AA1" s="1" t="s">
        <v>302</v>
      </c>
      <c r="AB1" s="1" t="s">
        <v>303</v>
      </c>
      <c r="AC1" s="1" t="s">
        <v>304</v>
      </c>
      <c r="AD1" s="1" t="s">
        <v>305</v>
      </c>
      <c r="AE1" s="1" t="s">
        <v>306</v>
      </c>
      <c r="AF1" s="1" t="s">
        <v>307</v>
      </c>
      <c r="AG1" s="1" t="s">
        <v>308</v>
      </c>
      <c r="AH1" s="1" t="s">
        <v>309</v>
      </c>
      <c r="AI1" s="1" t="s">
        <v>310</v>
      </c>
      <c r="AJ1" s="1" t="s">
        <v>311</v>
      </c>
      <c r="AK1" s="1" t="s">
        <v>312</v>
      </c>
      <c r="AL1" s="1" t="s">
        <v>313</v>
      </c>
      <c r="AM1" s="1" t="s">
        <v>314</v>
      </c>
      <c r="AN1" s="1" t="s">
        <v>315</v>
      </c>
      <c r="AO1" s="1" t="s">
        <v>316</v>
      </c>
      <c r="AP1" s="1" t="s">
        <v>317</v>
      </c>
      <c r="AQ1" s="1" t="s">
        <v>318</v>
      </c>
      <c r="AR1" s="1" t="s">
        <v>319</v>
      </c>
      <c r="AS1" s="1" t="s">
        <v>320</v>
      </c>
      <c r="AT1" s="1" t="s">
        <v>321</v>
      </c>
      <c r="AU1" s="1" t="s">
        <v>322</v>
      </c>
      <c r="AV1" s="1" t="s">
        <v>323</v>
      </c>
    </row>
    <row r="2">
      <c r="A2" s="18" t="str">
        <f t="shared" si="0"/>
        <v>Firm Fixed-Price</v>
      </c>
      <c r="B2" s="18" t="str">
        <f t="shared" si="1"/>
        <v>FFP</v>
      </c>
      <c r="M2" t="s">
        <v>440</v>
      </c>
      <c r="N2" s="1" t="s">
        <v>362</v>
      </c>
      <c r="O2" s="41"/>
      <c r="P2" s="41"/>
      <c r="Q2" s="41"/>
      <c r="R2" s="41"/>
      <c r="S2" s="41"/>
      <c r="T2" s="41"/>
      <c r="U2" s="41"/>
      <c r="V2" s="41"/>
      <c r="W2" s="41"/>
      <c r="X2" s="41"/>
      <c r="Y2" s="41" t="n">
        <v>59180597697.377998</v>
      </c>
      <c r="Z2" s="41" t="n">
        <v>68183386098.570702</v>
      </c>
      <c r="AA2" s="41" t="n">
        <v>84041362674.194</v>
      </c>
      <c r="AB2" s="41" t="n">
        <v>109191257275.07201</v>
      </c>
      <c r="AC2" s="41" t="n">
        <v>109916296070.433</v>
      </c>
      <c r="AD2" s="41" t="n">
        <v>128056361518.054</v>
      </c>
      <c r="AE2" s="41" t="n">
        <v>145646318225.741</v>
      </c>
      <c r="AF2" s="41" t="n">
        <v>166847137112.69501</v>
      </c>
      <c r="AG2" s="41" t="n">
        <v>193681824650.98401</v>
      </c>
      <c r="AH2" s="41" t="n">
        <v>188823483665.069</v>
      </c>
      <c r="AI2" s="41" t="n">
        <v>190710358178.56699</v>
      </c>
      <c r="AJ2" s="41" t="n">
        <v>185479031926.30899</v>
      </c>
      <c r="AK2" s="41" t="n">
        <v>172315213825.698</v>
      </c>
      <c r="AL2" s="41" t="n">
        <v>145555470050.487</v>
      </c>
      <c r="AM2" s="41" t="n">
        <v>145554318234.57501</v>
      </c>
      <c r="AN2" s="41" t="n">
        <v>144753489317.146</v>
      </c>
      <c r="AO2" s="41" t="n">
        <v>151155038124.392</v>
      </c>
      <c r="AP2" s="41" t="n">
        <v>155878879824.20999</v>
      </c>
      <c r="AQ2" s="41" t="n">
        <v>179112078721.164</v>
      </c>
      <c r="AR2" s="41" t="n">
        <v>193308622354.117</v>
      </c>
      <c r="AS2" s="41" t="n">
        <v>214719615214.79001</v>
      </c>
      <c r="AT2" s="41" t="n">
        <v>212222350362.49301</v>
      </c>
      <c r="AU2" s="41" t="n">
        <v>221293488153.771</v>
      </c>
      <c r="AV2" s="41" t="n">
        <v>94835585121.862</v>
      </c>
      <c r="AW2" s="41"/>
    </row>
    <row r="3">
      <c r="A3" s="18" t="str">
        <f t="shared" si="0"/>
        <v>Less Common</v>
      </c>
      <c r="B3" s="18" t="str">
        <f t="shared" si="1"/>
        <v>Other FP</v>
      </c>
      <c r="M3" t="s">
        <v>363</v>
      </c>
      <c r="N3" s="1" t="s">
        <v>364</v>
      </c>
      <c r="O3" s="41"/>
      <c r="P3" s="41"/>
      <c r="Q3" s="41"/>
      <c r="R3" s="41"/>
      <c r="S3" s="41"/>
      <c r="T3" s="41"/>
      <c r="U3" s="41"/>
      <c r="V3" s="41"/>
      <c r="W3" s="41"/>
      <c r="X3" s="41"/>
      <c r="Y3" s="41" t="n">
        <v>6839801062</v>
      </c>
      <c r="Z3" s="41" t="n">
        <v>9925767353.5408001</v>
      </c>
      <c r="AA3" s="41" t="n">
        <v>10322283107.6406</v>
      </c>
      <c r="AB3" s="41" t="n">
        <v>11572384341.7334</v>
      </c>
      <c r="AC3" s="41" t="n">
        <v>13814153791.885799</v>
      </c>
      <c r="AD3" s="41" t="n">
        <v>24568467441.182999</v>
      </c>
      <c r="AE3" s="41" t="n">
        <v>21856289842.5341</v>
      </c>
      <c r="AF3" s="41" t="n">
        <v>19020880706.450001</v>
      </c>
      <c r="AG3" s="41" t="n">
        <v>25399620484.661701</v>
      </c>
      <c r="AH3" s="41" t="n">
        <v>26114952884.057701</v>
      </c>
      <c r="AI3" s="41" t="n">
        <v>18996844566.4426</v>
      </c>
      <c r="AJ3" s="41" t="n">
        <v>21529278063.4538</v>
      </c>
      <c r="AK3" s="41" t="n">
        <v>28318853551.033798</v>
      </c>
      <c r="AL3" s="41" t="n">
        <v>18923431657.48</v>
      </c>
      <c r="AM3" s="41" t="n">
        <v>12329207482.0117</v>
      </c>
      <c r="AN3" s="41" t="n">
        <v>9516932939.0284996</v>
      </c>
      <c r="AO3" s="41" t="n">
        <v>7935033607.8709002</v>
      </c>
      <c r="AP3" s="41" t="n">
        <v>9595861214.3490009</v>
      </c>
      <c r="AQ3" s="41" t="n">
        <v>10927741052.341999</v>
      </c>
      <c r="AR3" s="41" t="n">
        <v>10530939541.0158</v>
      </c>
      <c r="AS3" s="41" t="n">
        <v>9973632079.8593998</v>
      </c>
      <c r="AT3" s="41" t="n">
        <v>11300158889.222</v>
      </c>
      <c r="AU3" s="41" t="n">
        <v>18549524159.711899</v>
      </c>
      <c r="AV3" s="41" t="n">
        <v>8262276031.2257004</v>
      </c>
      <c r="AW3" s="41"/>
    </row>
    <row r="4">
      <c r="A4" s="18" t="str">
        <f t="shared" si="0"/>
        <v>Less Common</v>
      </c>
      <c r="B4" s="18" t="str">
        <f t="shared" si="1"/>
        <v>T&amp;M/LH/FPLOE</v>
      </c>
      <c r="M4" t="s">
        <v>363</v>
      </c>
      <c r="N4" s="1" t="s">
        <v>365</v>
      </c>
      <c r="O4" s="41"/>
      <c r="P4" s="41"/>
      <c r="Q4" s="41"/>
      <c r="R4" s="41"/>
      <c r="S4" s="41"/>
      <c r="T4" s="41"/>
      <c r="U4" s="41"/>
      <c r="V4" s="41"/>
      <c r="W4" s="41"/>
      <c r="X4" s="41"/>
      <c r="Y4" s="41" t="n">
        <v>5171873907.0695</v>
      </c>
      <c r="Z4" s="41" t="n">
        <v>4864881902.9952002</v>
      </c>
      <c r="AA4" s="41" t="n">
        <v>6141425431.5932999</v>
      </c>
      <c r="AB4" s="41" t="n">
        <v>8168326712.3564997</v>
      </c>
      <c r="AC4" s="41" t="n">
        <v>9868043371.4815006</v>
      </c>
      <c r="AD4" s="41" t="n">
        <v>11498663296.7349</v>
      </c>
      <c r="AE4" s="41" t="n">
        <v>14175256681.0851</v>
      </c>
      <c r="AF4" s="41" t="n">
        <v>15507929102.9032</v>
      </c>
      <c r="AG4" s="41" t="n">
        <v>17351555643.687</v>
      </c>
      <c r="AH4" s="41" t="n">
        <v>16371222245.629601</v>
      </c>
      <c r="AI4" s="41" t="n">
        <v>16070425658.7663</v>
      </c>
      <c r="AJ4" s="41" t="n">
        <v>11395109468.403799</v>
      </c>
      <c r="AK4" s="41" t="n">
        <v>8344076096.4377003</v>
      </c>
      <c r="AL4" s="41" t="n">
        <v>4873651305.4082003</v>
      </c>
      <c r="AM4" s="41" t="n">
        <v>2989775679.7957001</v>
      </c>
      <c r="AN4" s="41" t="n">
        <v>2599013782.4043002</v>
      </c>
      <c r="AO4" s="41" t="n">
        <v>2853864261.3326001</v>
      </c>
      <c r="AP4" s="41" t="n">
        <v>3156850183.3214998</v>
      </c>
      <c r="AQ4" s="41" t="n">
        <v>4600273718.8188</v>
      </c>
      <c r="AR4" s="41" t="n">
        <v>4273157346.0098</v>
      </c>
      <c r="AS4" s="41" t="n">
        <v>4324858139.3716002</v>
      </c>
      <c r="AT4" s="41" t="n">
        <v>3771950443.7986999</v>
      </c>
      <c r="AU4" s="41" t="n">
        <v>3768282133.3727999</v>
      </c>
      <c r="AV4" s="41" t="n">
        <v>2452822570.9452</v>
      </c>
      <c r="AW4" s="41"/>
    </row>
    <row r="5">
      <c r="A5" s="18" t="str">
        <f t="shared" si="0"/>
        <v>Incentive</v>
      </c>
      <c r="B5" s="18" t="str">
        <f t="shared" si="1"/>
        <v>Incentive</v>
      </c>
      <c r="M5" t="s">
        <v>366</v>
      </c>
      <c r="N5" s="1" t="s">
        <v>366</v>
      </c>
      <c r="O5" s="41"/>
      <c r="P5" s="41"/>
      <c r="Q5" s="41"/>
      <c r="R5" s="41"/>
      <c r="S5" s="41"/>
      <c r="T5" s="41"/>
      <c r="U5" s="41"/>
      <c r="V5" s="41"/>
      <c r="W5" s="41"/>
      <c r="X5" s="41"/>
      <c r="Y5" s="41" t="n">
        <v>5611054282</v>
      </c>
      <c r="Z5" s="41" t="n">
        <v>7006359745</v>
      </c>
      <c r="AA5" s="41" t="n">
        <v>10061864828</v>
      </c>
      <c r="AB5" s="41" t="n">
        <v>11178620964.0469</v>
      </c>
      <c r="AC5" s="41" t="n">
        <v>13105483377.095699</v>
      </c>
      <c r="AD5" s="41" t="n">
        <v>17076351962.717199</v>
      </c>
      <c r="AE5" s="41" t="n">
        <v>20403736604.147301</v>
      </c>
      <c r="AF5" s="41" t="n">
        <v>18700945732.539501</v>
      </c>
      <c r="AG5" s="41" t="n">
        <v>22778606128.2967</v>
      </c>
      <c r="AH5" s="41" t="n">
        <v>23367630939.072899</v>
      </c>
      <c r="AI5" s="41" t="n">
        <v>32772200674.466599</v>
      </c>
      <c r="AJ5" s="41" t="n">
        <v>50486611051.825302</v>
      </c>
      <c r="AK5" s="41" t="n">
        <v>42220038346.330902</v>
      </c>
      <c r="AL5" s="41" t="n">
        <v>45775331253.860497</v>
      </c>
      <c r="AM5" s="41" t="n">
        <v>37948455730.659897</v>
      </c>
      <c r="AN5" s="41" t="n">
        <v>38333694237.968102</v>
      </c>
      <c r="AO5" s="41" t="n">
        <v>38123214483.462303</v>
      </c>
      <c r="AP5" s="41" t="n">
        <v>36437979687.227402</v>
      </c>
      <c r="AQ5" s="41" t="n">
        <v>48408137364.145699</v>
      </c>
      <c r="AR5" s="41" t="n">
        <v>60170707888.982903</v>
      </c>
      <c r="AS5" s="41" t="n">
        <v>58529631076.542</v>
      </c>
      <c r="AT5" s="41" t="n">
        <v>52726541915.402298</v>
      </c>
      <c r="AU5" s="41" t="n">
        <v>54702331872.466103</v>
      </c>
      <c r="AV5" s="41" t="n">
        <v>46203278068.440102</v>
      </c>
      <c r="AW5" s="41"/>
    </row>
    <row r="6" ht="30" customHeight="1">
      <c r="A6" s="18" t="str">
        <f t="shared" si="0"/>
        <v>Other Cost-Based</v>
      </c>
      <c r="B6" s="18" t="str">
        <f t="shared" si="1"/>
        <v>Other CB</v>
      </c>
      <c r="M6" t="s">
        <v>441</v>
      </c>
      <c r="N6" s="9" t="s">
        <v>367</v>
      </c>
      <c r="O6" s="41"/>
      <c r="P6" s="41"/>
      <c r="Q6" s="41"/>
      <c r="R6" s="41"/>
      <c r="S6" s="41"/>
      <c r="T6" s="41"/>
      <c r="U6" s="41"/>
      <c r="V6" s="41"/>
      <c r="W6" s="41"/>
      <c r="X6" s="41"/>
      <c r="Y6" s="41" t="n">
        <v>33923574153.8018</v>
      </c>
      <c r="Z6" s="41" t="n">
        <v>37105038951.991798</v>
      </c>
      <c r="AA6" s="41" t="n">
        <v>41136511193.893799</v>
      </c>
      <c r="AB6" s="41" t="n">
        <v>51934482426.542198</v>
      </c>
      <c r="AC6" s="41" t="n">
        <v>61336286516.827797</v>
      </c>
      <c r="AD6" s="41" t="n">
        <v>63502999741.901299</v>
      </c>
      <c r="AE6" s="41" t="n">
        <v>71161469476.769302</v>
      </c>
      <c r="AF6" s="41" t="n">
        <v>70607022113.814804</v>
      </c>
      <c r="AG6" s="41" t="n">
        <v>70890212973.611404</v>
      </c>
      <c r="AH6" s="41" t="n">
        <v>73354100918.745407</v>
      </c>
      <c r="AI6" s="41" t="n">
        <v>78737041138.193604</v>
      </c>
      <c r="AJ6" s="41" t="n">
        <v>82973964980.2612</v>
      </c>
      <c r="AK6" s="41" t="n">
        <v>79333926565.262405</v>
      </c>
      <c r="AL6" s="41" t="n">
        <v>74432623900.017502</v>
      </c>
      <c r="AM6" s="41" t="n">
        <v>75391476161.913696</v>
      </c>
      <c r="AN6" s="41" t="n">
        <v>73692036865.848907</v>
      </c>
      <c r="AO6" s="41" t="n">
        <v>71925330930.844894</v>
      </c>
      <c r="AP6" s="41" t="n">
        <v>77011703123.644196</v>
      </c>
      <c r="AQ6" s="41" t="n">
        <v>77131667695.697495</v>
      </c>
      <c r="AR6" s="41" t="n">
        <v>83552892273.116104</v>
      </c>
      <c r="AS6" s="41" t="n">
        <v>82291981752.179199</v>
      </c>
      <c r="AT6" s="41" t="n">
        <v>83546302462.966904</v>
      </c>
      <c r="AU6" s="41" t="n">
        <v>88612259401.480896</v>
      </c>
      <c r="AV6" s="41" t="n">
        <v>50374095755.875801</v>
      </c>
      <c r="AW6" s="41"/>
    </row>
    <row r="7">
      <c r="A7" s="18" t="str">
        <f t="shared" si="0"/>
        <v>Undefinitized
Contract Award</v>
      </c>
      <c r="B7" s="18" t="str">
        <f t="shared" si="1"/>
        <v>UCA</v>
      </c>
      <c r="M7" t="s">
        <v>442</v>
      </c>
      <c r="N7" s="1" t="s">
        <v>368</v>
      </c>
      <c r="O7" s="41"/>
      <c r="P7" s="41"/>
      <c r="Q7" s="41"/>
      <c r="R7" s="41"/>
      <c r="S7" s="41"/>
      <c r="T7" s="41"/>
      <c r="U7" s="41"/>
      <c r="V7" s="41"/>
      <c r="W7" s="41"/>
      <c r="X7" s="41"/>
      <c r="Y7" s="41" t="n">
        <v>9177040538</v>
      </c>
      <c r="Z7" s="41" t="n">
        <v>10283520928.875</v>
      </c>
      <c r="AA7" s="41" t="n">
        <v>9531354816.7187996</v>
      </c>
      <c r="AB7" s="41" t="n">
        <v>10200613770.122601</v>
      </c>
      <c r="AC7" s="41" t="n">
        <v>11956357256.201099</v>
      </c>
      <c r="AD7" s="41" t="n">
        <v>12508853570.928301</v>
      </c>
      <c r="AE7" s="41" t="n">
        <v>13396047923.0114</v>
      </c>
      <c r="AF7" s="41" t="n">
        <v>17667885972.401199</v>
      </c>
      <c r="AG7" s="41" t="n">
        <v>14677611117.6539</v>
      </c>
      <c r="AH7" s="41" t="n">
        <v>16379847468.117599</v>
      </c>
      <c r="AI7" s="41" t="n">
        <v>23392345164.338299</v>
      </c>
      <c r="AJ7" s="41" t="n">
        <v>14851041302.503599</v>
      </c>
      <c r="AK7" s="41" t="n">
        <v>23337812954.842602</v>
      </c>
      <c r="AL7" s="41" t="n">
        <v>16358732676.7603</v>
      </c>
      <c r="AM7" s="41" t="n">
        <v>8248682722.2416</v>
      </c>
      <c r="AN7" s="41" t="n">
        <v>4347035761.1595001</v>
      </c>
      <c r="AO7" s="41" t="n">
        <v>25554236863.512699</v>
      </c>
      <c r="AP7" s="41" t="n">
        <v>37591769335.949203</v>
      </c>
      <c r="AQ7" s="41" t="n">
        <v>38775901996.573097</v>
      </c>
      <c r="AR7" s="41" t="n">
        <v>32019035843.145</v>
      </c>
      <c r="AS7" s="41" t="n">
        <v>52761403398.838699</v>
      </c>
      <c r="AT7" s="41" t="n">
        <v>23496574523.773899</v>
      </c>
      <c r="AU7" s="41" t="n">
        <v>27394338866.400398</v>
      </c>
      <c r="AV7" s="41" t="n">
        <v>13872478822.376801</v>
      </c>
      <c r="AW7" s="41"/>
    </row>
    <row r="8">
      <c r="A8" s="18" t="str">
        <f t="shared" si="0"/>
        <v>Unclear</v>
      </c>
      <c r="B8" s="18" t="str">
        <f t="shared" si="1"/>
        <v>Combination/Other</v>
      </c>
      <c r="M8" t="s">
        <v>369</v>
      </c>
      <c r="N8" s="1" t="s">
        <v>370</v>
      </c>
      <c r="O8" s="41"/>
      <c r="P8" s="41"/>
      <c r="Q8" s="41"/>
      <c r="R8" s="41"/>
      <c r="S8" s="41"/>
      <c r="T8" s="41"/>
      <c r="U8" s="41"/>
      <c r="V8" s="41"/>
      <c r="W8" s="41"/>
      <c r="X8" s="41"/>
      <c r="Y8" s="41" t="n">
        <v>5224643.8135000002</v>
      </c>
      <c r="Z8" s="41" t="n">
        <v>206279071.09959999</v>
      </c>
      <c r="AA8" s="41" t="n">
        <v>65968128.730499998</v>
      </c>
      <c r="AB8" s="41" t="n">
        <v>202574519.35749999</v>
      </c>
      <c r="AC8" s="41" t="n">
        <v>495140498.20810002</v>
      </c>
      <c r="AD8" s="41" t="n">
        <v>1041052981.9842</v>
      </c>
      <c r="AE8" s="41" t="n">
        <v>3813647656.7357001</v>
      </c>
      <c r="AF8" s="41" t="n">
        <v>18981895899.323101</v>
      </c>
      <c r="AG8" s="41" t="n">
        <v>27075792628.297401</v>
      </c>
      <c r="AH8" s="41" t="n">
        <v>33832018310.526299</v>
      </c>
      <c r="AI8" s="41" t="n">
        <v>565226716.55060005</v>
      </c>
      <c r="AJ8" s="41" t="n">
        <v>236260980.51339999</v>
      </c>
      <c r="AK8" s="41" t="n">
        <v>-2954990.9378</v>
      </c>
      <c r="AL8" s="41" t="n">
        <v>-37057173.778899997</v>
      </c>
      <c r="AM8" s="41" t="n">
        <v>-28331004.371300001</v>
      </c>
      <c r="AN8" s="41" t="n">
        <v>306431.92619999999</v>
      </c>
      <c r="AO8" s="41" t="n">
        <v>0</v>
      </c>
      <c r="AP8" s="41" t="n">
        <v>0</v>
      </c>
      <c r="AQ8" s="41" t="n">
        <v>0</v>
      </c>
      <c r="AR8" s="41" t="n">
        <v>0</v>
      </c>
      <c r="AS8" s="41" t="n">
        <v>62886.3819</v>
      </c>
      <c r="AT8" s="41" t="n">
        <v>0</v>
      </c>
      <c r="AU8" s="41" t="n">
        <v>467462</v>
      </c>
      <c r="AV8" s="41"/>
      <c r="AW8" s="41"/>
    </row>
    <row r="9">
      <c r="A9" s="18" t="str">
        <f t="shared" si="0"/>
        <v>Unclear</v>
      </c>
      <c r="B9" s="58" t="n">
        <f t="shared" si="1"/>
        <v>0</v>
      </c>
      <c r="M9" t="s">
        <v>369</v>
      </c>
      <c r="O9" s="41" t="n">
        <v>120350129405</v>
      </c>
      <c r="P9" s="41" t="n">
        <v>136154193844</v>
      </c>
      <c r="Q9" s="41" t="n">
        <v>123406660550</v>
      </c>
      <c r="R9" s="41" t="n">
        <v>121373382142</v>
      </c>
      <c r="S9" s="41" t="n">
        <v>117161902725</v>
      </c>
      <c r="T9" s="41" t="n">
        <v>116592014868</v>
      </c>
      <c r="U9" s="41" t="n">
        <v>118448779098</v>
      </c>
      <c r="V9" s="41" t="n">
        <v>115982151879</v>
      </c>
      <c r="W9" s="41" t="n">
        <v>116965882167</v>
      </c>
      <c r="X9" s="41" t="n">
        <v>122185036488</v>
      </c>
      <c r="Y9" s="41" t="n">
        <v>12269320222.3246</v>
      </c>
      <c r="Z9" s="41" t="n">
        <v>6418404491.7631998</v>
      </c>
      <c r="AA9" s="41" t="n">
        <v>8509751045.3573999</v>
      </c>
      <c r="AB9" s="41" t="n">
        <v>9084827503.1060009</v>
      </c>
      <c r="AC9" s="41" t="n">
        <v>9270196166.6562996</v>
      </c>
      <c r="AD9" s="41" t="n">
        <v>7410610512.3870001</v>
      </c>
      <c r="AE9" s="41" t="n">
        <v>4712411700.8297005</v>
      </c>
      <c r="AF9" s="41" t="n">
        <v>819783940.78240001</v>
      </c>
      <c r="AG9" s="41" t="n">
        <v>6132876120.2117996</v>
      </c>
      <c r="AH9" s="41" t="n">
        <v>3312124355.7663002</v>
      </c>
      <c r="AI9" s="41" t="n">
        <v>1159426743.6824999</v>
      </c>
      <c r="AJ9" s="41" t="n">
        <v>1614618187.8917999</v>
      </c>
      <c r="AK9" s="41" t="n">
        <v>3769464306.9194999</v>
      </c>
      <c r="AL9" s="41" t="n">
        <v>698868672.44630003</v>
      </c>
      <c r="AM9" s="41" t="n">
        <v>850775617.67309999</v>
      </c>
      <c r="AN9" s="41" t="n">
        <v>941932431.14260006</v>
      </c>
      <c r="AO9" s="41" t="n">
        <v>815067356.977</v>
      </c>
      <c r="AP9" s="41" t="n">
        <v>942803436.63670003</v>
      </c>
      <c r="AQ9" s="41" t="n">
        <v>20204.710899999998</v>
      </c>
      <c r="AR9" s="41" t="n">
        <v>50903.558599999997</v>
      </c>
      <c r="AS9" s="41" t="n">
        <v>314555.625</v>
      </c>
      <c r="AT9" s="41" t="n">
        <v>10000</v>
      </c>
      <c r="AU9" s="41" t="n">
        <v>0</v>
      </c>
      <c r="AV9" s="41" t="n">
        <v>10000</v>
      </c>
      <c r="AW9" s="41"/>
    </row>
    <row r="10">
      <c r="A10" s="18" t="str">
        <f t="shared" si="0"/>
        <v>Grand Total</v>
      </c>
      <c r="B10" s="58" t="str">
        <f t="shared" si="1"/>
      </c>
      <c r="M10" t="s">
        <v>330</v>
      </c>
      <c r="N10" t="s">
        <v>355</v>
      </c>
      <c r="O10" s="41" t="n">
        <f t="shared" ref="O10:AU10" si="3">SUM(O2:O9)</f>
        <v>120350129405</v>
      </c>
      <c r="P10" s="41" t="n">
        <f t="shared" si="3"/>
        <v>136154193844</v>
      </c>
      <c r="Q10" s="41" t="n">
        <f t="shared" si="3"/>
        <v>123406660550</v>
      </c>
      <c r="R10" s="41" t="n">
        <f t="shared" si="3"/>
        <v>121373382142</v>
      </c>
      <c r="S10" s="41" t="n">
        <f t="shared" si="3"/>
        <v>117161902725</v>
      </c>
      <c r="T10" s="41" t="n">
        <f t="shared" si="3"/>
        <v>116592014868</v>
      </c>
      <c r="U10" s="41" t="n">
        <f t="shared" si="3"/>
        <v>118448779098</v>
      </c>
      <c r="V10" s="41" t="n">
        <f t="shared" si="3"/>
        <v>115982151879</v>
      </c>
      <c r="W10" s="41" t="n">
        <f t="shared" si="3"/>
        <v>116965882167</v>
      </c>
      <c r="X10" s="41" t="n">
        <f t="shared" si="3"/>
        <v>122185036488</v>
      </c>
      <c r="Y10" s="41" t="n">
        <f t="shared" si="3"/>
        <v>132178486506.38741</v>
      </c>
      <c r="Z10" s="41" t="n">
        <f t="shared" si="3"/>
        <v>143993638543.8363</v>
      </c>
      <c r="AA10" s="41" t="n">
        <f t="shared" si="3"/>
        <v>169810521226.12839</v>
      </c>
      <c r="AB10" s="41" t="n">
        <f t="shared" si="3"/>
        <v>211533087512.3371</v>
      </c>
      <c r="AC10" s="41" t="n">
        <f t="shared" si="3"/>
        <v>229761957048.78931</v>
      </c>
      <c r="AD10" s="41" t="n">
        <f t="shared" si="3"/>
        <v>265663361025.88989</v>
      </c>
      <c r="AE10" s="41" t="n">
        <f t="shared" si="3"/>
        <v>295165178110.85364</v>
      </c>
      <c r="AF10" s="41" t="n">
        <f t="shared" si="3"/>
        <v>328153480580.90924</v>
      </c>
      <c r="AG10" s="41" t="n">
        <f t="shared" si="3"/>
        <v>377988099747.40399</v>
      </c>
      <c r="AH10" s="41" t="n">
        <f t="shared" si="3"/>
        <v>381555380786.98486</v>
      </c>
      <c r="AI10" s="41" t="n">
        <f t="shared" si="3"/>
        <v>362403868841.00751</v>
      </c>
      <c r="AJ10" s="41" t="n">
        <f t="shared" si="3"/>
        <v>368565915961.16187</v>
      </c>
      <c r="AK10" s="41" t="n">
        <f t="shared" si="3"/>
        <v>357636430655.5871</v>
      </c>
      <c r="AL10" s="41" t="n">
        <f t="shared" si="3"/>
        <v>306581052342.68097</v>
      </c>
      <c r="AM10" s="41" t="n">
        <f t="shared" si="3"/>
        <v>283284360624.49939</v>
      </c>
      <c r="AN10" s="41" t="n">
        <f t="shared" si="3"/>
        <v>274184441766.62411</v>
      </c>
      <c r="AO10" s="41" t="n">
        <f t="shared" si="3"/>
        <v>298361785628.3924</v>
      </c>
      <c r="AP10" s="41" t="n">
        <f t="shared" si="3"/>
        <v>320615846805.33801</v>
      </c>
      <c r="AQ10" s="41" t="n">
        <f t="shared" si="3"/>
        <v>358955820753.45197</v>
      </c>
      <c r="AR10" s="41" t="n">
        <f t="shared" si="3"/>
        <v>383855406149.94525</v>
      </c>
      <c r="AS10" s="41" t="n">
        <f t="shared" si="3"/>
        <v>422601499103.58783</v>
      </c>
      <c r="AT10" s="41" t="n">
        <f t="shared" si="3"/>
        <v>387063888597.65686</v>
      </c>
      <c r="AU10" s="41" t="n">
        <f t="shared" si="3"/>
        <v>414320692049.20313</v>
      </c>
      <c r="AV10" s="41" t="n">
        <v>216000546370.72562</v>
      </c>
      <c r="AW10" s="41"/>
    </row>
    <row r="12">
      <c r="C12" s="7" t="n">
        <v>1000000000</v>
      </c>
    </row>
    <row r="13" ht="45" customHeight="1">
      <c r="A13" s="20" t="str">
        <f t="shared" ref="A13:B21" si="4">M13</f>
        <v>PricingUCA.sumlong</v>
      </c>
      <c r="B13" s="20" t="str">
        <f t="shared" si="4"/>
        <v>PricingUCA</v>
      </c>
      <c r="C13" s="31" t="n">
        <f>AN13</f>
        <v>2015</v>
      </c>
      <c r="D13" s="16" t="n">
        <f t="shared" ref="D13:F21" si="5">AT13</f>
        <v>2021</v>
      </c>
      <c r="E13" s="16" t="n">
        <f t="shared" si="5"/>
        <v>2022</v>
      </c>
      <c r="F13" s="16" t="n">
        <f>AV13</f>
        <v>2023</v>
      </c>
      <c r="G13" s="16" t="str">
        <f>D13&amp;"-"&amp;D13</f>
        <v>2021-2021</v>
      </c>
      <c r="H13" s="16" t="str">
        <f>C13&amp;"-"&amp;D13</f>
        <v>2015-2021</v>
      </c>
      <c r="I13" s="16" t="str">
        <f>F13&amp;"/"&amp;E13</f>
        <v>2023/2022</v>
      </c>
      <c r="J13" s="16" t="str">
        <f>"Share "&amp;AU13</f>
        <v>Share 2022</v>
      </c>
      <c r="K13" s="16" t="str">
        <f>"Share "&amp;AV13</f>
        <v>Share 2023</v>
      </c>
      <c r="L13" s="9"/>
      <c r="M13" s="46" t="str">
        <f>M1</f>
        <v>PricingUCA.sumlong</v>
      </c>
      <c r="N13" s="46" t="str">
        <f>N1</f>
        <v>PricingUCA</v>
      </c>
      <c r="O13" s="9" t="n">
        <f>O1+0</f>
        <v>1990</v>
      </c>
      <c r="P13" s="9" t="n">
        <f t="shared" ref="P13:AU13" si="6">P1+0</f>
        <v>1991</v>
      </c>
      <c r="Q13" s="9" t="n">
        <f t="shared" si="6"/>
        <v>1992</v>
      </c>
      <c r="R13" s="9" t="n">
        <f t="shared" si="6"/>
        <v>1993</v>
      </c>
      <c r="S13" s="9" t="n">
        <f t="shared" si="6"/>
        <v>1994</v>
      </c>
      <c r="T13" s="9" t="n">
        <f t="shared" si="6"/>
        <v>1995</v>
      </c>
      <c r="U13" s="9" t="n">
        <f t="shared" si="6"/>
        <v>1996</v>
      </c>
      <c r="V13" s="9" t="n">
        <f t="shared" si="6"/>
        <v>1997</v>
      </c>
      <c r="W13" s="9" t="n">
        <f t="shared" si="6"/>
        <v>1998</v>
      </c>
      <c r="X13" s="9" t="n">
        <f t="shared" si="6"/>
        <v>1999</v>
      </c>
      <c r="Y13" s="31" t="n">
        <f t="shared" si="6"/>
        <v>2000</v>
      </c>
      <c r="Z13" s="31" t="n">
        <f t="shared" si="6"/>
        <v>2001</v>
      </c>
      <c r="AA13" s="31" t="n">
        <f t="shared" si="6"/>
        <v>2002</v>
      </c>
      <c r="AB13" s="31" t="n">
        <f t="shared" si="6"/>
        <v>2003</v>
      </c>
      <c r="AC13" s="31" t="n">
        <f t="shared" si="6"/>
        <v>2004</v>
      </c>
      <c r="AD13" s="31" t="n">
        <f t="shared" si="6"/>
        <v>2005</v>
      </c>
      <c r="AE13" s="31" t="n">
        <f t="shared" si="6"/>
        <v>2006</v>
      </c>
      <c r="AF13" s="31" t="n">
        <f t="shared" si="6"/>
        <v>2007</v>
      </c>
      <c r="AG13" s="31" t="n">
        <f t="shared" si="6"/>
        <v>2008</v>
      </c>
      <c r="AH13" s="31" t="n">
        <f t="shared" si="6"/>
        <v>2009</v>
      </c>
      <c r="AI13" s="31" t="n">
        <f t="shared" si="6"/>
        <v>2010</v>
      </c>
      <c r="AJ13" s="31" t="n">
        <f t="shared" si="6"/>
        <v>2011</v>
      </c>
      <c r="AK13" s="31" t="n">
        <f t="shared" si="6"/>
        <v>2012</v>
      </c>
      <c r="AL13" s="31" t="n">
        <f t="shared" si="6"/>
        <v>2013</v>
      </c>
      <c r="AM13" s="31" t="n">
        <f t="shared" si="6"/>
        <v>2014</v>
      </c>
      <c r="AN13" s="31" t="n">
        <f t="shared" si="6"/>
        <v>2015</v>
      </c>
      <c r="AO13" s="31" t="n">
        <f t="shared" si="6"/>
        <v>2016</v>
      </c>
      <c r="AP13" s="31" t="n">
        <f t="shared" si="6"/>
        <v>2017</v>
      </c>
      <c r="AQ13" s="31" t="n">
        <f t="shared" si="6"/>
        <v>2018</v>
      </c>
      <c r="AR13" s="31" t="n">
        <f t="shared" si="6"/>
        <v>2019</v>
      </c>
      <c r="AS13" s="31" t="n">
        <f t="shared" si="6"/>
        <v>2020</v>
      </c>
      <c r="AT13" s="31" t="n">
        <f t="shared" si="6"/>
        <v>2021</v>
      </c>
      <c r="AU13" s="31" t="n">
        <f t="shared" si="6"/>
        <v>2022</v>
      </c>
      <c r="AV13" s="31" t="n">
        <f t="shared" ref="AV13" si="7">AV1+0</f>
        <v>2023</v>
      </c>
    </row>
    <row r="14">
      <c r="A14" s="27" t="str">
        <f t="shared" si="4"/>
        <v>Firm Fixed-Price</v>
      </c>
      <c r="B14" s="27" t="str">
        <f t="shared" si="4"/>
        <v>FFP</v>
      </c>
      <c r="C14" s="26" t="n">
        <f>AN14</f>
        <v>173.62422058715154</v>
      </c>
      <c r="D14" s="15" t="n">
        <f t="shared" si="5"/>
        <v>226.92672660829132</v>
      </c>
      <c r="E14" s="15" t="n">
        <f t="shared" si="5"/>
        <v>221.29348815377099</v>
      </c>
      <c r="F14" s="26" t="n">
        <f>AV14</f>
        <v>90.454027402032253</v>
      </c>
      <c r="G14" s="8" t="n">
        <f>(E14/D14)-1</f>
        <v>-2.482404139307981E-2</v>
      </c>
      <c r="H14" s="29" t="n">
        <f>(E14/C14)-1</f>
        <v>0.27455424943256479</v>
      </c>
      <c r="I14" s="29" t="n">
        <f>F14/E14</f>
        <v>0.40875141946869281</v>
      </c>
      <c r="J14" s="11" t="n">
        <f>AU26</f>
        <v>0.53411160099020849</v>
      </c>
      <c r="K14" s="11" t="n">
        <f t="shared" ref="K14:K22" si="8">AV26</f>
        <v>0.43905252424266544</v>
      </c>
      <c r="L14" s="11"/>
      <c r="M14" s="1" t="str">
        <f t="shared" ref="M14:N14" si="9">M2</f>
        <v>Firm Fixed-Price</v>
      </c>
      <c r="N14" s="1" t="str">
        <f t="shared" si="9"/>
        <v>FFP</v>
      </c>
      <c r="O14" s="12" t="str">
        <f t="shared" ref="O14:AU14" si="10">IF(O2="","",O2/VLOOKUP(O$13,deflator,2,FALSE)/$C$12)</f>
      </c>
      <c r="P14" s="12" t="str">
        <f t="shared" si="10"/>
      </c>
      <c r="Q14" s="12" t="str">
        <f t="shared" si="10"/>
      </c>
      <c r="R14" s="12" t="str">
        <f t="shared" si="10"/>
      </c>
      <c r="S14" s="12" t="str">
        <f t="shared" si="10"/>
      </c>
      <c r="T14" s="12" t="str">
        <f t="shared" si="10"/>
      </c>
      <c r="U14" s="12" t="str">
        <f t="shared" si="10"/>
      </c>
      <c r="V14" s="12" t="str">
        <f t="shared" si="10"/>
      </c>
      <c r="W14" s="12" t="str">
        <f t="shared" si="10"/>
      </c>
      <c r="X14" s="12" t="str">
        <f t="shared" si="10"/>
      </c>
      <c r="Y14" s="12" t="n">
        <f t="shared" si="10"/>
        <v>95.619870062953837</v>
      </c>
      <c r="Z14" s="12" t="n">
        <f t="shared" si="10"/>
        <v>107.55773288470226</v>
      </c>
      <c r="AA14" s="12" t="n">
        <f t="shared" si="10"/>
        <v>130.51336541522741</v>
      </c>
      <c r="AB14" s="12" t="n">
        <f t="shared" si="10"/>
        <v>166.38982375619835</v>
      </c>
      <c r="AC14" s="12" t="n">
        <f t="shared" si="10"/>
        <v>163.49821829046681</v>
      </c>
      <c r="AD14" s="12" t="n">
        <f t="shared" si="10"/>
        <v>184.86916895546787</v>
      </c>
      <c r="AE14" s="12" t="n">
        <f t="shared" si="10"/>
        <v>203.63318357665736</v>
      </c>
      <c r="AF14" s="12" t="n">
        <f t="shared" si="10"/>
        <v>227.04841122702365</v>
      </c>
      <c r="AG14" s="12" t="n">
        <f t="shared" si="10"/>
        <v>258.18092694211509</v>
      </c>
      <c r="AH14" s="12" t="n">
        <f t="shared" si="10"/>
        <v>249.17260099099929</v>
      </c>
      <c r="AI14" s="12" t="n">
        <f t="shared" si="10"/>
        <v>249.49257631408298</v>
      </c>
      <c r="AJ14" s="12" t="n">
        <f t="shared" si="10"/>
        <v>237.85513726877045</v>
      </c>
      <c r="AK14" s="12" t="n">
        <f t="shared" si="10"/>
        <v>216.99654872929852</v>
      </c>
      <c r="AL14" s="12" t="n">
        <f t="shared" si="10"/>
        <v>180.00393140831827</v>
      </c>
      <c r="AM14" s="12" t="n">
        <f t="shared" si="10"/>
        <v>176.58627455757838</v>
      </c>
      <c r="AN14" s="12" t="n">
        <f t="shared" si="10"/>
        <v>173.62422058715154</v>
      </c>
      <c r="AO14" s="12" t="n">
        <f t="shared" si="10"/>
        <v>179.81252561352915</v>
      </c>
      <c r="AP14" s="12" t="n">
        <f t="shared" si="10"/>
        <v>182.17937212114231</v>
      </c>
      <c r="AQ14" s="12" t="n">
        <f t="shared" si="10"/>
        <v>204.53014210220053</v>
      </c>
      <c r="AR14" s="12" t="n">
        <f t="shared" si="10"/>
        <v>216.50084327026144</v>
      </c>
      <c r="AS14" s="12" t="n">
        <f t="shared" si="10"/>
        <v>237.31473721919198</v>
      </c>
      <c r="AT14" s="12" t="n">
        <f t="shared" si="10"/>
        <v>226.92672660829132</v>
      </c>
      <c r="AU14" s="12" t="n">
        <f t="shared" si="10"/>
        <v>221.29348815377099</v>
      </c>
      <c r="AV14" s="12" t="n">
        <f>IF(AV2="","",AV2/VLOOKUP(AV$13,deflator,2,FALSE)/$C$12)</f>
        <v>90.454027402032253</v>
      </c>
    </row>
    <row r="15">
      <c r="A15" s="27" t="str">
        <f t="shared" si="4"/>
        <v>Less Common</v>
      </c>
      <c r="B15" s="27" t="str">
        <f t="shared" si="4"/>
        <v>Other FP</v>
      </c>
      <c r="C15" s="26" t="n">
        <f t="shared" ref="C15:C21" si="11">AN15</f>
        <v>11.415062059739173</v>
      </c>
      <c r="D15" s="26" t="n">
        <f t="shared" si="5"/>
        <v>12.083119720918589</v>
      </c>
      <c r="E15" s="26" t="n">
        <f t="shared" si="5"/>
        <v>18.5495241597119</v>
      </c>
      <c r="F15" s="26" t="n">
        <f t="shared" si="5"/>
        <v>7.8805454890303555</v>
      </c>
      <c r="G15" s="29" t="n">
        <f t="shared" ref="G15:G21" si="12">(E15/D15)-1</f>
        <v>0.53516017288138884</v>
      </c>
      <c r="H15" s="29" t="n">
        <f t="shared" ref="H15:H21" si="13">(E15/C15)-1</f>
        <v>0.62500423235857072</v>
      </c>
      <c r="I15" s="29" t="n">
        <f t="shared" ref="I15:I21" si="14">F15/E15</f>
        <v>0.42483814793191715</v>
      </c>
      <c r="J15" s="11" t="n">
        <f t="shared" ref="J15:J22" si="15">AU27</f>
        <v>4.4770933520040149E-2</v>
      </c>
      <c r="K15" s="11" t="n">
        <f t="shared" si="8"/>
        <v>3.8251181166204129E-2</v>
      </c>
      <c r="L15" s="11"/>
      <c r="M15" s="1" t="str">
        <f t="shared" ref="M15:N15" si="16">M3</f>
        <v>Less Common</v>
      </c>
      <c r="N15" s="1" t="str">
        <f t="shared" si="16"/>
        <v>Other FP</v>
      </c>
      <c r="O15" s="12" t="str">
        <f t="shared" ref="O15:AU15" si="17">IF(O3="","",O3/VLOOKUP(O$13,deflator,2,FALSE)/$C$12)</f>
      </c>
      <c r="P15" s="12" t="str">
        <f t="shared" si="17"/>
      </c>
      <c r="Q15" s="12" t="str">
        <f t="shared" si="17"/>
      </c>
      <c r="R15" s="12" t="str">
        <f t="shared" si="17"/>
      </c>
      <c r="S15" s="12" t="str">
        <f t="shared" si="17"/>
      </c>
      <c r="T15" s="12" t="str">
        <f t="shared" si="17"/>
      </c>
      <c r="U15" s="12" t="str">
        <f t="shared" si="17"/>
      </c>
      <c r="V15" s="12" t="str">
        <f t="shared" si="17"/>
      </c>
      <c r="W15" s="12" t="str">
        <f t="shared" si="17"/>
      </c>
      <c r="X15" s="12" t="str">
        <f t="shared" si="17"/>
      </c>
      <c r="Y15" s="12" t="n">
        <f t="shared" si="17"/>
        <v>11.051272110316491</v>
      </c>
      <c r="Z15" s="12" t="n">
        <f t="shared" si="17"/>
        <v>15.657671095191015</v>
      </c>
      <c r="AA15" s="12" t="n">
        <f t="shared" si="17"/>
        <v>16.03015306129253</v>
      </c>
      <c r="AB15" s="12" t="n">
        <f t="shared" si="17"/>
        <v>17.634442895086998</v>
      </c>
      <c r="AC15" s="12" t="n">
        <f t="shared" si="17"/>
        <v>20.548268208715367</v>
      </c>
      <c r="AD15" s="12" t="n">
        <f t="shared" si="17"/>
        <v>35.46838364387407</v>
      </c>
      <c r="AE15" s="12" t="n">
        <f t="shared" si="17"/>
        <v>30.558039063583987</v>
      </c>
      <c r="AF15" s="12" t="n">
        <f t="shared" si="17"/>
        <v>25.883936753564011</v>
      </c>
      <c r="AG15" s="12" t="n">
        <f t="shared" si="17"/>
        <v>33.858094700031401</v>
      </c>
      <c r="AH15" s="12" t="n">
        <f t="shared" si="17"/>
        <v>34.461448378000817</v>
      </c>
      <c r="AI15" s="12" t="n">
        <f t="shared" si="17"/>
        <v>24.852198580017191</v>
      </c>
      <c r="AJ15" s="12" t="n">
        <f t="shared" si="17"/>
        <v>27.608777854279783</v>
      </c>
      <c r="AK15" s="12" t="n">
        <f t="shared" si="17"/>
        <v>35.661932270012564</v>
      </c>
      <c r="AL15" s="12" t="n">
        <f t="shared" si="17"/>
        <v>23.402020500511117</v>
      </c>
      <c r="AM15" s="12" t="n">
        <f t="shared" si="17"/>
        <v>14.957775515716046</v>
      </c>
      <c r="AN15" s="12" t="n">
        <f t="shared" si="17"/>
        <v>11.415062059739173</v>
      </c>
      <c r="AO15" s="12" t="n">
        <f t="shared" si="17"/>
        <v>9.4394368296563851</v>
      </c>
      <c r="AP15" s="12" t="n">
        <f t="shared" si="17"/>
        <v>11.214912327848344</v>
      </c>
      <c r="AQ15" s="12" t="n">
        <f t="shared" si="17"/>
        <v>12.478513153604888</v>
      </c>
      <c r="AR15" s="12" t="n">
        <f t="shared" si="17"/>
        <v>11.794390044751687</v>
      </c>
      <c r="AS15" s="12" t="n">
        <f t="shared" si="17"/>
        <v>11.023165600334515</v>
      </c>
      <c r="AT15" s="12" t="n">
        <f t="shared" si="17"/>
        <v>12.083119720918589</v>
      </c>
      <c r="AU15" s="12" t="n">
        <f t="shared" si="17"/>
        <v>18.5495241597119</v>
      </c>
      <c r="AV15" s="12" t="n">
        <f t="shared" ref="AV15" si="18">IF(AV3="","",AV3/VLOOKUP(AV$13,deflator,2,FALSE)/$C$12)</f>
        <v>7.8805454890303555</v>
      </c>
    </row>
    <row r="16">
      <c r="A16" s="27" t="str">
        <f t="shared" si="4"/>
        <v>Less Common</v>
      </c>
      <c r="B16" s="27" t="str">
        <f t="shared" si="4"/>
        <v>T&amp;M/LH/FPLOE</v>
      </c>
      <c r="C16" s="26" t="n">
        <f t="shared" si="11"/>
        <v>3.1173807581007358</v>
      </c>
      <c r="D16" s="26" t="n">
        <f t="shared" si="5"/>
        <v>4.0332998182231403</v>
      </c>
      <c r="E16" s="26" t="n">
        <f t="shared" si="5"/>
        <v>3.7682821333728</v>
      </c>
      <c r="F16" s="26" t="n">
        <f t="shared" si="5"/>
        <v>2.3394981932099057</v>
      </c>
      <c r="G16" s="29" t="n">
        <f t="shared" si="12"/>
        <v>-6.570741001027125E-2</v>
      </c>
      <c r="H16" s="29" t="n">
        <f t="shared" si="13"/>
        <v>0.20879752131036633</v>
      </c>
      <c r="I16" s="29" t="n">
        <f t="shared" si="14"/>
        <v>0.62083944630651589</v>
      </c>
      <c r="J16" s="11" t="n">
        <f t="shared" si="15"/>
        <v>9.0950855356393672E-3</v>
      </c>
      <c r="K16" s="11" t="n">
        <f t="shared" si="8"/>
        <v>1.1355631326669779E-2</v>
      </c>
      <c r="L16" s="11"/>
      <c r="M16" s="1" t="str">
        <f t="shared" ref="M16:N16" si="19">M4</f>
        <v>Less Common</v>
      </c>
      <c r="N16" s="1" t="str">
        <f t="shared" si="19"/>
        <v>T&amp;M/LH/FPLOE</v>
      </c>
      <c r="O16" s="12" t="str">
        <f t="shared" ref="O16:AU16" si="20">IF(O4="","",O4/VLOOKUP(O$13,deflator,2,FALSE)/$C$12)</f>
      </c>
      <c r="P16" s="12" t="str">
        <f t="shared" si="20"/>
      </c>
      <c r="Q16" s="12" t="str">
        <f t="shared" si="20"/>
      </c>
      <c r="R16" s="12" t="str">
        <f t="shared" si="20"/>
      </c>
      <c r="S16" s="12" t="str">
        <f t="shared" si="20"/>
      </c>
      <c r="T16" s="12" t="str">
        <f t="shared" si="20"/>
      </c>
      <c r="U16" s="12" t="str">
        <f t="shared" si="20"/>
      </c>
      <c r="V16" s="12" t="str">
        <f t="shared" si="20"/>
      </c>
      <c r="W16" s="12" t="str">
        <f t="shared" si="20"/>
      </c>
      <c r="X16" s="12" t="str">
        <f t="shared" si="20"/>
      </c>
      <c r="Y16" s="12" t="n">
        <f t="shared" si="20"/>
        <v>8.3563520852692807</v>
      </c>
      <c r="Z16" s="12" t="n">
        <f t="shared" si="20"/>
        <v>7.6742399898052076</v>
      </c>
      <c r="AA16" s="12" t="n">
        <f t="shared" si="20"/>
        <v>9.5374239067405053</v>
      </c>
      <c r="AB16" s="12" t="n">
        <f t="shared" si="20"/>
        <v>12.447209382598887</v>
      </c>
      <c r="AC16" s="12" t="n">
        <f t="shared" si="20"/>
        <v>14.678510529652716</v>
      </c>
      <c r="AD16" s="12" t="n">
        <f t="shared" si="20"/>
        <v>16.600099382539643</v>
      </c>
      <c r="AE16" s="12" t="n">
        <f t="shared" si="20"/>
        <v>19.818919428582454</v>
      </c>
      <c r="AF16" s="12" t="n">
        <f t="shared" si="20"/>
        <v>21.103452688296592</v>
      </c>
      <c r="AG16" s="12" t="n">
        <f t="shared" si="20"/>
        <v>23.129897335733503</v>
      </c>
      <c r="AH16" s="12" t="n">
        <f t="shared" si="20"/>
        <v>21.603563016456889</v>
      </c>
      <c r="AI16" s="12" t="n">
        <f t="shared" si="20"/>
        <v>21.023776256113976</v>
      </c>
      <c r="AJ16" s="12" t="n">
        <f t="shared" si="20"/>
        <v>14.612893428712148</v>
      </c>
      <c r="AK16" s="12" t="n">
        <f t="shared" si="20"/>
        <v>10.507695026239128</v>
      </c>
      <c r="AL16" s="12" t="n">
        <f t="shared" si="20"/>
        <v>6.0270932791633909</v>
      </c>
      <c r="AM16" s="12" t="n">
        <f t="shared" si="20"/>
        <v>3.6271912469620147</v>
      </c>
      <c r="AN16" s="12" t="n">
        <f t="shared" si="20"/>
        <v>3.1173807581007358</v>
      </c>
      <c r="AO16" s="12" t="n">
        <f t="shared" si="20"/>
        <v>3.394928458594292</v>
      </c>
      <c r="AP16" s="12" t="n">
        <f t="shared" si="20"/>
        <v>3.6894862532153083</v>
      </c>
      <c r="AQ16" s="12" t="n">
        <f t="shared" si="20"/>
        <v>5.2531054529481649</v>
      </c>
      <c r="AR16" s="12" t="n">
        <f t="shared" si="20"/>
        <v>4.7858298174764826</v>
      </c>
      <c r="AS16" s="12" t="n">
        <f t="shared" si="20"/>
        <v>4.7799665243837453</v>
      </c>
      <c r="AT16" s="12" t="n">
        <f t="shared" si="20"/>
        <v>4.0332998182231403</v>
      </c>
      <c r="AU16" s="12" t="n">
        <f t="shared" si="20"/>
        <v>3.7682821333728</v>
      </c>
      <c r="AV16" s="12" t="n">
        <f t="shared" ref="AV16" si="21">IF(AV4="","",AV4/VLOOKUP(AV$13,deflator,2,FALSE)/$C$12)</f>
        <v>2.3394981932099057</v>
      </c>
    </row>
    <row r="17">
      <c r="A17" s="27" t="str">
        <f t="shared" si="4"/>
        <v>Incentive</v>
      </c>
      <c r="B17" s="27" t="str">
        <f t="shared" si="4"/>
        <v>Incentive</v>
      </c>
      <c r="C17" s="26" t="n">
        <f t="shared" si="11"/>
        <v>45.97925629074998</v>
      </c>
      <c r="D17" s="26" t="n">
        <f t="shared" si="5"/>
        <v>56.379837193395566</v>
      </c>
      <c r="E17" s="15" t="n">
        <f t="shared" si="5"/>
        <v>54.702331872466104</v>
      </c>
      <c r="F17" s="15" t="n">
        <f>AV17</f>
        <v>44.068611746277604</v>
      </c>
      <c r="G17" s="29" t="n">
        <f t="shared" si="12"/>
        <v>-2.9753638968045282E-2</v>
      </c>
      <c r="H17" s="29" t="n">
        <f t="shared" si="13"/>
        <v>0.18971763106727368</v>
      </c>
      <c r="I17" s="8" t="n">
        <f t="shared" si="14"/>
        <v>0.8056075534224002</v>
      </c>
      <c r="J17" s="11" t="n">
        <f t="shared" si="15"/>
        <v>0.13202896433174008</v>
      </c>
      <c r="K17" s="11" t="n">
        <f t="shared" si="8"/>
        <v>0.21390352406396504</v>
      </c>
      <c r="L17" s="11"/>
      <c r="M17" s="1" t="str">
        <f t="shared" ref="M17:N17" si="22">M5</f>
        <v>Incentive</v>
      </c>
      <c r="N17" s="1" t="str">
        <f t="shared" si="22"/>
        <v>Incentive</v>
      </c>
      <c r="O17" s="12" t="str">
        <f t="shared" ref="O17:AU17" si="23">IF(O5="","",O5/VLOOKUP(O$13,deflator,2,FALSE)/$C$12)</f>
      </c>
      <c r="P17" s="12" t="str">
        <f t="shared" si="23"/>
      </c>
      <c r="Q17" s="12" t="str">
        <f t="shared" si="23"/>
      </c>
      <c r="R17" s="12" t="str">
        <f t="shared" si="23"/>
      </c>
      <c r="S17" s="12" t="str">
        <f t="shared" si="23"/>
      </c>
      <c r="T17" s="12" t="str">
        <f t="shared" si="23"/>
      </c>
      <c r="U17" s="12" t="str">
        <f t="shared" si="23"/>
      </c>
      <c r="V17" s="12" t="str">
        <f t="shared" si="23"/>
      </c>
      <c r="W17" s="12" t="str">
        <f t="shared" si="23"/>
      </c>
      <c r="X17" s="12" t="str">
        <f t="shared" si="23"/>
      </c>
      <c r="Y17" s="12" t="n">
        <f t="shared" si="23"/>
        <v>9.0659490143133805</v>
      </c>
      <c r="Z17" s="12" t="n">
        <f t="shared" si="23"/>
        <v>11.052372330957581</v>
      </c>
      <c r="AA17" s="12" t="n">
        <f t="shared" si="23"/>
        <v>15.625732368790183</v>
      </c>
      <c r="AB17" s="12" t="n">
        <f t="shared" si="23"/>
        <v>17.034411164983826</v>
      </c>
      <c r="AC17" s="12" t="n">
        <f t="shared" si="23"/>
        <v>19.494135615863968</v>
      </c>
      <c r="AD17" s="12" t="n">
        <f t="shared" si="23"/>
        <v>24.652355874514893</v>
      </c>
      <c r="AE17" s="12" t="n">
        <f t="shared" si="23"/>
        <v>28.527173856343818</v>
      </c>
      <c r="AF17" s="12" t="n">
        <f t="shared" si="23"/>
        <v>25.448563820114909</v>
      </c>
      <c r="AG17" s="12" t="n">
        <f t="shared" si="23"/>
        <v>30.364241225270316</v>
      </c>
      <c r="AH17" s="12" t="n">
        <f t="shared" si="23"/>
        <v>30.836065869934355</v>
      </c>
      <c r="AI17" s="12" t="n">
        <f t="shared" si="23"/>
        <v>42.873501239502716</v>
      </c>
      <c r="AJ17" s="12" t="n">
        <f t="shared" si="23"/>
        <v>64.743166261175659</v>
      </c>
      <c r="AK17" s="12" t="n">
        <f t="shared" si="23"/>
        <v>53.167694279390105</v>
      </c>
      <c r="AL17" s="12" t="n">
        <f t="shared" si="23"/>
        <v>56.608931181733922</v>
      </c>
      <c r="AM17" s="12" t="n">
        <f t="shared" si="23"/>
        <v>46.039008007243154</v>
      </c>
      <c r="AN17" s="12" t="n">
        <f t="shared" si="23"/>
        <v>45.97925629074998</v>
      </c>
      <c r="AO17" s="12" t="n">
        <f t="shared" si="23"/>
        <v>45.350995678598089</v>
      </c>
      <c r="AP17" s="12" t="n">
        <f t="shared" si="23"/>
        <v>42.58593767332821</v>
      </c>
      <c r="AQ17" s="12" t="n">
        <f t="shared" si="23"/>
        <v>55.277808647427996</v>
      </c>
      <c r="AR17" s="12" t="n">
        <f t="shared" si="23"/>
        <v>67.389694466238211</v>
      </c>
      <c r="AS17" s="12" t="n">
        <f t="shared" si="23"/>
        <v>64.688752373979995</v>
      </c>
      <c r="AT17" s="12" t="n">
        <f t="shared" si="23"/>
        <v>56.379837193395566</v>
      </c>
      <c r="AU17" s="12" t="n">
        <f t="shared" si="23"/>
        <v>54.702331872466104</v>
      </c>
      <c r="AV17" s="12" t="n">
        <f t="shared" ref="AV17" si="24">IF(AV5="","",AV5/VLOOKUP(AV$13,deflator,2,FALSE)/$C$12)</f>
        <v>44.068611746277604</v>
      </c>
    </row>
    <row r="18">
      <c r="A18" s="27" t="str">
        <f t="shared" si="4"/>
        <v>Other Cost-Based</v>
      </c>
      <c r="B18" s="27" t="str">
        <f t="shared" si="4"/>
        <v>Other CB</v>
      </c>
      <c r="C18" s="26" t="n">
        <f t="shared" si="11"/>
        <v>88.38973433158634</v>
      </c>
      <c r="D18" s="26" t="n">
        <f t="shared" si="5"/>
        <v>89.335024825443625</v>
      </c>
      <c r="E18" s="26" t="n">
        <f t="shared" si="5"/>
        <v>88.612259401480898</v>
      </c>
      <c r="F18" s="26" t="n">
        <f t="shared" si="5"/>
        <v>48.046730897473935</v>
      </c>
      <c r="G18" s="29" t="n">
        <f t="shared" si="12"/>
        <v>-8.0905045403522058E-3</v>
      </c>
      <c r="H18" s="29" t="n">
        <f t="shared" si="13"/>
        <v>2.5175442779337143E-3</v>
      </c>
      <c r="I18" s="29" t="n">
        <f t="shared" si="14"/>
        <v>0.5422131341870623</v>
      </c>
      <c r="J18" s="11" t="n">
        <f t="shared" si="15"/>
        <v>0.21387360347177073</v>
      </c>
      <c r="K18" s="11" t="n">
        <f t="shared" si="8"/>
        <v>0.2332128163667597</v>
      </c>
      <c r="L18" s="11"/>
      <c r="M18" s="1" t="str">
        <f t="shared" ref="M18:N18" si="25">M6</f>
        <v>Other Cost-Based</v>
      </c>
      <c r="N18" s="1" t="str">
        <f t="shared" si="25"/>
        <v>Other CB</v>
      </c>
      <c r="O18" s="12" t="str">
        <f t="shared" ref="O18:AU18" si="26">IF(O6="","",O6/VLOOKUP(O$13,deflator,2,FALSE)/$C$12)</f>
      </c>
      <c r="P18" s="12" t="str">
        <f t="shared" si="26"/>
      </c>
      <c r="Q18" s="12" t="str">
        <f t="shared" si="26"/>
      </c>
      <c r="R18" s="12" t="str">
        <f t="shared" si="26"/>
      </c>
      <c r="S18" s="12" t="str">
        <f t="shared" si="26"/>
      </c>
      <c r="T18" s="12" t="str">
        <f t="shared" si="26"/>
      </c>
      <c r="U18" s="12" t="str">
        <f t="shared" si="26"/>
      </c>
      <c r="V18" s="12" t="str">
        <f t="shared" si="26"/>
      </c>
      <c r="W18" s="12" t="str">
        <f t="shared" si="26"/>
      </c>
      <c r="X18" s="12" t="str">
        <f t="shared" si="26"/>
      </c>
      <c r="Y18" s="12" t="n">
        <f t="shared" si="26"/>
        <v>54.811338155870345</v>
      </c>
      <c r="Z18" s="12" t="n">
        <f t="shared" si="26"/>
        <v>58.532350718182748</v>
      </c>
      <c r="AA18" s="12" t="n">
        <f t="shared" si="26"/>
        <v>63.883596678101398</v>
      </c>
      <c r="AB18" s="12" t="n">
        <f t="shared" si="26"/>
        <v>79.13975526495318</v>
      </c>
      <c r="AC18" s="12" t="n">
        <f t="shared" si="26"/>
        <v>91.236458292125036</v>
      </c>
      <c r="AD18" s="12" t="n">
        <f t="shared" si="26"/>
        <v>91.6764044307901</v>
      </c>
      <c r="AE18" s="12" t="n">
        <f t="shared" si="26"/>
        <v>99.493325708981814</v>
      </c>
      <c r="AF18" s="12" t="n">
        <f t="shared" si="26"/>
        <v>96.083232052012235</v>
      </c>
      <c r="AG18" s="12" t="n">
        <f t="shared" si="26"/>
        <v>94.497771949599198</v>
      </c>
      <c r="AH18" s="12" t="n">
        <f t="shared" si="26"/>
        <v>96.798511310705749</v>
      </c>
      <c r="AI18" s="12" t="n">
        <f t="shared" si="26"/>
        <v>103.00597949966823</v>
      </c>
      <c r="AJ18" s="12" t="n">
        <f t="shared" si="26"/>
        <v>106.40439312814199</v>
      </c>
      <c r="AK18" s="12" t="n">
        <f t="shared" si="26"/>
        <v>99.905213704573029</v>
      </c>
      <c r="AL18" s="12" t="n">
        <f t="shared" si="26"/>
        <v>92.048515403733347</v>
      </c>
      <c r="AM18" s="12" t="n">
        <f t="shared" si="26"/>
        <v>91.464822688210845</v>
      </c>
      <c r="AN18" s="12" t="n">
        <f t="shared" si="26"/>
        <v>88.38973433158634</v>
      </c>
      <c r="AO18" s="12" t="n">
        <f t="shared" si="26"/>
        <v>85.561656235506504</v>
      </c>
      <c r="AP18" s="12" t="n">
        <f t="shared" si="26"/>
        <v>90.005417904384259</v>
      </c>
      <c r="AQ18" s="12" t="n">
        <f t="shared" si="26"/>
        <v>88.077538192942896</v>
      </c>
      <c r="AR18" s="12" t="n">
        <f t="shared" si="26"/>
        <v>93.57715871391234</v>
      </c>
      <c r="AS18" s="12" t="n">
        <f t="shared" si="26"/>
        <v>90.951634787671566</v>
      </c>
      <c r="AT18" s="12" t="n">
        <f t="shared" si="26"/>
        <v>89.335024825443625</v>
      </c>
      <c r="AU18" s="12" t="n">
        <f t="shared" si="26"/>
        <v>88.612259401480898</v>
      </c>
      <c r="AV18" s="12" t="n">
        <f t="shared" ref="AV18" si="27">IF(AV6="","",AV6/VLOOKUP(AV$13,deflator,2,FALSE)/$C$12)</f>
        <v>48.046730897473935</v>
      </c>
    </row>
    <row r="19">
      <c r="A19" s="27" t="str">
        <f t="shared" si="4"/>
        <v>Undefinitized
Contract Award</v>
      </c>
      <c r="B19" s="27" t="str">
        <f t="shared" si="4"/>
        <v>UCA</v>
      </c>
      <c r="C19" s="26" t="n">
        <f t="shared" si="11"/>
        <v>5.2140414677133</v>
      </c>
      <c r="D19" s="26" t="n">
        <f t="shared" si="5"/>
        <v>25.124595661485664</v>
      </c>
      <c r="E19" s="26" t="n">
        <f t="shared" si="5"/>
        <v>27.3943388664004</v>
      </c>
      <c r="F19" s="26" t="n">
        <f t="shared" si="5"/>
        <v>13.23154781953378</v>
      </c>
      <c r="G19" s="29" t="n">
        <f t="shared" si="12"/>
        <v>9.0339491846792352E-2</v>
      </c>
      <c r="H19" s="29" t="n">
        <f t="shared" si="13"/>
        <v>4.2539549284433713</v>
      </c>
      <c r="I19" s="29" t="n">
        <f t="shared" si="14"/>
        <v>0.48300299868753133</v>
      </c>
      <c r="J19" s="11" t="n">
        <f t="shared" si="15"/>
        <v>6.6118683889307556E-2</v>
      </c>
      <c r="K19" s="11" t="n">
        <f t="shared" si="8"/>
        <v>6.4224276537556607E-2</v>
      </c>
      <c r="L19" s="11"/>
      <c r="M19" s="1" t="str">
        <f t="shared" ref="M19:N21" si="28">M7</f>
        <v>Undefinitized
Contract Award</v>
      </c>
      <c r="N19" s="1" t="str">
        <f t="shared" si="28"/>
        <v>UCA</v>
      </c>
      <c r="O19" s="12" t="str">
        <f t="shared" ref="O19:AU21" si="29">IF(O7="","",O7/VLOOKUP(O$13,deflator,2,FALSE)/$C$12)</f>
      </c>
      <c r="P19" s="12" t="str">
        <f t="shared" si="29"/>
      </c>
      <c r="Q19" s="12" t="str">
        <f t="shared" si="29"/>
      </c>
      <c r="R19" s="12" t="str">
        <f t="shared" si="29"/>
      </c>
      <c r="S19" s="12" t="str">
        <f t="shared" si="29"/>
      </c>
      <c r="T19" s="12" t="str">
        <f t="shared" si="29"/>
      </c>
      <c r="U19" s="12" t="str">
        <f t="shared" si="29"/>
      </c>
      <c r="V19" s="12" t="str">
        <f t="shared" si="29"/>
      </c>
      <c r="W19" s="12" t="str">
        <f t="shared" si="29"/>
      </c>
      <c r="X19" s="12" t="str">
        <f t="shared" si="29"/>
      </c>
      <c r="Y19" s="12" t="n">
        <f t="shared" si="29"/>
        <v>14.827620165196441</v>
      </c>
      <c r="Z19" s="12" t="n">
        <f t="shared" si="29"/>
        <v>16.222019181962693</v>
      </c>
      <c r="AA19" s="12" t="n">
        <f t="shared" si="29"/>
        <v>14.801868443270561</v>
      </c>
      <c r="AB19" s="12" t="n">
        <f t="shared" si="29"/>
        <v>15.544086310317013</v>
      </c>
      <c r="AC19" s="12" t="n">
        <f t="shared" si="29"/>
        <v>17.784834264980461</v>
      </c>
      <c r="AD19" s="12" t="n">
        <f t="shared" si="29"/>
        <v>18.058465325966054</v>
      </c>
      <c r="AE19" s="12" t="n">
        <f t="shared" si="29"/>
        <v>18.729480560437295</v>
      </c>
      <c r="AF19" s="12" t="n">
        <f t="shared" si="29"/>
        <v>24.042758594439722</v>
      </c>
      <c r="AG19" s="12" t="n">
        <f t="shared" si="29"/>
        <v>19.565487110008625</v>
      </c>
      <c r="AH19" s="12" t="n">
        <f t="shared" si="29"/>
        <v>21.61494491175797</v>
      </c>
      <c r="AI19" s="12" t="n">
        <f t="shared" si="29"/>
        <v>30.602514288261382</v>
      </c>
      <c r="AJ19" s="12" t="n">
        <f t="shared" si="29"/>
        <v>19.044721286849274</v>
      </c>
      <c r="AK19" s="12" t="n">
        <f t="shared" si="29"/>
        <v>29.389307848425808</v>
      </c>
      <c r="AL19" s="12" t="n">
        <f t="shared" si="29"/>
        <v>20.230336885678064</v>
      </c>
      <c r="AM19" s="12" t="n">
        <f t="shared" si="29"/>
        <v>10.007289165963789</v>
      </c>
      <c r="AN19" s="12" t="n">
        <f t="shared" si="29"/>
        <v>5.2140414677133</v>
      </c>
      <c r="AO19" s="12" t="n">
        <f t="shared" si="29"/>
        <v>30.399065274775474</v>
      </c>
      <c r="AP19" s="12" t="n">
        <f t="shared" si="29"/>
        <v>43.934399209625219</v>
      </c>
      <c r="AQ19" s="12" t="n">
        <f t="shared" si="29"/>
        <v>44.278648330839701</v>
      </c>
      <c r="AR19" s="12" t="n">
        <f t="shared" si="29"/>
        <v>35.860522807114094</v>
      </c>
      <c r="AS19" s="12" t="n">
        <f t="shared" si="29"/>
        <v>58.313529345635359</v>
      </c>
      <c r="AT19" s="12" t="n">
        <f t="shared" si="29"/>
        <v>25.124595661485664</v>
      </c>
      <c r="AU19" s="12" t="n">
        <f t="shared" si="29"/>
        <v>27.3943388664004</v>
      </c>
      <c r="AV19" s="12" t="n">
        <f t="shared" ref="AV19:AV21" si="30">IF(AV7="","",AV7/VLOOKUP(AV$13,deflator,2,FALSE)/$C$12)</f>
        <v>13.23154781953378</v>
      </c>
    </row>
    <row r="20">
      <c r="A20" s="27" t="str">
        <f t="shared" si="4"/>
        <v>Unclear</v>
      </c>
      <c r="B20" s="27" t="str">
        <f t="shared" si="4"/>
        <v>Combination/Other</v>
      </c>
      <c r="C20" s="26" t="n">
        <f t="shared" si="11"/>
        <v>3.675490283548733E-4</v>
      </c>
      <c r="D20" s="26" t="n">
        <f t="shared" si="5"/>
        <v>0</v>
      </c>
      <c r="E20" s="26" t="n">
        <f t="shared" si="5"/>
        <v>4.6746199999999998E-4</v>
      </c>
      <c r="F20" s="26" t="str">
        <f t="shared" si="5"/>
      </c>
      <c r="G20" s="29" t="e">
        <f t="shared" si="12"/>
        <v>#DIV/0!</v>
      </c>
      <c r="H20" s="29" t="n">
        <f t="shared" si="13"/>
        <v>0.2718357659448345</v>
      </c>
      <c r="I20" s="29" t="e">
        <f t="shared" si="14"/>
        <v>#VALUE!</v>
      </c>
      <c r="J20" s="11" t="n">
        <f t="shared" si="15"/>
        <v>1.1282612936562821E-6</v>
      </c>
      <c r="K20" s="11" t="str">
        <f t="shared" si="8"/>
      </c>
      <c r="L20" s="11"/>
      <c r="M20" s="1" t="str">
        <f t="shared" si="28"/>
        <v>Unclear</v>
      </c>
      <c r="N20" s="1" t="str">
        <f t="shared" si="28"/>
        <v>Combination/Other</v>
      </c>
      <c r="O20" s="12" t="str">
        <f t="shared" si="29"/>
      </c>
      <c r="P20" s="12" t="str">
        <f t="shared" si="29"/>
      </c>
      <c r="Q20" s="12" t="str">
        <f t="shared" si="29"/>
      </c>
      <c r="R20" s="12" t="str">
        <f t="shared" si="29"/>
      </c>
      <c r="S20" s="12" t="str">
        <f t="shared" si="29"/>
      </c>
      <c r="T20" s="12" t="str">
        <f t="shared" si="29"/>
      </c>
      <c r="U20" s="12" t="str">
        <f t="shared" si="29"/>
      </c>
      <c r="V20" s="12" t="str">
        <f t="shared" si="29"/>
      </c>
      <c r="W20" s="12" t="str">
        <f t="shared" si="29"/>
      </c>
      <c r="X20" s="12" t="str">
        <f t="shared" si="29"/>
      </c>
      <c r="Y20" s="12" t="n">
        <f t="shared" si="29"/>
        <v>8.4416140088125462E-3</v>
      </c>
      <c r="Z20" s="12" t="n">
        <f t="shared" si="29"/>
        <v>0.32540051907894868</v>
      </c>
      <c r="AA20" s="12" t="n">
        <f t="shared" si="29"/>
        <v>0.10244625047478242</v>
      </c>
      <c r="AB20" s="12" t="n">
        <f t="shared" si="29"/>
        <v>0.30869081842769536</v>
      </c>
      <c r="AC20" s="12" t="n">
        <f t="shared" si="29"/>
        <v>0.7365112558796898</v>
      </c>
      <c r="AD20" s="12" t="n">
        <f t="shared" si="29"/>
        <v>1.502921036772523</v>
      </c>
      <c r="AE20" s="12" t="n">
        <f t="shared" si="29"/>
        <v>5.3319934402811375</v>
      </c>
      <c r="AF20" s="12" t="n">
        <f t="shared" si="29"/>
        <v>25.830885567470382</v>
      </c>
      <c r="AG20" s="12" t="n">
        <f t="shared" si="29"/>
        <v>36.092458603501669</v>
      </c>
      <c r="AH20" s="12" t="n">
        <f t="shared" si="29"/>
        <v>44.644934176523954</v>
      </c>
      <c r="AI20" s="12" t="n">
        <f t="shared" si="29"/>
        <v>0.73944525646435322</v>
      </c>
      <c r="AJ20" s="12" t="n">
        <f t="shared" si="29"/>
        <v>0.3029770393323799</v>
      </c>
      <c r="AK20" s="12" t="n">
        <f t="shared" si="29"/>
        <v>-3.7212200872615312E-3</v>
      </c>
      <c r="AL20" s="12" t="n">
        <f t="shared" si="29"/>
        <v>-4.5827456465700356E-2</v>
      </c>
      <c r="AM20" s="12" t="n">
        <f t="shared" si="29"/>
        <v>-3.4371130840238809E-2</v>
      </c>
      <c r="AN20" s="12" t="n">
        <f t="shared" si="29"/>
        <v>3.675490283548733E-4</v>
      </c>
      <c r="AO20" s="12" t="n">
        <f t="shared" si="29"/>
        <v>0</v>
      </c>
      <c r="AP20" s="12" t="n">
        <f t="shared" si="29"/>
        <v>0</v>
      </c>
      <c r="AQ20" s="12" t="n">
        <f t="shared" si="29"/>
        <v>0</v>
      </c>
      <c r="AR20" s="12" t="n">
        <f t="shared" si="29"/>
        <v>0</v>
      </c>
      <c r="AS20" s="12" t="n">
        <f t="shared" si="29"/>
        <v>6.950396767587113E-5</v>
      </c>
      <c r="AT20" s="12" t="n">
        <f t="shared" si="29"/>
        <v>0</v>
      </c>
      <c r="AU20" s="12" t="n">
        <f t="shared" si="29"/>
        <v>4.6746199999999998E-4</v>
      </c>
      <c r="AV20" s="12" t="str">
        <f t="shared" si="30"/>
      </c>
    </row>
    <row r="21">
      <c r="A21" s="27" t="str">
        <f t="shared" si="4"/>
        <v>Unclear</v>
      </c>
      <c r="B21" s="27" t="n">
        <f t="shared" si="4"/>
        <v>0</v>
      </c>
      <c r="C21" s="26" t="n">
        <f t="shared" si="11"/>
        <v>1.1297985628835769</v>
      </c>
      <c r="D21" s="26" t="n">
        <f t="shared" si="5"/>
        <v>1.0692875949242953E-5</v>
      </c>
      <c r="E21" s="26" t="n">
        <f t="shared" si="5"/>
        <v>0</v>
      </c>
      <c r="F21" s="26" t="n">
        <f t="shared" si="5"/>
        <v>9.5379837943531944E-6</v>
      </c>
      <c r="G21" s="29" t="n">
        <f t="shared" si="12"/>
        <v>-1</v>
      </c>
      <c r="H21" s="29" t="n">
        <f t="shared" si="13"/>
        <v>-1</v>
      </c>
      <c r="I21" s="29" t="e">
        <f t="shared" si="14"/>
        <v>#DIV/0!</v>
      </c>
      <c r="J21" s="11" t="n">
        <f t="shared" si="15"/>
        <v>0</v>
      </c>
      <c r="K21" s="11" t="n">
        <f t="shared" si="8"/>
        <v>4.6296179190384182E-8</v>
      </c>
      <c r="L21" s="11"/>
      <c r="M21" s="1" t="str">
        <f t="shared" si="28"/>
        <v>Unclear</v>
      </c>
      <c r="N21" s="1" t="n">
        <f t="shared" si="28"/>
        <v>0</v>
      </c>
      <c r="O21" s="12" t="n">
        <f t="shared" si="29"/>
        <v>239.19968123054471</v>
      </c>
      <c r="P21" s="12" t="n">
        <f t="shared" si="29"/>
        <v>261.29072911994291</v>
      </c>
      <c r="Q21" s="12" t="n">
        <f t="shared" si="29"/>
        <v>231.05264270919878</v>
      </c>
      <c r="R21" s="12" t="n">
        <f t="shared" si="29"/>
        <v>222.03007008275242</v>
      </c>
      <c r="S21" s="12" t="n">
        <f t="shared" si="29"/>
        <v>209.75545071641369</v>
      </c>
      <c r="T21" s="12" t="n">
        <f t="shared" si="29"/>
        <v>204.40529624658194</v>
      </c>
      <c r="U21" s="12" t="n">
        <f t="shared" si="29"/>
        <v>203.82966328577427</v>
      </c>
      <c r="V21" s="12" t="n">
        <f t="shared" si="29"/>
        <v>196.10140143807629</v>
      </c>
      <c r="W21" s="12" t="n">
        <f t="shared" si="29"/>
        <v>195.32573317812</v>
      </c>
      <c r="X21" s="12" t="n">
        <f t="shared" si="29"/>
        <v>201.52929472562869</v>
      </c>
      <c r="Y21" s="12" t="n">
        <f t="shared" si="29"/>
        <v>19.823909373450423</v>
      </c>
      <c r="Z21" s="12" t="n">
        <f t="shared" si="29"/>
        <v>10.124886359750779</v>
      </c>
      <c r="AA21" s="12" t="n">
        <f t="shared" si="29"/>
        <v>13.215352683903818</v>
      </c>
      <c r="AB21" s="12" t="n">
        <f t="shared" si="29"/>
        <v>13.843808422218521</v>
      </c>
      <c r="AC21" s="12" t="n">
        <f t="shared" si="29"/>
        <v>13.789225170762702</v>
      </c>
      <c r="AD21" s="12" t="n">
        <f t="shared" si="29"/>
        <v>10.698362741506523</v>
      </c>
      <c r="AE21" s="12" t="n">
        <f t="shared" si="29"/>
        <v>6.5885867123433117</v>
      </c>
      <c r="AF21" s="12" t="n">
        <f t="shared" si="29"/>
        <v>1.1155758769678652</v>
      </c>
      <c r="AG21" s="12" t="n">
        <f t="shared" si="29"/>
        <v>8.1752205938307725</v>
      </c>
      <c r="AH21" s="12" t="n">
        <f t="shared" si="29"/>
        <v>4.3706991551739911</v>
      </c>
      <c r="AI21" s="12" t="n">
        <f t="shared" si="29"/>
        <v>1.51679420085796</v>
      </c>
      <c r="AJ21" s="12" t="n">
        <f t="shared" si="29"/>
        <v>2.0705587404092074</v>
      </c>
      <c r="AK21" s="12" t="n">
        <f t="shared" si="29"/>
        <v>4.7468864007980205</v>
      </c>
      <c r="AL21" s="12" t="n">
        <f t="shared" si="29"/>
        <v>0.86426919259586654</v>
      </c>
      <c r="AM21" s="12" t="n">
        <f t="shared" si="29"/>
        <v>1.032159668167292</v>
      </c>
      <c r="AN21" s="12" t="n">
        <f t="shared" si="29"/>
        <v>1.1297985628835769</v>
      </c>
      <c r="AO21" s="12" t="n">
        <f t="shared" si="29"/>
        <v>0.96959599773689531</v>
      </c>
      <c r="AP21" s="12" t="n">
        <f t="shared" si="29"/>
        <v>1.1018769079802737</v>
      </c>
      <c r="AQ21" s="12" t="n">
        <f t="shared" si="29"/>
        <v>2.3071991688199773E-5</v>
      </c>
      <c r="AR21" s="12" t="n">
        <f t="shared" si="29"/>
        <v>5.7010718032890969E-5</v>
      </c>
      <c r="AS21" s="12" t="n">
        <f t="shared" si="29"/>
        <v>3.4765657256334288E-4</v>
      </c>
      <c r="AT21" s="12" t="n">
        <f t="shared" si="29"/>
        <v>1.0692875949242953E-5</v>
      </c>
      <c r="AU21" s="12" t="n">
        <f t="shared" si="29"/>
        <v>0</v>
      </c>
      <c r="AV21" s="12" t="n">
        <f t="shared" si="30"/>
        <v>9.5379837943531944E-6</v>
      </c>
    </row>
    <row r="22">
      <c r="A22" s="27" t="str">
        <f t="shared" ref="A22" si="31">M22</f>
        <v>Grand Total</v>
      </c>
      <c r="B22" s="27" t="n">
        <f t="shared" ref="B22" si="32">N22</f>
        <v>0</v>
      </c>
      <c r="C22" s="26" t="n">
        <f t="shared" ref="C22" si="33">AN22</f>
        <v>328.86986160695301</v>
      </c>
      <c r="D22" s="26" t="n">
        <f t="shared" ref="D22" si="34">AT22</f>
        <v>413.88261452063392</v>
      </c>
      <c r="E22" s="26" t="n">
        <f t="shared" ref="E22" si="35">AU22</f>
        <v>414.3206920492031</v>
      </c>
      <c r="F22" s="26" t="n">
        <f t="shared" ref="F22" si="36">AV22</f>
        <v>206.02097108554165</v>
      </c>
      <c r="G22" s="29" t="n">
        <f t="shared" ref="G22" si="37">(E22/D22)-1</f>
        <v>1.0584583966557481E-3</v>
      </c>
      <c r="H22" s="25" t="n">
        <f t="shared" ref="H22" si="38">(E22/C22)-1</f>
        <v>0.25983174628624428</v>
      </c>
      <c r="I22" s="25" t="n">
        <f t="shared" ref="I22" si="39">F22/E22</f>
        <v>0.49725001680841807</v>
      </c>
      <c r="J22" s="11" t="b">
        <f t="shared" si="15"/>
        <v>1</v>
      </c>
      <c r="K22" s="11" t="b">
        <f t="shared" si="8"/>
        <v>1</v>
      </c>
      <c r="L22" s="11"/>
      <c r="M22" s="1" t="s">
        <v>39</v>
      </c>
      <c r="O22" s="12" t="n">
        <f t="shared" ref="O22:AV22" si="40">O10/VLOOKUP(O$13,deflator,2,FALSE)/$C$12</f>
        <v>239.19968123054471</v>
      </c>
      <c r="P22" s="12" t="n">
        <f t="shared" si="40"/>
        <v>261.29072911994291</v>
      </c>
      <c r="Q22" s="12" t="n">
        <f t="shared" si="40"/>
        <v>231.05264270919878</v>
      </c>
      <c r="R22" s="12" t="n">
        <f t="shared" si="40"/>
        <v>222.03007008275242</v>
      </c>
      <c r="S22" s="12" t="n">
        <f t="shared" si="40"/>
        <v>209.75545071641369</v>
      </c>
      <c r="T22" s="12" t="n">
        <f t="shared" si="40"/>
        <v>204.40529624658194</v>
      </c>
      <c r="U22" s="12" t="n">
        <f t="shared" si="40"/>
        <v>203.82966328577427</v>
      </c>
      <c r="V22" s="12" t="n">
        <f t="shared" si="40"/>
        <v>196.10140143807629</v>
      </c>
      <c r="W22" s="12" t="n">
        <f t="shared" si="40"/>
        <v>195.32573317812</v>
      </c>
      <c r="X22" s="12" t="n">
        <f t="shared" si="40"/>
        <v>201.52929472562869</v>
      </c>
      <c r="Y22" s="12" t="n">
        <f t="shared" si="40"/>
        <v>213.56475258137903</v>
      </c>
      <c r="Z22" s="12" t="n">
        <f t="shared" si="40"/>
        <v>227.14667307963123</v>
      </c>
      <c r="AA22" s="12" t="n">
        <f t="shared" si="40"/>
        <v>263.70993880780117</v>
      </c>
      <c r="AB22" s="12" t="n">
        <f t="shared" si="40"/>
        <v>322.3422280147845</v>
      </c>
      <c r="AC22" s="12" t="n">
        <f t="shared" si="40"/>
        <v>341.7661616284467</v>
      </c>
      <c r="AD22" s="12" t="n">
        <f t="shared" si="40"/>
        <v>383.52616139143163</v>
      </c>
      <c r="AE22" s="12" t="n">
        <f t="shared" si="40"/>
        <v>412.68070234721125</v>
      </c>
      <c r="AF22" s="12" t="n">
        <f t="shared" si="40"/>
        <v>446.55681657988941</v>
      </c>
      <c r="AG22" s="12" t="n">
        <f t="shared" si="40"/>
        <v>503.8640984600907</v>
      </c>
      <c r="AH22" s="12" t="n">
        <f t="shared" si="40"/>
        <v>503.50276780955312</v>
      </c>
      <c r="AI22" s="12" t="n">
        <f t="shared" si="40"/>
        <v>474.10678563496879</v>
      </c>
      <c r="AJ22" s="12" t="n">
        <f t="shared" si="40"/>
        <v>472.64262500767086</v>
      </c>
      <c r="AK22" s="12" t="n">
        <f t="shared" si="40"/>
        <v>450.37155703864988</v>
      </c>
      <c r="AL22" s="12" t="n">
        <f t="shared" si="40"/>
        <v>379.1392703952684</v>
      </c>
      <c r="AM22" s="12" t="n">
        <f t="shared" si="40"/>
        <v>343.68014971900129</v>
      </c>
      <c r="AN22" s="12" t="n">
        <f t="shared" si="40"/>
        <v>328.86986160695301</v>
      </c>
      <c r="AO22" s="12" t="n">
        <f t="shared" si="40"/>
        <v>354.9282040883968</v>
      </c>
      <c r="AP22" s="12" t="n">
        <f t="shared" si="40"/>
        <v>374.7114023975239</v>
      </c>
      <c r="AQ22" s="12" t="n">
        <f t="shared" si="40"/>
        <v>409.89577895195583</v>
      </c>
      <c r="AR22" s="12" t="n">
        <f t="shared" si="40"/>
        <v>429.90849613047237</v>
      </c>
      <c r="AS22" s="12" t="n">
        <f t="shared" si="40"/>
        <v>467.07220301173743</v>
      </c>
      <c r="AT22" s="12" t="n">
        <f t="shared" si="40"/>
        <v>413.88261452063392</v>
      </c>
      <c r="AU22" s="12" t="n">
        <f t="shared" si="40"/>
        <v>414.3206920492031</v>
      </c>
      <c r="AV22" s="12" t="n">
        <f t="shared" si="40"/>
        <v>206.02097108554165</v>
      </c>
    </row>
    <row r="23">
      <c r="M23" s="1" t="s">
        <v>40</v>
      </c>
      <c r="N23" s="9"/>
      <c r="O23" s="9" t="b">
        <f t="shared" ref="O23:AU23" si="41">O22=SUM(O14:O21)</f>
        <v>1</v>
      </c>
      <c r="P23" s="9" t="b">
        <f t="shared" si="41"/>
        <v>1</v>
      </c>
      <c r="Q23" s="9" t="b">
        <f t="shared" si="41"/>
        <v>1</v>
      </c>
      <c r="R23" s="9" t="b">
        <f t="shared" si="41"/>
        <v>1</v>
      </c>
      <c r="S23" s="9" t="b">
        <f t="shared" si="41"/>
        <v>1</v>
      </c>
      <c r="T23" s="9" t="b">
        <f t="shared" si="41"/>
        <v>1</v>
      </c>
      <c r="U23" s="9" t="b">
        <f t="shared" si="41"/>
        <v>1</v>
      </c>
      <c r="V23" s="9" t="b">
        <f t="shared" si="41"/>
        <v>1</v>
      </c>
      <c r="W23" s="9" t="b">
        <f t="shared" si="41"/>
        <v>1</v>
      </c>
      <c r="X23" s="9" t="b">
        <f t="shared" si="41"/>
        <v>1</v>
      </c>
      <c r="Y23" s="9" t="b">
        <f t="shared" si="41"/>
        <v>1</v>
      </c>
      <c r="Z23" s="9" t="b">
        <f t="shared" si="41"/>
        <v>1</v>
      </c>
      <c r="AA23" s="9" t="b">
        <f t="shared" si="41"/>
        <v>1</v>
      </c>
      <c r="AB23" s="9" t="b">
        <f t="shared" si="41"/>
        <v>1</v>
      </c>
      <c r="AC23" s="9" t="b">
        <f t="shared" si="41"/>
        <v>1</v>
      </c>
      <c r="AD23" s="9" t="b">
        <f t="shared" si="41"/>
        <v>1</v>
      </c>
      <c r="AE23" s="9" t="b">
        <f t="shared" si="41"/>
        <v>1</v>
      </c>
      <c r="AF23" s="9" t="b">
        <f t="shared" si="41"/>
        <v>1</v>
      </c>
      <c r="AG23" s="9" t="b">
        <f t="shared" si="41"/>
        <v>1</v>
      </c>
      <c r="AH23" s="9" t="b">
        <f t="shared" si="41"/>
        <v>1</v>
      </c>
      <c r="AI23" s="9" t="b">
        <f t="shared" si="41"/>
        <v>1</v>
      </c>
      <c r="AJ23" s="9" t="b">
        <f t="shared" si="41"/>
        <v>1</v>
      </c>
      <c r="AK23" s="9" t="b">
        <f t="shared" si="41"/>
        <v>1</v>
      </c>
      <c r="AL23" s="9" t="b">
        <f t="shared" si="41"/>
        <v>1</v>
      </c>
      <c r="AM23" s="9" t="b">
        <f t="shared" si="41"/>
        <v>1</v>
      </c>
      <c r="AN23" s="9" t="b">
        <f t="shared" si="41"/>
        <v>1</v>
      </c>
      <c r="AO23" s="9" t="b">
        <f t="shared" si="41"/>
        <v>1</v>
      </c>
      <c r="AP23" s="9" t="b">
        <f t="shared" si="41"/>
        <v>1</v>
      </c>
      <c r="AQ23" s="9" t="b">
        <f t="shared" si="41"/>
        <v>1</v>
      </c>
      <c r="AR23" s="9" t="b">
        <f t="shared" si="41"/>
        <v>1</v>
      </c>
      <c r="AS23" s="9" t="b">
        <f t="shared" si="41"/>
        <v>1</v>
      </c>
      <c r="AT23" s="9" t="b">
        <f t="shared" si="41"/>
        <v>1</v>
      </c>
      <c r="AU23" s="9" t="b">
        <f t="shared" si="41"/>
        <v>1</v>
      </c>
      <c r="AV23" s="9" t="b">
        <f>AV22=SUM(AV14:AV21)</f>
        <v>1</v>
      </c>
    </row>
    <row r="24">
      <c r="B24" s="25"/>
      <c r="C24" s="25"/>
      <c r="D24" s="27"/>
      <c r="E24" s="34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35"/>
      <c r="AO24" s="35"/>
      <c r="AP24" s="18"/>
      <c r="AQ24" s="18"/>
      <c r="AR24" s="18"/>
      <c r="AS24" s="35"/>
      <c r="AT24" s="35"/>
      <c r="AU24" s="35"/>
      <c r="AV24" s="35"/>
    </row>
    <row r="25">
      <c r="M25" s="1" t="s">
        <v>41</v>
      </c>
      <c r="N25" s="1" t="s">
        <v>38</v>
      </c>
      <c r="O25" s="38" t="n">
        <f t="shared" ref="O25:AR25" si="42">O13</f>
        <v>1990</v>
      </c>
      <c r="P25" s="38" t="n">
        <f t="shared" si="42"/>
        <v>1991</v>
      </c>
      <c r="Q25" s="38" t="n">
        <f t="shared" si="42"/>
        <v>1992</v>
      </c>
      <c r="R25" s="38" t="n">
        <f t="shared" si="42"/>
        <v>1993</v>
      </c>
      <c r="S25" s="38" t="n">
        <f t="shared" si="42"/>
        <v>1994</v>
      </c>
      <c r="T25" s="38" t="n">
        <f t="shared" si="42"/>
        <v>1995</v>
      </c>
      <c r="U25" s="38" t="n">
        <f t="shared" si="42"/>
        <v>1996</v>
      </c>
      <c r="V25" s="38" t="n">
        <f t="shared" si="42"/>
        <v>1997</v>
      </c>
      <c r="W25" s="38" t="n">
        <f t="shared" si="42"/>
        <v>1998</v>
      </c>
      <c r="X25" s="38" t="n">
        <f t="shared" si="42"/>
        <v>1999</v>
      </c>
      <c r="Y25" s="38" t="n">
        <f t="shared" si="42"/>
        <v>2000</v>
      </c>
      <c r="Z25" s="38" t="n">
        <f t="shared" si="42"/>
        <v>2001</v>
      </c>
      <c r="AA25" s="38" t="n">
        <f t="shared" si="42"/>
        <v>2002</v>
      </c>
      <c r="AB25" s="38" t="n">
        <f t="shared" si="42"/>
        <v>2003</v>
      </c>
      <c r="AC25" s="38" t="n">
        <f t="shared" si="42"/>
        <v>2004</v>
      </c>
      <c r="AD25" s="38" t="n">
        <f t="shared" si="42"/>
        <v>2005</v>
      </c>
      <c r="AE25" s="38" t="n">
        <f t="shared" si="42"/>
        <v>2006</v>
      </c>
      <c r="AF25" s="38" t="n">
        <f t="shared" si="42"/>
        <v>2007</v>
      </c>
      <c r="AG25" s="38" t="n">
        <f t="shared" si="42"/>
        <v>2008</v>
      </c>
      <c r="AH25" s="38" t="n">
        <f t="shared" si="42"/>
        <v>2009</v>
      </c>
      <c r="AI25" s="38" t="n">
        <f t="shared" si="42"/>
        <v>2010</v>
      </c>
      <c r="AJ25" s="38" t="n">
        <f t="shared" si="42"/>
        <v>2011</v>
      </c>
      <c r="AK25" s="38" t="n">
        <f t="shared" si="42"/>
        <v>2012</v>
      </c>
      <c r="AL25" s="38" t="n">
        <f t="shared" si="42"/>
        <v>2013</v>
      </c>
      <c r="AM25" s="38" t="n">
        <f t="shared" si="42"/>
        <v>2014</v>
      </c>
      <c r="AN25" s="38" t="n">
        <f t="shared" si="42"/>
        <v>2015</v>
      </c>
      <c r="AO25" s="38" t="n">
        <f t="shared" si="42"/>
        <v>2016</v>
      </c>
      <c r="AP25" s="38" t="n">
        <f t="shared" si="42"/>
        <v>2017</v>
      </c>
      <c r="AQ25" s="38" t="n">
        <f t="shared" si="42"/>
        <v>2018</v>
      </c>
      <c r="AR25" s="38" t="n">
        <f t="shared" si="42"/>
        <v>2019</v>
      </c>
      <c r="AS25" s="38" t="n">
        <f>AT13</f>
        <v>2021</v>
      </c>
      <c r="AT25" s="38"/>
      <c r="AU25" s="38" t="n">
        <f>AU13</f>
        <v>2022</v>
      </c>
      <c r="AV25" s="38" t="n">
        <f>AV13</f>
        <v>2023</v>
      </c>
    </row>
    <row r="26">
      <c r="E26" s="34"/>
      <c r="M26" s="1" t="str">
        <f t="shared" ref="M26:N26" si="43">M14</f>
        <v>Firm Fixed-Price</v>
      </c>
      <c r="N26" s="1" t="str">
        <f t="shared" si="43"/>
        <v>FFP</v>
      </c>
      <c r="O26" s="25" t="str">
        <f t="shared" ref="O26:AR26" si="44">IF(O14="","",O14/O$22)</f>
      </c>
      <c r="P26" s="25" t="str">
        <f t="shared" si="44"/>
      </c>
      <c r="Q26" s="25" t="str">
        <f t="shared" si="44"/>
      </c>
      <c r="R26" s="25" t="str">
        <f t="shared" si="44"/>
      </c>
      <c r="S26" s="25" t="str">
        <f t="shared" si="44"/>
      </c>
      <c r="T26" s="25" t="str">
        <f t="shared" si="44"/>
      </c>
      <c r="U26" s="25" t="str">
        <f t="shared" si="44"/>
      </c>
      <c r="V26" s="25" t="str">
        <f t="shared" si="44"/>
      </c>
      <c r="W26" s="25" t="str">
        <f t="shared" si="44"/>
      </c>
      <c r="X26" s="25" t="str">
        <f t="shared" si="44"/>
      </c>
      <c r="Y26" s="29" t="n">
        <f t="shared" si="44"/>
        <v>0.4477324507306879</v>
      </c>
      <c r="Z26" s="29" t="n">
        <f t="shared" si="44"/>
        <v>0.47351665523622066</v>
      </c>
      <c r="AA26" s="29" t="n">
        <f t="shared" si="44"/>
        <v>0.49491257707336178</v>
      </c>
      <c r="AB26" s="29" t="n">
        <f t="shared" si="44"/>
        <v>0.51618996611442036</v>
      </c>
      <c r="AC26" s="29" t="n">
        <f t="shared" si="44"/>
        <v>0.47839206055810451</v>
      </c>
      <c r="AD26" s="29" t="n">
        <f t="shared" si="44"/>
        <v>0.48202492441392564</v>
      </c>
      <c r="AE26" s="29" t="n">
        <f t="shared" si="44"/>
        <v>0.4934400431579411</v>
      </c>
      <c r="AF26" s="29" t="n">
        <f t="shared" si="44"/>
        <v>0.50844238134343755</v>
      </c>
      <c r="AG26" s="29" t="n">
        <f t="shared" si="44"/>
        <v>0.51240191101363952</v>
      </c>
      <c r="AH26" s="29" t="n">
        <f t="shared" si="44"/>
        <v>0.49487831432387935</v>
      </c>
      <c r="AI26" s="29" t="n">
        <f t="shared" si="44"/>
        <v>0.52623709230387594</v>
      </c>
      <c r="AJ26" s="29" t="n">
        <f t="shared" si="44"/>
        <v>0.50324521040587511</v>
      </c>
      <c r="AK26" s="29" t="n">
        <f t="shared" si="44"/>
        <v>0.48181672518603647</v>
      </c>
      <c r="AL26" s="29" t="n">
        <f t="shared" si="44"/>
        <v>0.47476994725620669</v>
      </c>
      <c r="AM26" s="29" t="n">
        <f t="shared" si="44"/>
        <v>0.51380993258399799</v>
      </c>
      <c r="AN26" s="8" t="n">
        <f t="shared" si="44"/>
        <v>0.52794202466219775</v>
      </c>
      <c r="AO26" s="29" t="n">
        <f t="shared" si="44"/>
        <v>0.50661661581773265</v>
      </c>
      <c r="AP26" s="29" t="n">
        <f t="shared" si="44"/>
        <v>0.48618582449186276</v>
      </c>
      <c r="AQ26" s="29" t="n">
        <f t="shared" si="44"/>
        <v>0.49898084489953637</v>
      </c>
      <c r="AR26" s="29" t="n">
        <f t="shared" si="44"/>
        <v>0.50359749858154901</v>
      </c>
      <c r="AS26" s="8" t="n">
        <f t="shared" ref="AS26:AS33" si="45">IF(AT14="","",AT14/AT$22)</f>
        <v>0.54828765124894607</v>
      </c>
      <c r="AT26" s="8"/>
      <c r="AU26" s="8" t="n">
        <f t="shared" ref="AU26:AV33" si="46">IF(AU14="","",AU14/AU$22)</f>
        <v>0.53411160099020849</v>
      </c>
      <c r="AV26" s="8" t="n">
        <f t="shared" si="46"/>
        <v>0.43905252424266544</v>
      </c>
    </row>
    <row r="27">
      <c r="E27" s="34"/>
      <c r="M27" s="1" t="str">
        <f t="shared" ref="M27:N27" si="47">M15</f>
        <v>Less Common</v>
      </c>
      <c r="N27" s="1" t="str">
        <f t="shared" si="47"/>
        <v>Other FP</v>
      </c>
      <c r="O27" s="25" t="str">
        <f t="shared" ref="O27:AR27" si="48">IF(O15="","",O15/O$22)</f>
      </c>
      <c r="P27" s="25" t="str">
        <f t="shared" si="48"/>
      </c>
      <c r="Q27" s="25" t="str">
        <f t="shared" si="48"/>
      </c>
      <c r="R27" s="25" t="str">
        <f t="shared" si="48"/>
      </c>
      <c r="S27" s="25" t="str">
        <f t="shared" si="48"/>
      </c>
      <c r="T27" s="25" t="str">
        <f t="shared" si="48"/>
      </c>
      <c r="U27" s="25" t="str">
        <f t="shared" si="48"/>
      </c>
      <c r="V27" s="25" t="str">
        <f t="shared" si="48"/>
      </c>
      <c r="W27" s="25" t="str">
        <f t="shared" si="48"/>
      </c>
      <c r="X27" s="25" t="str">
        <f t="shared" si="48"/>
      </c>
      <c r="Y27" s="29" t="n">
        <f t="shared" si="48"/>
        <v>5.1746704344881982E-2</v>
      </c>
      <c r="Z27" s="29" t="n">
        <f t="shared" si="48"/>
        <v>6.8931985148212471E-2</v>
      </c>
      <c r="AA27" s="29" t="n">
        <f t="shared" si="48"/>
        <v>6.0787064506414884E-2</v>
      </c>
      <c r="AB27" s="29" t="n">
        <f t="shared" si="48"/>
        <v>5.4707206696722903E-2</v>
      </c>
      <c r="AC27" s="29" t="n">
        <f t="shared" si="48"/>
        <v>6.0123764479218834E-2</v>
      </c>
      <c r="AD27" s="29" t="n">
        <f t="shared" si="48"/>
        <v>9.2479698165034929E-2</v>
      </c>
      <c r="AE27" s="29" t="n">
        <f t="shared" si="48"/>
        <v>7.4047656916784554E-2</v>
      </c>
      <c r="AF27" s="29" t="n">
        <f t="shared" si="48"/>
        <v>5.7963367241385177E-2</v>
      </c>
      <c r="AG27" s="29" t="n">
        <f t="shared" si="48"/>
        <v>6.7196878689131656E-2</v>
      </c>
      <c r="AH27" s="29" t="n">
        <f t="shared" si="48"/>
        <v>6.8443413981461268E-2</v>
      </c>
      <c r="AI27" s="29" t="n">
        <f t="shared" si="48"/>
        <v>5.2418989419720639E-2</v>
      </c>
      <c r="AJ27" s="29" t="n">
        <f t="shared" si="48"/>
        <v>5.8413643614626802E-2</v>
      </c>
      <c r="AK27" s="29" t="n">
        <f t="shared" si="48"/>
        <v>7.9183358079942284E-2</v>
      </c>
      <c r="AL27" s="29" t="n">
        <f t="shared" si="48"/>
        <v>6.1724074312095242E-2</v>
      </c>
      <c r="AM27" s="29" t="n">
        <f t="shared" si="48"/>
        <v>4.3522372554672638E-2</v>
      </c>
      <c r="AN27" s="8" t="n">
        <f t="shared" si="48"/>
        <v>3.4709967048856004E-2</v>
      </c>
      <c r="AO27" s="29" t="n">
        <f t="shared" si="48"/>
        <v>2.6595341595635612E-2</v>
      </c>
      <c r="AP27" s="29" t="n">
        <f t="shared" si="48"/>
        <v>2.9929466400252923E-2</v>
      </c>
      <c r="AQ27" s="29" t="n">
        <f t="shared" si="48"/>
        <v>3.0443136510238382E-2</v>
      </c>
      <c r="AR27" s="29" t="n">
        <f t="shared" si="48"/>
        <v>2.7434652143213802E-2</v>
      </c>
      <c r="AS27" s="8" t="n">
        <f t="shared" si="45"/>
        <v>2.9194557338228545E-2</v>
      </c>
      <c r="AT27" s="8"/>
      <c r="AU27" s="8" t="n">
        <f t="shared" si="46"/>
        <v>4.4770933520040149E-2</v>
      </c>
      <c r="AV27" s="8" t="n">
        <f t="shared" si="46"/>
        <v>3.8251181166204129E-2</v>
      </c>
    </row>
    <row r="28">
      <c r="E28" s="34"/>
      <c r="M28" s="1" t="str">
        <f t="shared" ref="M28:N28" si="49">M16</f>
        <v>Less Common</v>
      </c>
      <c r="N28" s="1" t="str">
        <f t="shared" si="49"/>
        <v>T&amp;M/LH/FPLOE</v>
      </c>
      <c r="O28" s="25" t="str">
        <f t="shared" ref="O28:AR28" si="50">IF(O16="","",O16/O$22)</f>
      </c>
      <c r="P28" s="25" t="str">
        <f t="shared" si="50"/>
      </c>
      <c r="Q28" s="25" t="str">
        <f t="shared" si="50"/>
      </c>
      <c r="R28" s="25" t="str">
        <f t="shared" si="50"/>
      </c>
      <c r="S28" s="25" t="str">
        <f t="shared" si="50"/>
      </c>
      <c r="T28" s="25" t="str">
        <f t="shared" si="50"/>
      </c>
      <c r="U28" s="25" t="str">
        <f t="shared" si="50"/>
      </c>
      <c r="V28" s="25" t="str">
        <f t="shared" si="50"/>
      </c>
      <c r="W28" s="25" t="str">
        <f t="shared" si="50"/>
      </c>
      <c r="X28" s="25" t="str">
        <f t="shared" si="50"/>
      </c>
      <c r="Y28" s="29" t="n">
        <f t="shared" si="50"/>
        <v>3.9127955265394677E-2</v>
      </c>
      <c r="Z28" s="29" t="n">
        <f t="shared" si="50"/>
        <v>3.3785394634042627E-2</v>
      </c>
      <c r="AA28" s="29" t="n">
        <f t="shared" si="50"/>
        <v>3.6166342269305346E-2</v>
      </c>
      <c r="AB28" s="29" t="n">
        <f t="shared" si="50"/>
        <v>3.8614889086229141E-2</v>
      </c>
      <c r="AC28" s="29" t="n">
        <f t="shared" si="50"/>
        <v>4.2948987283330152E-2</v>
      </c>
      <c r="AD28" s="29" t="n">
        <f t="shared" si="50"/>
        <v>4.3282834532889586E-2</v>
      </c>
      <c r="AE28" s="29" t="n">
        <f t="shared" si="50"/>
        <v>4.8024827223221343E-2</v>
      </c>
      <c r="AF28" s="29" t="n">
        <f t="shared" si="50"/>
        <v>4.7258158211366516E-2</v>
      </c>
      <c r="AG28" s="29" t="n">
        <f t="shared" si="50"/>
        <v>4.5905031548036636E-2</v>
      </c>
      <c r="AH28" s="29" t="n">
        <f t="shared" si="50"/>
        <v>4.2906542719598921E-2</v>
      </c>
      <c r="AI28" s="29" t="n">
        <f t="shared" si="50"/>
        <v>4.434396826435829E-2</v>
      </c>
      <c r="AJ28" s="29" t="n">
        <f t="shared" si="50"/>
        <v>3.0917426096461326E-2</v>
      </c>
      <c r="AK28" s="29" t="n">
        <f t="shared" si="50"/>
        <v>2.3331169257958671E-2</v>
      </c>
      <c r="AL28" s="29" t="n">
        <f t="shared" si="50"/>
        <v>1.5896779230702998E-2</v>
      </c>
      <c r="AM28" s="29" t="n">
        <f t="shared" si="50"/>
        <v>1.0553973658146004E-2</v>
      </c>
      <c r="AN28" s="8" t="n">
        <f t="shared" si="50"/>
        <v>9.4790709701044491E-3</v>
      </c>
      <c r="AO28" s="29" t="n">
        <f t="shared" si="50"/>
        <v>9.5651132242755409E-3</v>
      </c>
      <c r="AP28" s="29" t="n">
        <f t="shared" si="50"/>
        <v>9.846207586982382E-3</v>
      </c>
      <c r="AQ28" s="29" t="n">
        <f t="shared" si="50"/>
        <v>1.2815710048001945E-2</v>
      </c>
      <c r="AR28" s="29" t="n">
        <f t="shared" si="50"/>
        <v>1.1132205714827365E-2</v>
      </c>
      <c r="AS28" s="8" t="n">
        <f t="shared" si="45"/>
        <v>9.745033197141123E-3</v>
      </c>
      <c r="AT28" s="8"/>
      <c r="AU28" s="8" t="n">
        <f t="shared" si="46"/>
        <v>9.0950855356393672E-3</v>
      </c>
      <c r="AV28" s="8" t="n">
        <f t="shared" si="46"/>
        <v>1.1355631326669779E-2</v>
      </c>
    </row>
    <row r="29">
      <c r="E29" s="34"/>
      <c r="M29" s="1" t="str">
        <f t="shared" ref="M29:N29" si="51">M17</f>
        <v>Incentive</v>
      </c>
      <c r="N29" s="1" t="str">
        <f t="shared" si="51"/>
        <v>Incentive</v>
      </c>
      <c r="O29" s="25" t="str">
        <f t="shared" ref="O29:AR29" si="52">IF(O17="","",O17/O$22)</f>
      </c>
      <c r="P29" s="25" t="str">
        <f t="shared" si="52"/>
      </c>
      <c r="Q29" s="25" t="str">
        <f t="shared" si="52"/>
      </c>
      <c r="R29" s="25" t="str">
        <f t="shared" si="52"/>
      </c>
      <c r="S29" s="25" t="str">
        <f t="shared" si="52"/>
      </c>
      <c r="T29" s="25" t="str">
        <f t="shared" si="52"/>
      </c>
      <c r="U29" s="25" t="str">
        <f t="shared" si="52"/>
      </c>
      <c r="V29" s="25" t="str">
        <f t="shared" si="52"/>
      </c>
      <c r="W29" s="25" t="str">
        <f t="shared" si="52"/>
      </c>
      <c r="X29" s="25" t="str">
        <f t="shared" si="52"/>
      </c>
      <c r="Y29" s="29" t="n">
        <f t="shared" si="52"/>
        <v>4.2450586553878046E-2</v>
      </c>
      <c r="Z29" s="29" t="n">
        <f t="shared" si="52"/>
        <v>4.865742553527487E-2</v>
      </c>
      <c r="AA29" s="29" t="n">
        <f t="shared" si="52"/>
        <v>5.9253482972360147E-2</v>
      </c>
      <c r="AB29" s="29" t="n">
        <f t="shared" si="52"/>
        <v>5.2845732530590217E-2</v>
      </c>
      <c r="AC29" s="29" t="n">
        <f t="shared" si="52"/>
        <v>5.7039396536445713E-2</v>
      </c>
      <c r="AD29" s="29" t="n">
        <f t="shared" si="52"/>
        <v>6.4278159761191334E-2</v>
      </c>
      <c r="AE29" s="29" t="n">
        <f t="shared" si="52"/>
        <v>6.9126503115094343E-2</v>
      </c>
      <c r="AF29" s="29" t="n">
        <f t="shared" si="52"/>
        <v>5.6988411945027691E-2</v>
      </c>
      <c r="AG29" s="29" t="n">
        <f t="shared" si="52"/>
        <v>6.0262759974504039E-2</v>
      </c>
      <c r="AH29" s="29" t="n">
        <f t="shared" si="52"/>
        <v>6.1243091083856588E-2</v>
      </c>
      <c r="AI29" s="29" t="n">
        <f t="shared" si="52"/>
        <v>9.0430051917697096E-2</v>
      </c>
      <c r="AJ29" s="29" t="n">
        <f t="shared" si="52"/>
        <v>0.13698122605874766</v>
      </c>
      <c r="AK29" s="29" t="n">
        <f t="shared" si="52"/>
        <v>0.11805295749355542</v>
      </c>
      <c r="AL29" s="29" t="n">
        <f t="shared" si="52"/>
        <v>0.14930906820260736</v>
      </c>
      <c r="AM29" s="29" t="n">
        <f t="shared" si="52"/>
        <v>0.13395888021139837</v>
      </c>
      <c r="AN29" s="44" t="n">
        <f t="shared" si="52"/>
        <v>0.13980988122803978</v>
      </c>
      <c r="AO29" s="29" t="n">
        <f t="shared" si="52"/>
        <v>0.1277751250991121</v>
      </c>
      <c r="AP29" s="29" t="n">
        <f t="shared" si="52"/>
        <v>0.11364996474846964</v>
      </c>
      <c r="AQ29" s="29" t="n">
        <f t="shared" si="52"/>
        <v>0.13485820417269323</v>
      </c>
      <c r="AR29" s="29" t="n">
        <f t="shared" si="52"/>
        <v>0.15675357680250682</v>
      </c>
      <c r="AS29" s="8" t="n">
        <f t="shared" si="45"/>
        <v>0.13622180593088135</v>
      </c>
      <c r="AT29" s="8"/>
      <c r="AU29" s="44" t="n">
        <f t="shared" si="46"/>
        <v>0.13202896433174008</v>
      </c>
      <c r="AV29" s="44" t="n">
        <f t="shared" si="46"/>
        <v>0.21390352406396504</v>
      </c>
    </row>
    <row r="30">
      <c r="E30" s="34"/>
      <c r="M30" s="1" t="str">
        <f t="shared" ref="M30:N30" si="53">M18</f>
        <v>Other Cost-Based</v>
      </c>
      <c r="N30" s="1" t="str">
        <f t="shared" si="53"/>
        <v>Other CB</v>
      </c>
      <c r="O30" s="25" t="str">
        <f t="shared" ref="O30:AR30" si="54">IF(O18="","",O18/O$22)</f>
      </c>
      <c r="P30" s="25" t="str">
        <f t="shared" si="54"/>
      </c>
      <c r="Q30" s="25" t="str">
        <f t="shared" si="54"/>
      </c>
      <c r="R30" s="25" t="str">
        <f t="shared" si="54"/>
      </c>
      <c r="S30" s="25" t="str">
        <f t="shared" si="54"/>
      </c>
      <c r="T30" s="25" t="str">
        <f t="shared" si="54"/>
      </c>
      <c r="U30" s="25" t="str">
        <f t="shared" si="54"/>
      </c>
      <c r="V30" s="25" t="str">
        <f t="shared" si="54"/>
      </c>
      <c r="W30" s="25" t="str">
        <f t="shared" si="54"/>
      </c>
      <c r="X30" s="25" t="str">
        <f t="shared" si="54"/>
      </c>
      <c r="Y30" s="29" t="n">
        <f t="shared" si="54"/>
        <v>0.25664973968485011</v>
      </c>
      <c r="Z30" s="29" t="n">
        <f t="shared" si="54"/>
        <v>0.25768526531604957</v>
      </c>
      <c r="AA30" s="29" t="n">
        <f t="shared" si="54"/>
        <v>0.24224948428910548</v>
      </c>
      <c r="AB30" s="29" t="n">
        <f t="shared" si="54"/>
        <v>0.24551469955504363</v>
      </c>
      <c r="AC30" s="29" t="n">
        <f t="shared" si="54"/>
        <v>0.26695579766411559</v>
      </c>
      <c r="AD30" s="29" t="n">
        <f t="shared" si="54"/>
        <v>0.23903559563756593</v>
      </c>
      <c r="AE30" s="29" t="n">
        <f t="shared" si="54"/>
        <v>0.24109032756581997</v>
      </c>
      <c r="AF30" s="29" t="n">
        <f t="shared" si="54"/>
        <v>0.21516462963861813</v>
      </c>
      <c r="AG30" s="29" t="n">
        <f t="shared" si="54"/>
        <v>0.18754615031791957</v>
      </c>
      <c r="AH30" s="29" t="n">
        <f t="shared" si="54"/>
        <v>0.19225020694885078</v>
      </c>
      <c r="AI30" s="29" t="n">
        <f t="shared" si="54"/>
        <v>0.21726324663696356</v>
      </c>
      <c r="AJ30" s="29" t="n">
        <f t="shared" si="54"/>
        <v>0.22512652794786564</v>
      </c>
      <c r="AK30" s="29" t="n">
        <f t="shared" si="54"/>
        <v>0.22182842620321022</v>
      </c>
      <c r="AL30" s="29" t="n">
        <f t="shared" si="54"/>
        <v>0.24278285735943142</v>
      </c>
      <c r="AM30" s="29" t="n">
        <f t="shared" si="54"/>
        <v>0.26613356274138622</v>
      </c>
      <c r="AN30" s="8" t="n">
        <f t="shared" si="54"/>
        <v>0.26876811970451958</v>
      </c>
      <c r="AO30" s="29" t="n">
        <f t="shared" si="54"/>
        <v>0.24106750393439264</v>
      </c>
      <c r="AP30" s="29" t="n">
        <f t="shared" si="54"/>
        <v>0.24019930359338063</v>
      </c>
      <c r="AQ30" s="29" t="n">
        <f t="shared" si="54"/>
        <v>0.2148778853447684</v>
      </c>
      <c r="AR30" s="29" t="n">
        <f t="shared" si="54"/>
        <v>0.21766761893794426</v>
      </c>
      <c r="AS30" s="8" t="n">
        <f t="shared" si="45"/>
        <v>0.21584628513307574</v>
      </c>
      <c r="AT30" s="8"/>
      <c r="AU30" s="8" t="n">
        <f t="shared" si="46"/>
        <v>0.21387360347177073</v>
      </c>
      <c r="AV30" s="8" t="n">
        <f t="shared" si="46"/>
        <v>0.2332128163667597</v>
      </c>
    </row>
    <row r="31">
      <c r="E31" s="34"/>
      <c r="M31" s="1" t="str">
        <f t="shared" ref="M31:N31" si="55">M19</f>
        <v>Undefinitized
Contract Award</v>
      </c>
      <c r="N31" s="1" t="str">
        <f t="shared" si="55"/>
        <v>UCA</v>
      </c>
      <c r="O31" s="25" t="str">
        <f t="shared" ref="O31:AR31" si="56">IF(O19="","",O19/O$22)</f>
      </c>
      <c r="P31" s="25" t="str">
        <f t="shared" si="56"/>
      </c>
      <c r="Q31" s="25" t="str">
        <f t="shared" si="56"/>
      </c>
      <c r="R31" s="25" t="str">
        <f t="shared" si="56"/>
      </c>
      <c r="S31" s="25" t="str">
        <f t="shared" si="56"/>
      </c>
      <c r="T31" s="25" t="str">
        <f t="shared" si="56"/>
      </c>
      <c r="U31" s="25" t="str">
        <f t="shared" si="56"/>
      </c>
      <c r="V31" s="25" t="str">
        <f t="shared" si="56"/>
      </c>
      <c r="W31" s="25" t="str">
        <f t="shared" si="56"/>
      </c>
      <c r="X31" s="25" t="str">
        <f t="shared" si="56"/>
      </c>
      <c r="Y31" s="29" t="n">
        <f t="shared" si="56"/>
        <v>6.9429154324266898E-2</v>
      </c>
      <c r="Z31" s="29" t="n">
        <f t="shared" si="56"/>
        <v>7.1416494734552902E-2</v>
      </c>
      <c r="AA31" s="29" t="n">
        <f t="shared" si="56"/>
        <v>5.6129353752034948E-2</v>
      </c>
      <c r="AB31" s="29" t="n">
        <f t="shared" si="56"/>
        <v>4.8222308339954979E-2</v>
      </c>
      <c r="AC31" s="29" t="n">
        <f t="shared" si="56"/>
        <v>5.2038019739108515E-2</v>
      </c>
      <c r="AD31" s="29" t="n">
        <f t="shared" si="56"/>
        <v>4.7085354648167946E-2</v>
      </c>
      <c r="AE31" s="29" t="n">
        <f t="shared" si="56"/>
        <v>4.5384919754932328E-2</v>
      </c>
      <c r="AF31" s="29" t="n">
        <f t="shared" si="56"/>
        <v>5.384031259130595E-2</v>
      </c>
      <c r="AG31" s="29" t="n">
        <f t="shared" si="56"/>
        <v>3.8830881521038432E-2</v>
      </c>
      <c r="AH31" s="29" t="n">
        <f t="shared" si="56"/>
        <v>4.2929148147073729E-2</v>
      </c>
      <c r="AI31" s="29" t="n">
        <f t="shared" si="56"/>
        <v>6.4547724722555044E-2</v>
      </c>
      <c r="AJ31" s="29" t="n">
        <f t="shared" si="56"/>
        <v>4.0294125580696796E-2</v>
      </c>
      <c r="AK31" s="29" t="n">
        <f t="shared" si="56"/>
        <v>6.5255692525679823E-2</v>
      </c>
      <c r="AL31" s="29" t="n">
        <f t="shared" si="56"/>
        <v>5.3358590009911396E-2</v>
      </c>
      <c r="AM31" s="29" t="n">
        <f t="shared" si="56"/>
        <v>2.9118030744999145E-2</v>
      </c>
      <c r="AN31" s="8" t="n">
        <f t="shared" si="56"/>
        <v>1.5854421692021243E-2</v>
      </c>
      <c r="AO31" s="29" t="n">
        <f t="shared" si="56"/>
        <v>8.5648491510706831E-2</v>
      </c>
      <c r="AP31" s="29" t="n">
        <f t="shared" si="56"/>
        <v>0.11724863168966523</v>
      </c>
      <c r="AQ31" s="29" t="n">
        <f t="shared" si="56"/>
        <v>0.10802416273730311</v>
      </c>
      <c r="AR31" s="29" t="n">
        <f t="shared" si="56"/>
        <v>8.3414315208673692E-2</v>
      </c>
      <c r="AS31" s="8" t="n">
        <f t="shared" si="45"/>
        <v>6.0704641316198821E-2</v>
      </c>
      <c r="AT31" s="8"/>
      <c r="AU31" s="44" t="n">
        <f t="shared" si="46"/>
        <v>6.6118683889307556E-2</v>
      </c>
      <c r="AV31" s="44" t="n">
        <f t="shared" si="46"/>
        <v>6.4224276537556607E-2</v>
      </c>
    </row>
    <row r="32">
      <c r="E32" s="34"/>
      <c r="M32" s="1" t="str">
        <f t="shared" ref="M32:N33" si="57">M20</f>
        <v>Unclear</v>
      </c>
      <c r="N32" s="1" t="str">
        <f t="shared" si="57"/>
        <v>Combination/Other</v>
      </c>
      <c r="O32" s="25" t="str">
        <f t="shared" ref="O32:AR33" si="58">IF(O20="","",O20/O$22)</f>
      </c>
      <c r="P32" s="25" t="str">
        <f t="shared" si="58"/>
      </c>
      <c r="Q32" s="25" t="str">
        <f t="shared" si="58"/>
      </c>
      <c r="R32" s="25" t="str">
        <f t="shared" si="58"/>
      </c>
      <c r="S32" s="25" t="str">
        <f t="shared" si="58"/>
      </c>
      <c r="T32" s="25" t="str">
        <f t="shared" si="58"/>
      </c>
      <c r="U32" s="25" t="str">
        <f t="shared" si="58"/>
      </c>
      <c r="V32" s="25" t="str">
        <f t="shared" si="58"/>
      </c>
      <c r="W32" s="25" t="str">
        <f t="shared" si="58"/>
      </c>
      <c r="X32" s="25" t="str">
        <f t="shared" si="58"/>
      </c>
      <c r="Y32" s="29" t="n">
        <f t="shared" si="58"/>
        <v>3.9527187453818543E-5</v>
      </c>
      <c r="Z32" s="29" t="n">
        <f t="shared" si="58"/>
        <v>1.4325568350493623E-3</v>
      </c>
      <c r="AA32" s="29" t="n">
        <f t="shared" si="58"/>
        <v>3.8848080939963355E-4</v>
      </c>
      <c r="AB32" s="29" t="n">
        <f t="shared" si="58"/>
        <v>9.5764932918915291E-4</v>
      </c>
      <c r="AC32" s="29" t="n">
        <f t="shared" si="58"/>
        <v>2.1550151494529549E-3</v>
      </c>
      <c r="AD32" s="29" t="n">
        <f t="shared" si="58"/>
        <v>3.9186923554834704E-3</v>
      </c>
      <c r="AE32" s="29" t="n">
        <f t="shared" si="58"/>
        <v>1.2920384718631777E-2</v>
      </c>
      <c r="AF32" s="29" t="n">
        <f t="shared" si="58"/>
        <v>5.784456671226116E-2</v>
      </c>
      <c r="AG32" s="29" t="n">
        <f t="shared" si="58"/>
        <v>7.1631336135691018E-2</v>
      </c>
      <c r="AH32" s="29" t="n">
        <f t="shared" si="58"/>
        <v>8.8668696640433628E-2</v>
      </c>
      <c r="AI32" s="29" t="n">
        <f t="shared" si="58"/>
        <v>1.5596597198540788E-3</v>
      </c>
      <c r="AJ32" s="29" t="n">
        <f t="shared" si="58"/>
        <v>6.41027751839908E-4</v>
      </c>
      <c r="AK32" s="29" t="n">
        <f t="shared" si="58"/>
        <v>-8.2625557256098761E-6</v>
      </c>
      <c r="AL32" s="29" t="n">
        <f t="shared" si="58"/>
        <v>-1.2087235494736099E-4</v>
      </c>
      <c r="AM32" s="29" t="n">
        <f t="shared" si="58"/>
        <v>-1.0000906618651449E-4</v>
      </c>
      <c r="AN32" s="8" t="n">
        <f t="shared" si="58"/>
        <v>1.1176123788264536E-6</v>
      </c>
      <c r="AO32" s="29" t="n">
        <f t="shared" si="58"/>
        <v>0</v>
      </c>
      <c r="AP32" s="29" t="n">
        <f t="shared" si="58"/>
        <v>0</v>
      </c>
      <c r="AQ32" s="29" t="n">
        <f t="shared" si="58"/>
        <v>0</v>
      </c>
      <c r="AR32" s="29" t="n">
        <f t="shared" si="58"/>
        <v>0</v>
      </c>
      <c r="AS32" s="8" t="n">
        <f t="shared" si="45"/>
        <v>0</v>
      </c>
      <c r="AT32" s="8"/>
      <c r="AU32" s="44" t="n">
        <f t="shared" si="46"/>
        <v>1.1282612936562821E-6</v>
      </c>
      <c r="AV32" s="44" t="str">
        <f t="shared" si="46"/>
      </c>
    </row>
    <row r="33">
      <c r="E33" s="34"/>
      <c r="M33" s="1" t="str">
        <f t="shared" si="57"/>
        <v>Unclear</v>
      </c>
      <c r="N33" s="1" t="n">
        <f t="shared" si="57"/>
        <v>0</v>
      </c>
      <c r="O33" s="25" t="n">
        <f t="shared" si="58"/>
        <v>1</v>
      </c>
      <c r="P33" s="25" t="n">
        <f t="shared" si="58"/>
        <v>1</v>
      </c>
      <c r="Q33" s="25" t="n">
        <f t="shared" si="58"/>
        <v>1</v>
      </c>
      <c r="R33" s="25" t="n">
        <f t="shared" si="58"/>
        <v>1</v>
      </c>
      <c r="S33" s="25" t="n">
        <f t="shared" si="58"/>
        <v>1</v>
      </c>
      <c r="T33" s="25" t="n">
        <f t="shared" si="58"/>
        <v>1</v>
      </c>
      <c r="U33" s="25" t="n">
        <f t="shared" si="58"/>
        <v>1</v>
      </c>
      <c r="V33" s="25" t="n">
        <f t="shared" si="58"/>
        <v>1</v>
      </c>
      <c r="W33" s="25" t="n">
        <f t="shared" si="58"/>
        <v>1</v>
      </c>
      <c r="X33" s="25" t="n">
        <f t="shared" si="58"/>
        <v>1</v>
      </c>
      <c r="Y33" s="29" t="n">
        <f t="shared" si="58"/>
        <v>9.2823881908586509E-2</v>
      </c>
      <c r="Z33" s="29" t="n">
        <f t="shared" si="58"/>
        <v>4.4574222560597565E-2</v>
      </c>
      <c r="AA33" s="29" t="n">
        <f t="shared" si="58"/>
        <v>5.0113214328017873E-2</v>
      </c>
      <c r="AB33" s="29" t="n">
        <f t="shared" si="58"/>
        <v>4.2947548347849612E-2</v>
      </c>
      <c r="AC33" s="29" t="n">
        <f t="shared" si="58"/>
        <v>4.0346958590223886E-2</v>
      </c>
      <c r="AD33" s="29" t="n">
        <f t="shared" si="58"/>
        <v>2.7894740485741309E-2</v>
      </c>
      <c r="AE33" s="29" t="n">
        <f t="shared" si="58"/>
        <v>1.5965337547574412E-2</v>
      </c>
      <c r="AF33" s="29" t="n">
        <f t="shared" si="58"/>
        <v>2.4981723165976746E-3</v>
      </c>
      <c r="AG33" s="29" t="n">
        <f t="shared" si="58"/>
        <v>1.6225050800038898E-2</v>
      </c>
      <c r="AH33" s="29" t="n">
        <f t="shared" si="58"/>
        <v>8.6805861548454911E-3</v>
      </c>
      <c r="AI33" s="29" t="n">
        <f t="shared" si="58"/>
        <v>3.199267014975382E-3</v>
      </c>
      <c r="AJ33" s="29" t="n">
        <f t="shared" si="58"/>
        <v>4.3808125438868379E-3</v>
      </c>
      <c r="AK33" s="29" t="n">
        <f t="shared" si="58"/>
        <v>1.053993380934279E-2</v>
      </c>
      <c r="AL33" s="29" t="n">
        <f t="shared" si="58"/>
        <v>2.2795559839919248E-3</v>
      </c>
      <c r="AM33" s="29" t="n">
        <f t="shared" si="58"/>
        <v>3.0032565715861193E-3</v>
      </c>
      <c r="AN33" s="8" t="n">
        <f t="shared" si="58"/>
        <v>3.4353970818823448E-3</v>
      </c>
      <c r="AO33" s="29" t="n">
        <f t="shared" si="58"/>
        <v>2.7318088181445626E-3</v>
      </c>
      <c r="AP33" s="29" t="n">
        <f t="shared" si="58"/>
        <v>2.9406014893865288E-3</v>
      </c>
      <c r="AQ33" s="29" t="n">
        <f t="shared" si="58"/>
        <v>5.6287458600309363E-8</v>
      </c>
      <c r="AR33" s="29" t="n">
        <f t="shared" si="58"/>
        <v>1.3261128483394491E-7</v>
      </c>
      <c r="AS33" s="8" t="n">
        <f t="shared" si="45"/>
        <v>2.5835528176576418E-8</v>
      </c>
      <c r="AT33" s="8"/>
      <c r="AU33" s="44" t="n">
        <f t="shared" si="46"/>
        <v>0</v>
      </c>
      <c r="AV33" s="44" t="n">
        <f t="shared" si="46"/>
        <v>4.6296179190384182E-8</v>
      </c>
    </row>
    <row r="34">
      <c r="E34" s="34"/>
      <c r="N34" s="34" t="s">
        <v>40</v>
      </c>
      <c r="O34" s="29" t="n">
        <f t="shared" ref="O34:Z34" si="59">IF(SUM(O26:O33)=1,1,FALSE)</f>
        <v>1</v>
      </c>
      <c r="P34" s="29" t="n">
        <f t="shared" si="59"/>
        <v>1</v>
      </c>
      <c r="Q34" s="29" t="n">
        <f t="shared" si="59"/>
        <v>1</v>
      </c>
      <c r="R34" s="29" t="n">
        <f t="shared" si="59"/>
        <v>1</v>
      </c>
      <c r="S34" s="29" t="n">
        <f t="shared" si="59"/>
        <v>1</v>
      </c>
      <c r="T34" s="29" t="n">
        <f t="shared" si="59"/>
        <v>1</v>
      </c>
      <c r="U34" s="29" t="n">
        <f t="shared" si="59"/>
        <v>1</v>
      </c>
      <c r="V34" s="29" t="n">
        <f t="shared" si="59"/>
        <v>1</v>
      </c>
      <c r="W34" s="29" t="n">
        <f t="shared" si="59"/>
        <v>1</v>
      </c>
      <c r="X34" s="29" t="n">
        <f t="shared" si="59"/>
        <v>1</v>
      </c>
      <c r="Y34" s="29" t="n">
        <f t="shared" si="59"/>
        <v>1</v>
      </c>
      <c r="Z34" s="29" t="n">
        <f t="shared" si="59"/>
        <v>1</v>
      </c>
      <c r="AA34" s="29" t="b">
        <f t="shared" ref="AA34:AS34" si="60">SUM(AA26:AA33)=1</f>
        <v>1</v>
      </c>
      <c r="AB34" s="29" t="b">
        <f t="shared" si="60"/>
        <v>1</v>
      </c>
      <c r="AC34" s="29" t="b">
        <f t="shared" si="60"/>
        <v>1</v>
      </c>
      <c r="AD34" s="29" t="b">
        <f t="shared" si="60"/>
        <v>1</v>
      </c>
      <c r="AE34" s="29" t="b">
        <f t="shared" si="60"/>
        <v>1</v>
      </c>
      <c r="AF34" s="29" t="b">
        <f t="shared" si="60"/>
        <v>1</v>
      </c>
      <c r="AG34" s="29" t="b">
        <f t="shared" si="60"/>
        <v>1</v>
      </c>
      <c r="AH34" s="29" t="b">
        <f t="shared" si="60"/>
        <v>1</v>
      </c>
      <c r="AI34" s="29" t="b">
        <f t="shared" si="60"/>
        <v>1</v>
      </c>
      <c r="AJ34" s="29" t="b">
        <f t="shared" si="60"/>
        <v>1</v>
      </c>
      <c r="AK34" s="29" t="b">
        <f t="shared" si="60"/>
        <v>1</v>
      </c>
      <c r="AL34" s="29" t="b">
        <f t="shared" si="60"/>
        <v>1</v>
      </c>
      <c r="AM34" s="29" t="b">
        <f t="shared" si="60"/>
        <v>1</v>
      </c>
      <c r="AN34" s="29" t="b">
        <f t="shared" si="60"/>
        <v>1</v>
      </c>
      <c r="AO34" s="29" t="b">
        <f t="shared" si="60"/>
        <v>1</v>
      </c>
      <c r="AP34" s="29" t="b">
        <f t="shared" si="60"/>
        <v>1</v>
      </c>
      <c r="AQ34" s="29" t="b">
        <f t="shared" si="60"/>
        <v>1</v>
      </c>
      <c r="AR34" s="29" t="b">
        <f t="shared" si="60"/>
        <v>1</v>
      </c>
      <c r="AS34" s="29" t="b">
        <f t="shared" si="60"/>
        <v>1</v>
      </c>
      <c r="AT34" s="29"/>
      <c r="AU34" s="29" t="b">
        <f>SUM(AU26:AU33)=1</f>
        <v>1</v>
      </c>
      <c r="AV34" s="29" t="b">
        <f>SUM(AV26:AV33)=1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8"/>
      <c r="J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18" t="str">
        <f>J2</f>
        <v>Award</v>
      </c>
      <c r="B2" s="18" t="str">
        <f t="shared" ref="B2:B8" si="0">K2</f>
        <v>Definitive</v>
      </c>
      <c r="J2" t="s">
        <v>75</v>
      </c>
      <c r="K2" s="1" t="s">
        <v>76</v>
      </c>
      <c r="L2" s="1"/>
      <c r="M2" s="41"/>
      <c r="N2" s="41"/>
      <c r="O2" s="41"/>
      <c r="P2" s="41"/>
      <c r="Q2" s="41"/>
      <c r="R2" s="41"/>
      <c r="S2" s="41"/>
      <c r="T2" s="41"/>
      <c r="U2" s="41"/>
      <c r="V2" s="41" t="n">
        <v>78898892683.376205</v>
      </c>
      <c r="W2" s="41" t="n">
        <v>83459809015.880096</v>
      </c>
      <c r="X2" s="41" t="n">
        <v>96184102212.592606</v>
      </c>
      <c r="Y2" s="41" t="n">
        <v>111039666923.992</v>
      </c>
      <c r="Z2" s="41" t="n">
        <v>111715483334.30701</v>
      </c>
      <c r="AA2" s="41" t="n">
        <v>118071118218.069</v>
      </c>
      <c r="AB2" s="41" t="n">
        <v>134351398180.923</v>
      </c>
      <c r="AC2" s="41" t="n">
        <v>149074730215.67401</v>
      </c>
      <c r="AD2" s="41" t="n">
        <v>168038917701.77399</v>
      </c>
      <c r="AE2" s="41" t="n">
        <v>170075876395.125</v>
      </c>
      <c r="AF2" s="41" t="n">
        <v>154834752297.48401</v>
      </c>
      <c r="AG2" s="41" t="n">
        <v>167502569779.25101</v>
      </c>
      <c r="AH2" s="41" t="n">
        <v>164923001489.39999</v>
      </c>
      <c r="AI2" s="41" t="n">
        <v>153234867600.65201</v>
      </c>
      <c r="AJ2" s="41" t="n">
        <v>137360997591.27699</v>
      </c>
      <c r="AK2" s="41" t="n">
        <v>136024992275.146</v>
      </c>
      <c r="AL2" s="41" t="n">
        <v>152615762959.62</v>
      </c>
      <c r="AM2" s="41" t="n">
        <v>161628277973.86401</v>
      </c>
      <c r="AN2" s="41" t="n">
        <v>166141116301.41501</v>
      </c>
      <c r="AO2" s="41" t="n">
        <v>183706227134.72198</v>
      </c>
      <c r="AP2" s="41" t="n">
        <v>210956282220.32401</v>
      </c>
      <c r="AQ2" s="41" t="n">
        <v>186682765509.79001</v>
      </c>
      <c r="AR2" s="41" t="n">
        <v>195132974669.40701</v>
      </c>
      <c r="AS2" s="41" t="n">
        <v>133946434474.228</v>
      </c>
      <c r="AT2" s="41"/>
    </row>
    <row r="3">
      <c r="A3" s="18" t="str">
        <f t="shared" ref="A3:A10" si="1">J3</f>
        <v>Award</v>
      </c>
      <c r="B3" s="18" t="str">
        <f t="shared" si="0"/>
        <v>Pur. Order</v>
      </c>
      <c r="J3" t="s">
        <v>75</v>
      </c>
      <c r="K3" s="1" t="s">
        <v>77</v>
      </c>
      <c r="L3" s="1"/>
      <c r="M3" s="41"/>
      <c r="N3" s="41"/>
      <c r="O3" s="41"/>
      <c r="P3" s="41"/>
      <c r="Q3" s="41"/>
      <c r="R3" s="41"/>
      <c r="S3" s="41"/>
      <c r="T3" s="41"/>
      <c r="U3" s="41"/>
      <c r="V3" s="41" t="n">
        <v>2505470822.0507002</v>
      </c>
      <c r="W3" s="41" t="n">
        <v>2920163760.8095002</v>
      </c>
      <c r="X3" s="41" t="n">
        <v>3769963481.6178002</v>
      </c>
      <c r="Y3" s="41" t="n">
        <v>5521714848.4998999</v>
      </c>
      <c r="Z3" s="41" t="n">
        <v>6287016338.1220999</v>
      </c>
      <c r="AA3" s="41" t="n">
        <v>8028852553.5993996</v>
      </c>
      <c r="AB3" s="41" t="n">
        <v>8386369340.6108999</v>
      </c>
      <c r="AC3" s="41" t="n">
        <v>9842872654.8843002</v>
      </c>
      <c r="AD3" s="41" t="n">
        <v>11212436903.134199</v>
      </c>
      <c r="AE3" s="41" t="n">
        <v>10576437053.5795</v>
      </c>
      <c r="AF3" s="41" t="n">
        <v>10736701477.942101</v>
      </c>
      <c r="AG3" s="41" t="n">
        <v>10117869036.973801</v>
      </c>
      <c r="AH3" s="41" t="n">
        <v>8180697726.8044996</v>
      </c>
      <c r="AI3" s="41" t="n">
        <v>7376304930.2075996</v>
      </c>
      <c r="AJ3" s="41" t="n">
        <v>8002841965.1805</v>
      </c>
      <c r="AK3" s="41" t="n">
        <v>8052856171.4333</v>
      </c>
      <c r="AL3" s="41" t="n">
        <v>8259581258.0830002</v>
      </c>
      <c r="AM3" s="41" t="n">
        <v>8322310599.7398996</v>
      </c>
      <c r="AN3" s="41" t="n">
        <v>10545484620.3251</v>
      </c>
      <c r="AO3" s="41" t="n">
        <v>10794314312.880301</v>
      </c>
      <c r="AP3" s="41" t="n">
        <v>9482972948.1009007</v>
      </c>
      <c r="AQ3" s="41" t="n">
        <v>8621984215.1224995</v>
      </c>
      <c r="AR3" s="41" t="n">
        <v>9396948059.8547993</v>
      </c>
      <c r="AS3" s="41" t="n">
        <v>4811676519.8094997</v>
      </c>
      <c r="AT3" s="41"/>
    </row>
    <row r="4">
      <c r="A4" s="18" t="str">
        <f t="shared" si="1"/>
        <v>Task Order</v>
      </c>
      <c r="B4" s="18" t="str">
        <f t="shared" si="0"/>
        <v>BOA or BPA</v>
      </c>
      <c r="J4" t="s">
        <v>78</v>
      </c>
      <c r="K4" s="1" t="s">
        <v>79</v>
      </c>
      <c r="L4" s="1"/>
      <c r="M4" s="41"/>
      <c r="N4" s="41"/>
      <c r="O4" s="41"/>
      <c r="P4" s="41"/>
      <c r="Q4" s="41"/>
      <c r="R4" s="41"/>
      <c r="S4" s="41"/>
      <c r="T4" s="41"/>
      <c r="U4" s="41"/>
      <c r="V4" s="41" t="n">
        <v>22108387</v>
      </c>
      <c r="W4" s="41" t="n">
        <v>25514742</v>
      </c>
      <c r="X4" s="41" t="n">
        <v>90223938</v>
      </c>
      <c r="Y4" s="41" t="n">
        <v>22233535.700300001</v>
      </c>
      <c r="Z4" s="41" t="n">
        <v>72827862.640599996</v>
      </c>
      <c r="AA4" s="41" t="n">
        <v>27530062.900400002</v>
      </c>
      <c r="AB4" s="41" t="n">
        <v>30839259.742600001</v>
      </c>
      <c r="AC4" s="41" t="n">
        <v>14644297.3806</v>
      </c>
      <c r="AD4" s="41" t="n">
        <v>17118429.366500001</v>
      </c>
      <c r="AE4" s="41" t="n">
        <v>16111405.900699999</v>
      </c>
      <c r="AF4" s="41" t="n">
        <v>887846603.08350003</v>
      </c>
      <c r="AG4" s="41" t="n">
        <v>4473484164.0994997</v>
      </c>
      <c r="AH4" s="41" t="n">
        <v>8819095201.1560001</v>
      </c>
      <c r="AI4" s="41" t="n">
        <v>9602971360.2096996</v>
      </c>
      <c r="AJ4" s="41" t="n">
        <v>10720769778.231899</v>
      </c>
      <c r="AK4" s="41" t="n">
        <v>12298917374.917299</v>
      </c>
      <c r="AL4" s="41" t="n">
        <v>13561326733.642599</v>
      </c>
      <c r="AM4" s="41" t="n">
        <v>16225733210.8724</v>
      </c>
      <c r="AN4" s="41" t="n">
        <v>19541438807.2887</v>
      </c>
      <c r="AO4" s="41" t="n">
        <v>17303776145.849899</v>
      </c>
      <c r="AP4" s="41" t="n">
        <v>16816489437.7251</v>
      </c>
      <c r="AQ4" s="41" t="n">
        <v>16907629986.115299</v>
      </c>
      <c r="AR4" s="41" t="n">
        <v>17830775902.676201</v>
      </c>
      <c r="AS4" s="41" t="n">
        <v>11217814301.98</v>
      </c>
      <c r="AT4" s="41"/>
    </row>
    <row r="5">
      <c r="A5" s="18" t="str">
        <f t="shared" si="1"/>
        <v>Task Order</v>
      </c>
      <c r="B5" s="18" t="str">
        <f t="shared" si="0"/>
        <v>FSS or GWAC</v>
      </c>
      <c r="J5" t="s">
        <v>78</v>
      </c>
      <c r="K5" s="1" t="s">
        <v>80</v>
      </c>
      <c r="L5" s="1"/>
      <c r="M5" s="41"/>
      <c r="N5" s="41"/>
      <c r="O5" s="41"/>
      <c r="P5" s="41"/>
      <c r="Q5" s="41"/>
      <c r="R5" s="41"/>
      <c r="S5" s="41"/>
      <c r="T5" s="41"/>
      <c r="U5" s="41"/>
      <c r="V5" s="41" t="n">
        <v>4592663209.6476002</v>
      </c>
      <c r="W5" s="41" t="n">
        <v>5732884027.7602997</v>
      </c>
      <c r="X5" s="41" t="n">
        <v>7941558781.7795</v>
      </c>
      <c r="Y5" s="41" t="n">
        <v>10080248698.686399</v>
      </c>
      <c r="Z5" s="41" t="n">
        <v>11639078406.2411</v>
      </c>
      <c r="AA5" s="41" t="n">
        <v>11884220655.950199</v>
      </c>
      <c r="AB5" s="41" t="n">
        <v>12759887497.305901</v>
      </c>
      <c r="AC5" s="41" t="n">
        <v>11980738057.1686</v>
      </c>
      <c r="AD5" s="41" t="n">
        <v>11254713756.4098</v>
      </c>
      <c r="AE5" s="41" t="n">
        <v>10624875017.4634</v>
      </c>
      <c r="AF5" s="41" t="n">
        <v>9237919194.7131004</v>
      </c>
      <c r="AG5" s="41" t="n">
        <v>8449402810.5044003</v>
      </c>
      <c r="AH5" s="41" t="n">
        <v>7741779597.6150999</v>
      </c>
      <c r="AI5" s="41" t="n">
        <v>6357452693.5307999</v>
      </c>
      <c r="AJ5" s="41" t="n">
        <v>6699377256.1133003</v>
      </c>
      <c r="AK5" s="41" t="n">
        <v>6255098450.6283998</v>
      </c>
      <c r="AL5" s="41" t="n">
        <v>7140388943.2649002</v>
      </c>
      <c r="AM5" s="41" t="n">
        <v>7232849952.9422998</v>
      </c>
      <c r="AN5" s="41" t="n">
        <v>8419435556.2833996</v>
      </c>
      <c r="AO5" s="41" t="n">
        <v>9612407636.0454998</v>
      </c>
      <c r="AP5" s="41" t="n">
        <v>10837213485.363001</v>
      </c>
      <c r="AQ5" s="41" t="n">
        <v>10961264006.4317</v>
      </c>
      <c r="AR5" s="41" t="n">
        <v>11312934464.2201</v>
      </c>
      <c r="AS5" s="41" t="n">
        <v>5434999440.9427004</v>
      </c>
      <c r="AT5" s="41"/>
    </row>
    <row r="6" ht="30" customHeight="1">
      <c r="A6" s="18" t="str">
        <f t="shared" si="1"/>
        <v>Task Order</v>
      </c>
      <c r="B6" s="18" t="str">
        <f t="shared" si="0"/>
        <v>Multi-Awd.</v>
      </c>
      <c r="J6" t="s">
        <v>78</v>
      </c>
      <c r="K6" s="9" t="s">
        <v>81</v>
      </c>
      <c r="L6" s="1"/>
      <c r="M6" s="41"/>
      <c r="N6" s="41"/>
      <c r="O6" s="41"/>
      <c r="P6" s="41"/>
      <c r="Q6" s="41"/>
      <c r="R6" s="41"/>
      <c r="S6" s="41"/>
      <c r="T6" s="41"/>
      <c r="U6" s="41"/>
      <c r="V6" s="41" t="n">
        <v>10166022895.449301</v>
      </c>
      <c r="W6" s="41" t="n">
        <v>11213712369.174801</v>
      </c>
      <c r="X6" s="41" t="n">
        <v>14130853391.508499</v>
      </c>
      <c r="Y6" s="41" t="n">
        <v>18212772361.086102</v>
      </c>
      <c r="Z6" s="41" t="n">
        <v>22288234926.3657</v>
      </c>
      <c r="AA6" s="41" t="n">
        <v>27724359366.9632</v>
      </c>
      <c r="AB6" s="41" t="n">
        <v>31793199181.5056</v>
      </c>
      <c r="AC6" s="41" t="n">
        <v>35613793479.539902</v>
      </c>
      <c r="AD6" s="41" t="n">
        <v>43641153086.186501</v>
      </c>
      <c r="AE6" s="41" t="n">
        <v>50296816228.9795</v>
      </c>
      <c r="AF6" s="41" t="n">
        <v>55822942442.679901</v>
      </c>
      <c r="AG6" s="41" t="n">
        <v>57123994957.900101</v>
      </c>
      <c r="AH6" s="41" t="n">
        <v>50511017276.050499</v>
      </c>
      <c r="AI6" s="41" t="n">
        <v>41723190543.243202</v>
      </c>
      <c r="AJ6" s="41" t="n">
        <v>38103523417.042801</v>
      </c>
      <c r="AK6" s="41" t="n">
        <v>34451858940.592201</v>
      </c>
      <c r="AL6" s="41" t="n">
        <v>37751461954.605499</v>
      </c>
      <c r="AM6" s="41" t="n">
        <v>40694881236.167801</v>
      </c>
      <c r="AN6" s="41" t="n">
        <v>47619504982.105698</v>
      </c>
      <c r="AO6" s="41" t="n">
        <v>51583055210.204803</v>
      </c>
      <c r="AP6" s="41" t="n">
        <v>56499475313.110001</v>
      </c>
      <c r="AQ6" s="41" t="n">
        <v>53582187770.715202</v>
      </c>
      <c r="AR6" s="41" t="n">
        <v>60094043321.397797</v>
      </c>
      <c r="AS6" s="41" t="n">
        <v>34094238207.321899</v>
      </c>
      <c r="AT6" s="41"/>
    </row>
    <row r="7">
      <c r="A7" s="18" t="str">
        <f t="shared" si="1"/>
        <v>Task Order</v>
      </c>
      <c r="B7" s="18" t="str">
        <f t="shared" si="0"/>
        <v>Single-Awd.</v>
      </c>
      <c r="J7" t="s">
        <v>78</v>
      </c>
      <c r="K7" s="1" t="s">
        <v>82</v>
      </c>
      <c r="L7" s="1"/>
      <c r="M7" s="41"/>
      <c r="N7" s="41"/>
      <c r="O7" s="41"/>
      <c r="P7" s="41"/>
      <c r="Q7" s="41"/>
      <c r="R7" s="41"/>
      <c r="S7" s="41"/>
      <c r="T7" s="41"/>
      <c r="U7" s="41"/>
      <c r="V7" s="41" t="n">
        <v>34011496296.419201</v>
      </c>
      <c r="W7" s="41" t="n">
        <v>39911581899.681198</v>
      </c>
      <c r="X7" s="41" t="n">
        <v>47103156910.696404</v>
      </c>
      <c r="Y7" s="41" t="n">
        <v>66287203829.372398</v>
      </c>
      <c r="Z7" s="41" t="n">
        <v>77507904216.561295</v>
      </c>
      <c r="AA7" s="41" t="n">
        <v>99727381253.129807</v>
      </c>
      <c r="AB7" s="41" t="n">
        <v>107754369959.416</v>
      </c>
      <c r="AC7" s="41" t="n">
        <v>121561783115.507</v>
      </c>
      <c r="AD7" s="41" t="n">
        <v>143795698437.035</v>
      </c>
      <c r="AE7" s="41" t="n">
        <v>139959900595.70999</v>
      </c>
      <c r="AF7" s="41" t="n">
        <v>130147624699.827</v>
      </c>
      <c r="AG7" s="41" t="n">
        <v>120157030111.66299</v>
      </c>
      <c r="AH7" s="41" t="n">
        <v>116629183519.395</v>
      </c>
      <c r="AI7" s="41" t="n">
        <v>87752292678.178497</v>
      </c>
      <c r="AJ7" s="41" t="n">
        <v>81835825820.909607</v>
      </c>
      <c r="AK7" s="41" t="n">
        <v>76543687526.443497</v>
      </c>
      <c r="AL7" s="41" t="n">
        <v>78983490410.973007</v>
      </c>
      <c r="AM7" s="41" t="n">
        <v>86322531253.927094</v>
      </c>
      <c r="AN7" s="41" t="n">
        <v>106686044991.409</v>
      </c>
      <c r="AO7" s="41" t="n">
        <v>110854473794.743</v>
      </c>
      <c r="AP7" s="41" t="n">
        <v>118007493710.3</v>
      </c>
      <c r="AQ7" s="41" t="n">
        <v>110305294319.073</v>
      </c>
      <c r="AR7" s="41" t="n">
        <v>120551707933.52299</v>
      </c>
      <c r="AS7" s="41" t="n">
        <v>72915839814.105392</v>
      </c>
      <c r="AT7" s="41"/>
    </row>
    <row r="8">
      <c r="A8" s="18" t="str">
        <f t="shared" si="1"/>
        <v>Task Order</v>
      </c>
      <c r="B8" s="18" t="str">
        <f t="shared" si="0"/>
        <v>Unlbd. IDV</v>
      </c>
      <c r="J8" t="s">
        <v>78</v>
      </c>
      <c r="K8" s="1" t="s">
        <v>83</v>
      </c>
      <c r="L8" s="1"/>
      <c r="M8" s="41"/>
      <c r="N8" s="41"/>
      <c r="O8" s="41"/>
      <c r="P8" s="41"/>
      <c r="Q8" s="41"/>
      <c r="R8" s="41"/>
      <c r="S8" s="41"/>
      <c r="T8" s="41"/>
      <c r="U8" s="41"/>
      <c r="V8" s="41" t="n">
        <v>1981483907.4444001</v>
      </c>
      <c r="W8" s="41" t="n">
        <v>729972728.53040004</v>
      </c>
      <c r="X8" s="41" t="n">
        <v>590546747.55079997</v>
      </c>
      <c r="Y8" s="41" t="n">
        <v>369206540</v>
      </c>
      <c r="Z8" s="41" t="n">
        <v>247197214</v>
      </c>
      <c r="AA8" s="41" t="n">
        <v>197410379.2969</v>
      </c>
      <c r="AB8" s="41" t="n">
        <v>87836372.3495</v>
      </c>
      <c r="AC8" s="41" t="n">
        <v>64251760.754600003</v>
      </c>
      <c r="AD8" s="41" t="n">
        <v>28061433.4987</v>
      </c>
      <c r="AE8" s="41" t="n">
        <v>5364090.2274000002</v>
      </c>
      <c r="AF8" s="41" t="n">
        <v>736082125.27869999</v>
      </c>
      <c r="AG8" s="41" t="n">
        <v>741565100.77020001</v>
      </c>
      <c r="AH8" s="41" t="n">
        <v>831655845.16579998</v>
      </c>
      <c r="AI8" s="41" t="n">
        <v>533972536.65920001</v>
      </c>
      <c r="AJ8" s="41" t="n">
        <v>561024795.74389994</v>
      </c>
      <c r="AK8" s="41" t="n">
        <v>557031027.46420002</v>
      </c>
      <c r="AL8" s="41" t="n">
        <v>49773368.202799998</v>
      </c>
      <c r="AM8" s="41" t="n">
        <v>189262577.8247</v>
      </c>
      <c r="AN8" s="41" t="n">
        <v>2795494.6247999999</v>
      </c>
      <c r="AO8" s="41" t="n">
        <v>1151915.5</v>
      </c>
      <c r="AP8" s="41" t="n">
        <v>1571988.665</v>
      </c>
      <c r="AQ8" s="41" t="n">
        <v>2762790.4101999998</v>
      </c>
      <c r="AR8" s="41" t="n">
        <v>1307698.125</v>
      </c>
      <c r="AS8" s="41"/>
      <c r="AT8" s="41"/>
    </row>
    <row r="9">
      <c r="A9" s="58" t="str">
        <f>IF(J9="","",J9)</f>
      </c>
      <c r="B9" s="58" t="str">
        <f>IF(K9="","",K9)</f>
      </c>
      <c r="L9" s="41" t="n">
        <v>120350129405</v>
      </c>
      <c r="M9" s="41" t="n">
        <v>136154193844</v>
      </c>
      <c r="N9" s="41" t="n">
        <v>123406660550</v>
      </c>
      <c r="O9" s="41" t="n">
        <v>121373382142</v>
      </c>
      <c r="P9" s="41" t="n">
        <v>117161902725</v>
      </c>
      <c r="Q9" s="41" t="n">
        <v>116592014868</v>
      </c>
      <c r="R9" s="41" t="n">
        <v>118448779098</v>
      </c>
      <c r="S9" s="41" t="n">
        <v>115982151879</v>
      </c>
      <c r="T9" s="41" t="n">
        <v>116965882167</v>
      </c>
      <c r="U9" s="41" t="n">
        <v>122185036488</v>
      </c>
      <c r="V9" s="41" t="n">
        <v>348305</v>
      </c>
      <c r="W9" s="41" t="n">
        <v>0</v>
      </c>
      <c r="X9" s="41" t="n">
        <v>115762.38280000001</v>
      </c>
      <c r="Y9" s="41" t="n">
        <v>40775</v>
      </c>
      <c r="Z9" s="41" t="n">
        <v>4214750.5508000003</v>
      </c>
      <c r="AA9" s="41" t="n">
        <v>2488535.9813999999</v>
      </c>
      <c r="AB9" s="41" t="n">
        <v>1278319</v>
      </c>
      <c r="AC9" s="41" t="n">
        <v>667000</v>
      </c>
      <c r="AD9" s="41" t="n">
        <v>0</v>
      </c>
      <c r="AE9" s="41" t="n">
        <v>0</v>
      </c>
      <c r="AF9" s="41" t="n">
        <v>0</v>
      </c>
      <c r="AG9" s="41" t="n">
        <v>0</v>
      </c>
      <c r="AH9" s="41" t="n">
        <v>0</v>
      </c>
      <c r="AI9" s="41" t="n">
        <v>0</v>
      </c>
      <c r="AJ9" s="41" t="n">
        <v>0</v>
      </c>
      <c r="AK9" s="41" t="n">
        <v>0</v>
      </c>
      <c r="AL9" s="41" t="n">
        <v>0</v>
      </c>
      <c r="AM9" s="41" t="n">
        <v>0</v>
      </c>
      <c r="AN9" s="41"/>
      <c r="AO9" s="41" t="n">
        <v>0</v>
      </c>
      <c r="AP9" s="41" t="n">
        <v>0</v>
      </c>
      <c r="AQ9" s="41"/>
      <c r="AR9" s="41"/>
      <c r="AS9" s="41" t="n">
        <v>0</v>
      </c>
      <c r="AT9" s="41"/>
    </row>
    <row r="10">
      <c r="A10" s="18" t="str">
        <f t="shared" si="1"/>
        <v>Subtotal</v>
      </c>
      <c r="B10" s="58" t="str">
        <f>IF(K10="","",K10)</f>
      </c>
      <c r="J10" t="s">
        <v>72</v>
      </c>
      <c r="L10" s="41" t="n">
        <f>SUBTOTAL(9,L2:L9)</f>
        <v>120350129405</v>
      </c>
      <c r="M10" s="41" t="n">
        <f t="shared" ref="M10:AS10" si="2">SUBTOTAL(9,M2:M9)</f>
        <v>136154193844</v>
      </c>
      <c r="N10" s="41" t="n">
        <f t="shared" si="2"/>
        <v>123406660550</v>
      </c>
      <c r="O10" s="41" t="n">
        <f t="shared" si="2"/>
        <v>121373382142</v>
      </c>
      <c r="P10" s="41" t="n">
        <f t="shared" si="2"/>
        <v>117161902725</v>
      </c>
      <c r="Q10" s="41" t="n">
        <f t="shared" si="2"/>
        <v>116592014868</v>
      </c>
      <c r="R10" s="41" t="n">
        <f t="shared" si="2"/>
        <v>118448779098</v>
      </c>
      <c r="S10" s="41" t="n">
        <f t="shared" si="2"/>
        <v>115982151879</v>
      </c>
      <c r="T10" s="41" t="n">
        <f t="shared" si="2"/>
        <v>116965882167</v>
      </c>
      <c r="U10" s="41" t="n">
        <f t="shared" si="2"/>
        <v>122185036488</v>
      </c>
      <c r="V10" s="41" t="n">
        <f t="shared" si="2"/>
        <v>132178486506.38741</v>
      </c>
      <c r="W10" s="41" t="n">
        <f t="shared" si="2"/>
        <v>143993638543.8363</v>
      </c>
      <c r="X10" s="41" t="n">
        <f t="shared" si="2"/>
        <v>169810521226.12842</v>
      </c>
      <c r="Y10" s="41" t="n">
        <f t="shared" si="2"/>
        <v>211533087512.3371</v>
      </c>
      <c r="Z10" s="41" t="n">
        <f t="shared" si="2"/>
        <v>229761957048.7886</v>
      </c>
      <c r="AA10" s="41" t="n">
        <f t="shared" si="2"/>
        <v>265663361025.89032</v>
      </c>
      <c r="AB10" s="41" t="n">
        <f t="shared" si="2"/>
        <v>295165178110.85352</v>
      </c>
      <c r="AC10" s="41" t="n">
        <f t="shared" si="2"/>
        <v>328153480580.90906</v>
      </c>
      <c r="AD10" s="41" t="n">
        <f t="shared" si="2"/>
        <v>377988099747.40466</v>
      </c>
      <c r="AE10" s="41" t="n">
        <f t="shared" si="2"/>
        <v>381555380786.98547</v>
      </c>
      <c r="AF10" s="41" t="n">
        <f t="shared" si="2"/>
        <v>362403868841.0083</v>
      </c>
      <c r="AG10" s="41" t="n">
        <f t="shared" si="2"/>
        <v>368565915961.16193</v>
      </c>
      <c r="AH10" s="41" t="n">
        <f t="shared" si="2"/>
        <v>357636430655.58691</v>
      </c>
      <c r="AI10" s="41" t="n">
        <f t="shared" si="2"/>
        <v>306581052342.68097</v>
      </c>
      <c r="AJ10" s="41" t="n">
        <f t="shared" si="2"/>
        <v>283284360624.49902</v>
      </c>
      <c r="AK10" s="41" t="n">
        <f t="shared" si="2"/>
        <v>274184441766.62485</v>
      </c>
      <c r="AL10" s="41" t="n">
        <f t="shared" si="2"/>
        <v>298361785628.39185</v>
      </c>
      <c r="AM10" s="41" t="n">
        <f t="shared" si="2"/>
        <v>320615846805.33826</v>
      </c>
      <c r="AN10" s="41" t="n">
        <f t="shared" si="2"/>
        <v>358955820753.45172</v>
      </c>
      <c r="AO10" s="41" t="n">
        <f t="shared" si="2"/>
        <v>383855406149.9455</v>
      </c>
      <c r="AP10" s="41" t="n">
        <f t="shared" si="2"/>
        <v>422601499103.58795</v>
      </c>
      <c r="AQ10" s="41" t="n">
        <f t="shared" si="2"/>
        <v>387063888597.6579</v>
      </c>
      <c r="AR10" s="41" t="n">
        <f t="shared" si="2"/>
        <v>414320692049.20392</v>
      </c>
      <c r="AS10" s="41" t="n">
        <f t="shared" si="2"/>
        <v>262421002758.38751</v>
      </c>
      <c r="AT10" s="41"/>
    </row>
    <row r="12">
      <c r="C12" s="7" t="n">
        <v>1000000000</v>
      </c>
    </row>
    <row r="13">
      <c r="C13" s="24" t="n">
        <f t="shared" ref="C13:C22" si="3">AL13</f>
        <v>2016</v>
      </c>
      <c r="D13" s="24" t="n">
        <f t="shared" ref="D13:E22" si="4">AR13</f>
        <v>2022</v>
      </c>
      <c r="E13" s="24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38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8" t="n">
        <f t="shared" si="5"/>
        <v>2000</v>
      </c>
      <c r="W13" s="38" t="n">
        <f t="shared" si="5"/>
        <v>2001</v>
      </c>
      <c r="X13" s="38" t="n">
        <f t="shared" si="5"/>
        <v>2002</v>
      </c>
      <c r="Y13" s="38" t="n">
        <f t="shared" si="5"/>
        <v>2003</v>
      </c>
      <c r="Z13" s="38" t="n">
        <f t="shared" si="5"/>
        <v>2004</v>
      </c>
      <c r="AA13" s="38" t="n">
        <f t="shared" si="5"/>
        <v>2005</v>
      </c>
      <c r="AB13" s="38" t="n">
        <f t="shared" si="5"/>
        <v>2006</v>
      </c>
      <c r="AC13" s="38" t="n">
        <f t="shared" si="5"/>
        <v>2007</v>
      </c>
      <c r="AD13" s="38" t="n">
        <f t="shared" si="5"/>
        <v>2008</v>
      </c>
      <c r="AE13" s="38" t="n">
        <f t="shared" si="5"/>
        <v>2009</v>
      </c>
      <c r="AF13" s="38" t="n">
        <f t="shared" si="5"/>
        <v>2010</v>
      </c>
      <c r="AG13" s="38" t="n">
        <f t="shared" si="5"/>
        <v>2011</v>
      </c>
      <c r="AH13" s="38" t="n">
        <f t="shared" si="5"/>
        <v>2012</v>
      </c>
      <c r="AI13" s="38" t="n">
        <f t="shared" si="5"/>
        <v>2013</v>
      </c>
      <c r="AJ13" s="38" t="n">
        <f t="shared" si="5"/>
        <v>2014</v>
      </c>
      <c r="AK13" s="38" t="n">
        <f t="shared" si="5"/>
        <v>2015</v>
      </c>
      <c r="AL13" s="38" t="n">
        <f t="shared" si="5"/>
        <v>2016</v>
      </c>
      <c r="AM13" s="38" t="n">
        <f t="shared" si="5"/>
        <v>2017</v>
      </c>
      <c r="AN13" s="38" t="n">
        <f t="shared" si="5"/>
        <v>2018</v>
      </c>
      <c r="AO13" s="38" t="n">
        <f t="shared" si="5"/>
        <v>2019</v>
      </c>
      <c r="AP13" s="38" t="n">
        <f t="shared" si="5"/>
        <v>2020</v>
      </c>
      <c r="AQ13" s="38" t="n">
        <f t="shared" si="5"/>
        <v>2021</v>
      </c>
      <c r="AR13" s="38" t="n">
        <f t="shared" si="5"/>
        <v>2022</v>
      </c>
      <c r="AS13" s="38" t="n">
        <f t="shared" si="5"/>
        <v>2023</v>
      </c>
    </row>
    <row r="14">
      <c r="A14" s="18" t="str">
        <f>A2</f>
        <v>Award</v>
      </c>
      <c r="B14" s="18" t="str">
        <f t="shared" ref="B14:B22" si="6">B2</f>
        <v>Definitive</v>
      </c>
      <c r="C14" s="21" t="n">
        <f t="shared" si="3"/>
        <v>181.55018930709787</v>
      </c>
      <c r="D14" s="21" t="n">
        <f t="shared" si="4"/>
        <v>195.13297466940702</v>
      </c>
      <c r="E14" s="21" t="n">
        <f t="shared" si="4"/>
        <v>127.75789213265787</v>
      </c>
      <c r="F14" s="29" t="n">
        <f t="shared" ref="F14:F22" si="7">(AS14/AR14)-1</f>
        <v>-0.34527779146961479</v>
      </c>
      <c r="G14" s="25" t="n">
        <f t="shared" ref="G14:G22" si="8">(AS14/AL14)-1</f>
        <v>-0.29629436014218979</v>
      </c>
      <c r="H14" s="11" t="n">
        <f t="shared" ref="H14:H19" si="9">AS26</f>
        <v>0.51042573980846051</v>
      </c>
      <c r="I14" s="11"/>
      <c r="J14" s="1" t="str">
        <f t="shared" ref="J14:K21" si="10">J2</f>
        <v>Award</v>
      </c>
      <c r="K14" s="1" t="str">
        <f t="shared" si="10"/>
        <v>Definitive</v>
      </c>
      <c r="L14" s="12" t="str">
        <f t="shared" ref="L14:AR21" si="11">IF(L2="","",L2/VLOOKUP(L$13,deflator,2,FALSE)/$C$12)</f>
      </c>
      <c r="M14" s="12" t="str">
        <f t="shared" si="11"/>
      </c>
      <c r="N14" s="12" t="str">
        <f t="shared" si="11"/>
      </c>
      <c r="O14" s="12" t="str">
        <f t="shared" si="11"/>
      </c>
      <c r="P14" s="12" t="str">
        <f t="shared" si="11"/>
      </c>
      <c r="Q14" s="12" t="str">
        <f t="shared" si="11"/>
      </c>
      <c r="R14" s="12" t="str">
        <f t="shared" si="11"/>
      </c>
      <c r="S14" s="12" t="str">
        <f t="shared" si="11"/>
      </c>
      <c r="T14" s="12" t="str">
        <f t="shared" si="11"/>
      </c>
      <c r="U14" s="12" t="str">
        <f t="shared" si="11"/>
      </c>
      <c r="V14" s="12" t="n">
        <f t="shared" si="11"/>
        <v>127.47931180204392</v>
      </c>
      <c r="W14" s="12" t="n">
        <f t="shared" si="11"/>
        <v>131.65594081468583</v>
      </c>
      <c r="X14" s="12" t="n">
        <f t="shared" si="11"/>
        <v>149.37062512745692</v>
      </c>
      <c r="Y14" s="12" t="n">
        <f t="shared" si="11"/>
        <v>169.20650123925239</v>
      </c>
      <c r="Z14" s="12" t="n">
        <f t="shared" si="11"/>
        <v>166.17447215391397</v>
      </c>
      <c r="AA14" s="12" t="n">
        <f t="shared" si="11"/>
        <v>170.45392547358801</v>
      </c>
      <c r="AB14" s="12" t="n">
        <f t="shared" si="11"/>
        <v>187.84136298696535</v>
      </c>
      <c r="AC14" s="12" t="n">
        <f t="shared" si="11"/>
        <v>202.86341878736744</v>
      </c>
      <c r="AD14" s="12" t="n">
        <f t="shared" si="11"/>
        <v>223.99852754781131</v>
      </c>
      <c r="AE14" s="12" t="n">
        <f t="shared" si="11"/>
        <v>224.43314605066084</v>
      </c>
      <c r="AF14" s="12" t="n">
        <f t="shared" si="11"/>
        <v>202.55911436903594</v>
      </c>
      <c r="AG14" s="12" t="n">
        <f t="shared" si="11"/>
        <v>214.80242976222002</v>
      </c>
      <c r="AH14" s="12" t="n">
        <f t="shared" si="11"/>
        <v>207.68753573597462</v>
      </c>
      <c r="AI14" s="12" t="n">
        <f t="shared" si="11"/>
        <v>189.50080397104395</v>
      </c>
      <c r="AJ14" s="12" t="n">
        <f t="shared" si="11"/>
        <v>166.6461505804663</v>
      </c>
      <c r="AK14" s="12" t="n">
        <f t="shared" si="11"/>
        <v>163.1548460458983</v>
      </c>
      <c r="AL14" s="12" t="n">
        <f t="shared" si="11"/>
        <v>181.55018930709787</v>
      </c>
      <c r="AM14" s="12" t="n">
        <f t="shared" si="11"/>
        <v>188.89883114060433</v>
      </c>
      <c r="AN14" s="12" t="n">
        <f t="shared" si="11"/>
        <v>189.71845097642449</v>
      </c>
      <c r="AO14" s="12" t="n">
        <f t="shared" si="11"/>
        <v>205.74639974313817</v>
      </c>
      <c r="AP14" s="12" t="n">
        <f t="shared" si="11"/>
        <v>233.15538559332109</v>
      </c>
      <c r="AQ14" s="12" t="n">
        <f t="shared" si="11"/>
        <v>199.61756534577955</v>
      </c>
      <c r="AR14" s="12" t="n">
        <f t="shared" si="11"/>
        <v>195.13297466940702</v>
      </c>
      <c r="AS14" s="12" t="n">
        <f>IF(AS2="","",AS2/VLOOKUP(AS$13,deflator,2,FALSE)/$C$12)</f>
        <v>127.75789213265787</v>
      </c>
    </row>
    <row r="15">
      <c r="A15" s="18" t="str">
        <f t="shared" ref="A15:A22" si="12">A3</f>
        <v>Award</v>
      </c>
      <c r="B15" s="18" t="str">
        <f t="shared" si="6"/>
        <v>Pur. Order</v>
      </c>
      <c r="C15" s="21" t="n">
        <f t="shared" si="3"/>
        <v>9.8255154770551485</v>
      </c>
      <c r="D15" s="21" t="n">
        <f t="shared" si="4"/>
        <v>9.3969480598547985</v>
      </c>
      <c r="E15" s="21" t="n">
        <f t="shared" si="4"/>
        <v>4.5893692669612776</v>
      </c>
      <c r="F15" s="29" t="n">
        <f t="shared" si="7"/>
        <v>-0.51161065936207883</v>
      </c>
      <c r="G15" s="25" t="n">
        <f t="shared" si="8"/>
        <v>-0.5329131303412511</v>
      </c>
      <c r="H15" s="11" t="n">
        <f t="shared" si="9"/>
        <v>1.8335714250126683E-2</v>
      </c>
      <c r="I15" s="11"/>
      <c r="J15" s="1" t="str">
        <f t="shared" si="10"/>
        <v>Award</v>
      </c>
      <c r="K15" s="1" t="str">
        <f t="shared" si="10"/>
        <v>Pur. Order</v>
      </c>
      <c r="L15" s="12" t="str">
        <f t="shared" si="11"/>
      </c>
      <c r="M15" s="12" t="str">
        <f t="shared" si="11"/>
      </c>
      <c r="N15" s="12" t="str">
        <f t="shared" si="11"/>
      </c>
      <c r="O15" s="12" t="str">
        <f t="shared" si="11"/>
      </c>
      <c r="P15" s="12" t="str">
        <f t="shared" si="11"/>
      </c>
      <c r="Q15" s="12" t="str">
        <f t="shared" si="11"/>
      </c>
      <c r="R15" s="12" t="str">
        <f t="shared" si="11"/>
      </c>
      <c r="S15" s="12" t="str">
        <f t="shared" si="11"/>
      </c>
      <c r="T15" s="12" t="str">
        <f t="shared" si="11"/>
      </c>
      <c r="U15" s="12" t="str">
        <f t="shared" si="11"/>
      </c>
      <c r="V15" s="12" t="n">
        <f t="shared" si="11"/>
        <v>4.0481644960071836</v>
      </c>
      <c r="W15" s="12" t="n">
        <f t="shared" si="11"/>
        <v>4.6064915771515169</v>
      </c>
      <c r="X15" s="12" t="n">
        <f t="shared" si="11"/>
        <v>5.8546245065768234</v>
      </c>
      <c r="Y15" s="12" t="n">
        <f t="shared" si="11"/>
        <v>8.4142007648045567</v>
      </c>
      <c r="Z15" s="12" t="n">
        <f t="shared" si="11"/>
        <v>9.3518068420659155</v>
      </c>
      <c r="AA15" s="12" t="n">
        <f t="shared" si="11"/>
        <v>11.590890773830436</v>
      </c>
      <c r="AB15" s="12" t="n">
        <f t="shared" si="11"/>
        <v>11.725274681035158</v>
      </c>
      <c r="AC15" s="12" t="n">
        <f t="shared" si="11"/>
        <v>13.394347885585358</v>
      </c>
      <c r="AD15" s="12" t="n">
        <f t="shared" si="11"/>
        <v>14.94635523053174</v>
      </c>
      <c r="AE15" s="12" t="n">
        <f t="shared" si="11"/>
        <v>13.95672973883125</v>
      </c>
      <c r="AF15" s="12" t="n">
        <f t="shared" si="11"/>
        <v>14.046050452796255</v>
      </c>
      <c r="AG15" s="12" t="n">
        <f t="shared" si="11"/>
        <v>12.974982151152187</v>
      </c>
      <c r="AH15" s="12" t="n">
        <f t="shared" si="11"/>
        <v>10.301952645399293</v>
      </c>
      <c r="AI15" s="12" t="n">
        <f t="shared" si="11"/>
        <v>9.1220473283716768</v>
      </c>
      <c r="AJ15" s="12" t="n">
        <f t="shared" si="11"/>
        <v>9.7090355383807765</v>
      </c>
      <c r="AK15" s="12" t="n">
        <f t="shared" si="11"/>
        <v>9.6589787428352309</v>
      </c>
      <c r="AL15" s="12" t="n">
        <f t="shared" si="11"/>
        <v>9.8255154770551485</v>
      </c>
      <c r="AM15" s="12" t="n">
        <f t="shared" si="11"/>
        <v>9.7264832886120356</v>
      </c>
      <c r="AN15" s="12" t="n">
        <f t="shared" si="11"/>
        <v>12.0420101387434</v>
      </c>
      <c r="AO15" s="12" t="n">
        <f t="shared" si="11"/>
        <v>12.08936323068812</v>
      </c>
      <c r="AP15" s="12" t="n">
        <f t="shared" si="11"/>
        <v>10.480874003914755</v>
      </c>
      <c r="AQ15" s="12" t="n">
        <f t="shared" si="11"/>
        <v>9.2193807648635744</v>
      </c>
      <c r="AR15" s="12" t="n">
        <f t="shared" si="11"/>
        <v>9.3969480598547985</v>
      </c>
      <c r="AS15" s="12" t="n">
        <f t="shared" ref="AS15:AS21" si="13">IF(AS3="","",AS3/VLOOKUP(AS$13,deflator,2,FALSE)/$C$12)</f>
        <v>4.5893692669612776</v>
      </c>
    </row>
    <row r="16">
      <c r="A16" s="18" t="str">
        <f t="shared" si="12"/>
        <v>Task Order</v>
      </c>
      <c r="B16" s="18" t="str">
        <f t="shared" si="6"/>
        <v>BOA or BPA</v>
      </c>
      <c r="C16" s="21" t="n">
        <f t="shared" si="3"/>
        <v>16.132419011001165</v>
      </c>
      <c r="D16" s="21" t="n">
        <f t="shared" si="4"/>
        <v>17.830775902676201</v>
      </c>
      <c r="E16" s="21" t="n">
        <f t="shared" si="4"/>
        <v>10.699533102034872</v>
      </c>
      <c r="F16" s="29" t="n">
        <f t="shared" si="7"/>
        <v>-0.3999401282123124</v>
      </c>
      <c r="G16" s="25" t="n">
        <f t="shared" si="8"/>
        <v>-0.33676821221054642</v>
      </c>
      <c r="H16" s="11" t="n">
        <f t="shared" si="9"/>
        <v>4.2747395155365304E-2</v>
      </c>
      <c r="I16" s="11"/>
      <c r="J16" s="1" t="str">
        <f t="shared" si="10"/>
        <v>Task Order</v>
      </c>
      <c r="K16" s="1" t="str">
        <f t="shared" si="10"/>
        <v>BOA or BPA</v>
      </c>
      <c r="L16" s="12" t="str">
        <f t="shared" si="11"/>
      </c>
      <c r="M16" s="12" t="str">
        <f t="shared" si="11"/>
      </c>
      <c r="N16" s="12" t="str">
        <f t="shared" si="11"/>
      </c>
      <c r="O16" s="12" t="str">
        <f t="shared" si="11"/>
      </c>
      <c r="P16" s="12" t="str">
        <f t="shared" si="11"/>
      </c>
      <c r="Q16" s="12" t="str">
        <f t="shared" si="11"/>
      </c>
      <c r="R16" s="12" t="str">
        <f t="shared" si="11"/>
      </c>
      <c r="S16" s="12" t="str">
        <f t="shared" si="11"/>
      </c>
      <c r="T16" s="12" t="str">
        <f t="shared" si="11"/>
      </c>
      <c r="U16" s="12" t="str">
        <f t="shared" si="11"/>
      </c>
      <c r="V16" s="12" t="n">
        <f t="shared" si="11"/>
        <v>3.5721185227826094E-2</v>
      </c>
      <c r="W16" s="12" t="n">
        <f t="shared" si="11"/>
        <v>4.0248922232913591E-2</v>
      </c>
      <c r="X16" s="12" t="n">
        <f t="shared" si="11"/>
        <v>0.14011469370201707</v>
      </c>
      <c r="Y16" s="12" t="n">
        <f t="shared" si="11"/>
        <v>3.3880314037693836E-2</v>
      </c>
      <c r="Z16" s="12" t="n">
        <f t="shared" si="11"/>
        <v>0.10832994023025437</v>
      </c>
      <c r="AA16" s="12" t="n">
        <f t="shared" si="11"/>
        <v>3.9743904866226962E-2</v>
      </c>
      <c r="AB16" s="12" t="n">
        <f t="shared" si="11"/>
        <v>4.3117441738552642E-2</v>
      </c>
      <c r="AC16" s="12" t="n">
        <f t="shared" si="11"/>
        <v>1.9928208007282046E-2</v>
      </c>
      <c r="AD16" s="12" t="n">
        <f t="shared" si="11"/>
        <v>2.2819136331456699E-2</v>
      </c>
      <c r="AE16" s="12" t="n">
        <f t="shared" si="11"/>
        <v>2.1260707810157889E-2</v>
      </c>
      <c r="AF16" s="12" t="n">
        <f t="shared" si="11"/>
        <v>1.1615055337875404</v>
      </c>
      <c r="AG16" s="12" t="n">
        <f t="shared" si="11"/>
        <v>5.7367195573044718</v>
      </c>
      <c r="AH16" s="12" t="n">
        <f t="shared" si="11"/>
        <v>11.105886584696746</v>
      </c>
      <c r="AI16" s="12" t="n">
        <f t="shared" si="11"/>
        <v>11.875696581101783</v>
      </c>
      <c r="AJ16" s="12" t="n">
        <f t="shared" si="11"/>
        <v>13.006421372373614</v>
      </c>
      <c r="AK16" s="12" t="n">
        <f t="shared" si="11"/>
        <v>14.75190652300812</v>
      </c>
      <c r="AL16" s="12" t="n">
        <f t="shared" si="11"/>
        <v>16.132419011001165</v>
      </c>
      <c r="AM16" s="12" t="n">
        <f t="shared" si="11"/>
        <v>18.963402174146214</v>
      </c>
      <c r="AN16" s="12" t="n">
        <f t="shared" si="11"/>
        <v>22.314593659304943</v>
      </c>
      <c r="AO16" s="12" t="n">
        <f t="shared" si="11"/>
        <v>19.379798385162673</v>
      </c>
      <c r="AP16" s="12" t="n">
        <f t="shared" si="11"/>
        <v>18.586102475411671</v>
      </c>
      <c r="AQ16" s="12" t="n">
        <f t="shared" si="11"/>
        <v>18.079119003723125</v>
      </c>
      <c r="AR16" s="12" t="n">
        <f t="shared" si="11"/>
        <v>17.830775902676201</v>
      </c>
      <c r="AS16" s="12" t="n">
        <f t="shared" si="13"/>
        <v>10.699533102034872</v>
      </c>
    </row>
    <row r="17">
      <c r="A17" s="18" t="str">
        <f t="shared" si="12"/>
        <v>Task Order</v>
      </c>
      <c r="B17" s="18" t="str">
        <f t="shared" si="6"/>
        <v>FSS or GWAC</v>
      </c>
      <c r="C17" s="21" t="n">
        <f t="shared" si="3"/>
        <v>8.494135463052034</v>
      </c>
      <c r="D17" s="21" t="n">
        <f t="shared" si="4"/>
        <v>11.312934464220101</v>
      </c>
      <c r="E17" s="21" t="n">
        <f t="shared" si="4"/>
        <v>5.1838936590030142</v>
      </c>
      <c r="F17" s="8" t="n">
        <f t="shared" si="7"/>
        <v>-0.54177285518639429</v>
      </c>
      <c r="G17" s="25" t="n">
        <f t="shared" si="8"/>
        <v>-0.3897090902832876</v>
      </c>
      <c r="H17" s="11" t="n">
        <f t="shared" si="9"/>
        <v>2.0710992579914551E-2</v>
      </c>
      <c r="I17" s="11"/>
      <c r="J17" s="1" t="str">
        <f t="shared" si="10"/>
        <v>Task Order</v>
      </c>
      <c r="K17" s="1" t="str">
        <f t="shared" si="10"/>
        <v>FSS or GWAC</v>
      </c>
      <c r="L17" s="12" t="str">
        <f t="shared" si="11"/>
      </c>
      <c r="M17" s="12" t="str">
        <f t="shared" si="11"/>
      </c>
      <c r="N17" s="12" t="str">
        <f t="shared" si="11"/>
      </c>
      <c r="O17" s="12" t="str">
        <f t="shared" si="11"/>
      </c>
      <c r="P17" s="12" t="str">
        <f t="shared" si="11"/>
      </c>
      <c r="Q17" s="12" t="str">
        <f t="shared" si="11"/>
      </c>
      <c r="R17" s="12" t="str">
        <f t="shared" si="11"/>
      </c>
      <c r="S17" s="12" t="str">
        <f t="shared" si="11"/>
      </c>
      <c r="T17" s="12" t="str">
        <f t="shared" si="11"/>
      </c>
      <c r="U17" s="12" t="str">
        <f t="shared" si="11"/>
      </c>
      <c r="V17" s="12" t="n">
        <f t="shared" si="11"/>
        <v>7.4205039562969581</v>
      </c>
      <c r="W17" s="12" t="n">
        <f t="shared" si="11"/>
        <v>9.0434934989206148</v>
      </c>
      <c r="X17" s="12" t="n">
        <f t="shared" si="11"/>
        <v>12.332969507777397</v>
      </c>
      <c r="Y17" s="12" t="n">
        <f t="shared" si="11"/>
        <v>15.360669400186389</v>
      </c>
      <c r="Z17" s="12" t="n">
        <f t="shared" si="11"/>
        <v>17.312888534235789</v>
      </c>
      <c r="AA17" s="12" t="n">
        <f t="shared" si="11"/>
        <v>17.156711078653998</v>
      </c>
      <c r="AB17" s="12" t="n">
        <f t="shared" si="11"/>
        <v>17.840042541474745</v>
      </c>
      <c r="AC17" s="12" t="n">
        <f t="shared" si="11"/>
        <v>16.303591348828093</v>
      </c>
      <c r="AD17" s="12" t="n">
        <f t="shared" si="11"/>
        <v>15.002710942723937</v>
      </c>
      <c r="AE17" s="12" t="n">
        <f t="shared" si="11"/>
        <v>14.020648766345156</v>
      </c>
      <c r="AF17" s="12" t="n">
        <f t="shared" si="11"/>
        <v>12.085301929495902</v>
      </c>
      <c r="AG17" s="12" t="n">
        <f t="shared" si="11"/>
        <v>10.835369607331833</v>
      </c>
      <c r="AH17" s="12" t="n">
        <f t="shared" si="11"/>
        <v>9.7492230454165441</v>
      </c>
      <c r="AI17" s="12" t="n">
        <f t="shared" si="11"/>
        <v>7.8620643949761169</v>
      </c>
      <c r="AJ17" s="12" t="n">
        <f t="shared" si="11"/>
        <v>8.127674162207061</v>
      </c>
      <c r="AK17" s="12" t="n">
        <f t="shared" si="11"/>
        <v>7.5026626184244565</v>
      </c>
      <c r="AL17" s="12" t="n">
        <f t="shared" si="11"/>
        <v>8.494135463052034</v>
      </c>
      <c r="AM17" s="12" t="n">
        <f t="shared" si="11"/>
        <v>8.4532045942301526</v>
      </c>
      <c r="AN17" s="12" t="n">
        <f t="shared" si="11"/>
        <v>9.6142502674415535</v>
      </c>
      <c r="AO17" s="12" t="n">
        <f t="shared" si="11"/>
        <v>10.765657184442858</v>
      </c>
      <c r="AP17" s="12" t="n">
        <f t="shared" si="11"/>
        <v>11.977622388595147</v>
      </c>
      <c r="AQ17" s="12" t="n">
        <f t="shared" si="11"/>
        <v>11.720743626767597</v>
      </c>
      <c r="AR17" s="12" t="n">
        <f t="shared" si="11"/>
        <v>11.312934464220101</v>
      </c>
      <c r="AS17" s="12" t="n">
        <f t="shared" si="13"/>
        <v>5.1838936590030142</v>
      </c>
    </row>
    <row r="18">
      <c r="A18" s="18" t="str">
        <f t="shared" si="12"/>
        <v>Task Order</v>
      </c>
      <c r="B18" s="18" t="str">
        <f t="shared" si="6"/>
        <v>Multi-Awd.</v>
      </c>
      <c r="C18" s="21" t="n">
        <f t="shared" si="3"/>
        <v>44.90876257842217</v>
      </c>
      <c r="D18" s="21" t="n">
        <f t="shared" si="4"/>
        <v>60.094043321397798</v>
      </c>
      <c r="E18" s="21" t="n">
        <f t="shared" si="4"/>
        <v>32.519029150225379</v>
      </c>
      <c r="F18" s="29" t="n">
        <f t="shared" si="7"/>
        <v>-0.45886435072598508</v>
      </c>
      <c r="G18" s="25" t="n">
        <f t="shared" si="8"/>
        <v>-0.27588676945977197</v>
      </c>
      <c r="H18" s="11" t="n">
        <f t="shared" si="9"/>
        <v>0.12992191116163312</v>
      </c>
      <c r="I18" s="11"/>
      <c r="J18" s="1" t="str">
        <f t="shared" si="10"/>
        <v>Task Order</v>
      </c>
      <c r="K18" s="1" t="str">
        <f t="shared" si="10"/>
        <v>Multi-Awd.</v>
      </c>
      <c r="L18" s="12" t="str">
        <f t="shared" si="11"/>
      </c>
      <c r="M18" s="12" t="str">
        <f t="shared" si="11"/>
      </c>
      <c r="N18" s="12" t="str">
        <f t="shared" si="11"/>
      </c>
      <c r="O18" s="12" t="str">
        <f t="shared" si="11"/>
      </c>
      <c r="P18" s="12" t="str">
        <f t="shared" si="11"/>
      </c>
      <c r="Q18" s="12" t="str">
        <f t="shared" si="11"/>
      </c>
      <c r="R18" s="12" t="str">
        <f t="shared" si="11"/>
      </c>
      <c r="S18" s="12" t="str">
        <f t="shared" si="11"/>
      </c>
      <c r="T18" s="12" t="str">
        <f t="shared" si="11"/>
      </c>
      <c r="U18" s="12" t="str">
        <f t="shared" si="11"/>
      </c>
      <c r="V18" s="12" t="n">
        <f t="shared" si="11"/>
        <v>16.425548678818831</v>
      </c>
      <c r="W18" s="12" t="n">
        <f t="shared" si="11"/>
        <v>17.689374914673948</v>
      </c>
      <c r="X18" s="12" t="n">
        <f t="shared" si="11"/>
        <v>21.944732612971542</v>
      </c>
      <c r="Y18" s="12" t="n">
        <f t="shared" si="11"/>
        <v>27.753320722727054</v>
      </c>
      <c r="Z18" s="12" t="n">
        <f t="shared" si="11"/>
        <v>33.153288725859717</v>
      </c>
      <c r="AA18" s="12" t="n">
        <f t="shared" si="11"/>
        <v>40.02440187456542</v>
      </c>
      <c r="AB18" s="12" t="n">
        <f t="shared" si="11"/>
        <v>44.45117764928537</v>
      </c>
      <c r="AC18" s="12" t="n">
        <f t="shared" si="11"/>
        <v>48.463853604124083</v>
      </c>
      <c r="AD18" s="12" t="n">
        <f t="shared" si="11"/>
        <v>58.174345356969638</v>
      </c>
      <c r="AE18" s="12" t="n">
        <f t="shared" si="11"/>
        <v>66.371980211800135</v>
      </c>
      <c r="AF18" s="12" t="n">
        <f t="shared" si="11"/>
        <v>73.029120497043934</v>
      </c>
      <c r="AG18" s="12" t="n">
        <f t="shared" si="11"/>
        <v>73.25483382644623</v>
      </c>
      <c r="AH18" s="12" t="n">
        <f t="shared" si="11"/>
        <v>63.608524043593881</v>
      </c>
      <c r="AI18" s="12" t="n">
        <f t="shared" si="11"/>
        <v>51.597774553420258</v>
      </c>
      <c r="AJ18" s="12" t="n">
        <f t="shared" si="11"/>
        <v>46.227135885376526</v>
      </c>
      <c r="AK18" s="12" t="n">
        <f t="shared" si="11"/>
        <v>41.323198387524343</v>
      </c>
      <c r="AL18" s="12" t="n">
        <f t="shared" si="11"/>
        <v>44.90876257842217</v>
      </c>
      <c r="AM18" s="12" t="n">
        <f t="shared" si="11"/>
        <v>47.561080247114091</v>
      </c>
      <c r="AN18" s="12" t="n">
        <f t="shared" si="11"/>
        <v>54.377260262770228</v>
      </c>
      <c r="AO18" s="12" t="n">
        <f t="shared" si="11"/>
        <v>57.771737315513214</v>
      </c>
      <c r="AP18" s="12" t="n">
        <f t="shared" si="11"/>
        <v>62.444961647031512</v>
      </c>
      <c r="AQ18" s="12" t="n">
        <f t="shared" si="11"/>
        <v>57.294768692130049</v>
      </c>
      <c r="AR18" s="12" t="n">
        <f t="shared" si="11"/>
        <v>60.094043321397798</v>
      </c>
      <c r="AS18" s="12" t="n">
        <f t="shared" si="13"/>
        <v>32.519029150225379</v>
      </c>
    </row>
    <row r="19">
      <c r="A19" s="18" t="str">
        <f t="shared" si="12"/>
        <v>Task Order</v>
      </c>
      <c r="B19" s="18" t="str">
        <f t="shared" si="6"/>
        <v>Single-Awd.</v>
      </c>
      <c r="C19" s="21" t="n">
        <f t="shared" si="3"/>
        <v>93.957972349432353</v>
      </c>
      <c r="D19" s="21" t="n">
        <f t="shared" si="4"/>
        <v>120.55170793352299</v>
      </c>
      <c r="E19" s="21" t="n">
        <f t="shared" si="4"/>
        <v>69.547009849859066</v>
      </c>
      <c r="F19" s="8" t="n">
        <f t="shared" si="7"/>
        <v>-0.4230939482980195</v>
      </c>
      <c r="G19" s="25" t="n">
        <f t="shared" si="8"/>
        <v>-0.25980725093543133</v>
      </c>
      <c r="H19" s="11" t="n">
        <f t="shared" si="9"/>
        <v>0.2778582470444998</v>
      </c>
      <c r="I19" s="11"/>
      <c r="J19" s="1" t="str">
        <f t="shared" si="10"/>
        <v>Task Order</v>
      </c>
      <c r="K19" s="1" t="str">
        <f t="shared" si="10"/>
        <v>Single-Awd.</v>
      </c>
      <c r="L19" s="12" t="str">
        <f t="shared" si="11"/>
      </c>
      <c r="M19" s="12" t="str">
        <f t="shared" si="11"/>
      </c>
      <c r="N19" s="12" t="str">
        <f t="shared" si="11"/>
      </c>
      <c r="O19" s="12" t="str">
        <f t="shared" si="11"/>
      </c>
      <c r="P19" s="12" t="str">
        <f t="shared" si="11"/>
      </c>
      <c r="Q19" s="12" t="str">
        <f t="shared" si="11"/>
      </c>
      <c r="R19" s="12" t="str">
        <f t="shared" si="11"/>
      </c>
      <c r="S19" s="12" t="str">
        <f t="shared" si="11"/>
      </c>
      <c r="T19" s="12" t="str">
        <f t="shared" si="11"/>
      </c>
      <c r="U19" s="12" t="str">
        <f t="shared" si="11"/>
      </c>
      <c r="V19" s="12" t="n">
        <f t="shared" si="11"/>
        <v>54.953396603737374</v>
      </c>
      <c r="W19" s="12" t="n">
        <f t="shared" si="11"/>
        <v>62.959608060031734</v>
      </c>
      <c r="X19" s="12" t="n">
        <f t="shared" si="11"/>
        <v>73.149593658173899</v>
      </c>
      <c r="Y19" s="12" t="n">
        <f t="shared" si="11"/>
        <v>101.0109823598347</v>
      </c>
      <c r="Z19" s="12" t="n">
        <f t="shared" si="11"/>
        <v>115.29140533188647</v>
      </c>
      <c r="AA19" s="12" t="n">
        <f t="shared" si="11"/>
        <v>143.97190327613629</v>
      </c>
      <c r="AB19" s="12" t="n">
        <f t="shared" si="11"/>
        <v>150.65513269702961</v>
      </c>
      <c r="AC19" s="12" t="n">
        <f t="shared" si="11"/>
        <v>165.4233341963639</v>
      </c>
      <c r="AD19" s="12" t="n">
        <f t="shared" si="11"/>
        <v>191.68193391229462</v>
      </c>
      <c r="AE19" s="12" t="n">
        <f t="shared" si="11"/>
        <v>184.69192384848606</v>
      </c>
      <c r="AF19" s="12" t="n">
        <f t="shared" si="11"/>
        <v>170.26272981520444</v>
      </c>
      <c r="AG19" s="12" t="n">
        <f t="shared" si="11"/>
        <v>154.08731970507714</v>
      </c>
      <c r="AH19" s="12" t="n">
        <f t="shared" si="11"/>
        <v>146.87113077795112</v>
      </c>
      <c r="AI19" s="12" t="n">
        <f t="shared" si="11"/>
        <v>108.52053630610128</v>
      </c>
      <c r="AJ19" s="12" t="n">
        <f t="shared" si="11"/>
        <v>99.283097762637112</v>
      </c>
      <c r="AK19" s="12" t="n">
        <f t="shared" si="11"/>
        <v>91.810139778585977</v>
      </c>
      <c r="AL19" s="12" t="n">
        <f t="shared" si="11"/>
        <v>93.957972349432353</v>
      </c>
      <c r="AM19" s="12" t="n">
        <f t="shared" si="11"/>
        <v>100.88720525502291</v>
      </c>
      <c r="AN19" s="12" t="n">
        <f t="shared" si="11"/>
        <v>121.82602143981657</v>
      </c>
      <c r="AO19" s="12" t="n">
        <f t="shared" si="11"/>
        <v>124.15425015485252</v>
      </c>
      <c r="AP19" s="12" t="n">
        <f t="shared" si="11"/>
        <v>130.42551949313619</v>
      </c>
      <c r="AQ19" s="12" t="n">
        <f t="shared" si="11"/>
        <v>117.94808286985811</v>
      </c>
      <c r="AR19" s="12" t="n">
        <f t="shared" si="11"/>
        <v>120.55170793352299</v>
      </c>
      <c r="AS19" s="12" t="n">
        <f t="shared" si="13"/>
        <v>69.547009849859066</v>
      </c>
    </row>
    <row r="20">
      <c r="A20" s="18" t="str">
        <f t="shared" si="12"/>
        <v>Task Order</v>
      </c>
      <c r="B20" s="18" t="str">
        <f t="shared" si="6"/>
        <v>Unlbd. IDV</v>
      </c>
      <c r="C20" s="21" t="n">
        <f t="shared" si="3"/>
        <v>5.9209902335325103E-2</v>
      </c>
      <c r="D20" s="21" t="n">
        <f t="shared" si="4"/>
        <v>1.3076981250000001E-3</v>
      </c>
      <c r="E20" s="21" t="str">
        <f t="shared" si="4"/>
      </c>
      <c r="F20" s="8" t="e">
        <f t="shared" si="7"/>
        <v>#VALUE!</v>
      </c>
      <c r="G20" s="25" t="e">
        <f t="shared" si="8"/>
        <v>#VALUE!</v>
      </c>
      <c r="H20" s="11" t="n">
        <f>AS33</f>
        <v>0</v>
      </c>
      <c r="I20" s="11"/>
      <c r="J20" s="1" t="str">
        <f t="shared" si="10"/>
        <v>Task Order</v>
      </c>
      <c r="K20" s="1" t="str">
        <f t="shared" si="10"/>
        <v>Unlbd. IDV</v>
      </c>
      <c r="L20" s="12" t="str">
        <f t="shared" si="11"/>
      </c>
      <c r="M20" s="12" t="str">
        <f t="shared" si="11"/>
      </c>
      <c r="N20" s="12" t="str">
        <f t="shared" si="11"/>
      </c>
      <c r="O20" s="12" t="str">
        <f t="shared" si="11"/>
      </c>
      <c r="P20" s="12" t="str">
        <f t="shared" si="11"/>
      </c>
      <c r="Q20" s="12" t="str">
        <f t="shared" si="11"/>
      </c>
      <c r="R20" s="12" t="str">
        <f t="shared" si="11"/>
      </c>
      <c r="S20" s="12" t="str">
        <f t="shared" si="11"/>
      </c>
      <c r="T20" s="12" t="str">
        <f t="shared" si="11"/>
      </c>
      <c r="U20" s="12" t="str">
        <f t="shared" si="11"/>
      </c>
      <c r="V20" s="12" t="n">
        <f t="shared" si="11"/>
        <v>3.2015430923919519</v>
      </c>
      <c r="W20" s="12" t="n">
        <f t="shared" si="11"/>
        <v>1.1515152919346712</v>
      </c>
      <c r="X20" s="12" t="n">
        <f t="shared" si="11"/>
        <v>0.91709892611651167</v>
      </c>
      <c r="Y20" s="12" t="n">
        <f t="shared" si="11"/>
        <v>0.56261107943355981</v>
      </c>
      <c r="Z20" s="12" t="n">
        <f t="shared" si="11"/>
        <v>0.36770074593369639</v>
      </c>
      <c r="AA20" s="12" t="n">
        <f t="shared" si="11"/>
        <v>0.2849924231109468</v>
      </c>
      <c r="AB20" s="12" t="n">
        <f t="shared" si="11"/>
        <v>0.12280708742414463</v>
      </c>
      <c r="AC20" s="12" t="n">
        <f t="shared" si="11"/>
        <v>8.7434884711370786E-2</v>
      </c>
      <c r="AD20" s="12" t="n">
        <f t="shared" si="11"/>
        <v>3.7406333428933222E-2</v>
      </c>
      <c r="AE20" s="12" t="n">
        <f t="shared" si="11"/>
        <v>7.0784856203715812E-3</v>
      </c>
      <c r="AF20" s="12" t="n">
        <f t="shared" si="11"/>
        <v>0.96296303760582858</v>
      </c>
      <c r="AG20" s="12" t="n">
        <f t="shared" si="11"/>
        <v>0.95097039813914641</v>
      </c>
      <c r="AH20" s="12" t="n">
        <f t="shared" si="11"/>
        <v>1.0473042056174662</v>
      </c>
      <c r="AI20" s="12" t="n">
        <f t="shared" si="11"/>
        <v>0.66034726025335488</v>
      </c>
      <c r="AJ20" s="12" t="n">
        <f t="shared" si="11"/>
        <v>0.68063441755937337</v>
      </c>
      <c r="AK20" s="12" t="n">
        <f t="shared" si="11"/>
        <v>0.66812951067754467</v>
      </c>
      <c r="AL20" s="12" t="n">
        <f t="shared" si="11"/>
        <v>5.9209902335325103E-2</v>
      </c>
      <c r="AM20" s="12" t="n">
        <f t="shared" si="11"/>
        <v>0.22119569779444573</v>
      </c>
      <c r="AN20" s="12" t="n">
        <f t="shared" si="11"/>
        <v>3.1922074543413908E-3</v>
      </c>
      <c r="AO20" s="12" t="n">
        <f t="shared" si="11"/>
        <v>1.2901166750298007E-3</v>
      </c>
      <c r="AP20" s="12" t="n">
        <f t="shared" si="11"/>
        <v>1.7374103272905228E-3</v>
      </c>
      <c r="AQ20" s="12" t="n">
        <f t="shared" si="11"/>
        <v>2.9542175130026654E-3</v>
      </c>
      <c r="AR20" s="12" t="n">
        <f t="shared" si="11"/>
        <v>1.3076981250000001E-3</v>
      </c>
      <c r="AS20" s="12" t="str">
        <f t="shared" si="13"/>
      </c>
    </row>
    <row r="21">
      <c r="A21" s="58" t="n">
        <f>IF(J21="","",J21)</f>
        <v>0</v>
      </c>
      <c r="B21" s="58" t="n">
        <f>IF(K21="","",K21)</f>
        <v>0</v>
      </c>
      <c r="C21" s="21" t="n">
        <f t="shared" si="3"/>
        <v>0</v>
      </c>
      <c r="D21" s="21" t="str">
        <f t="shared" si="4"/>
      </c>
      <c r="E21" s="21" t="n">
        <f t="shared" si="4"/>
        <v>0</v>
      </c>
      <c r="F21" s="8" t="e">
        <f t="shared" si="7"/>
        <v>#VALUE!</v>
      </c>
      <c r="G21" s="25" t="e">
        <f t="shared" si="8"/>
        <v>#DIV/0!</v>
      </c>
      <c r="H21" s="11" t="b">
        <f>AS34</f>
        <v>1</v>
      </c>
      <c r="I21" s="11"/>
      <c r="J21" s="1" t="n">
        <f t="shared" si="10"/>
        <v>0</v>
      </c>
      <c r="K21" s="1" t="n">
        <f t="shared" si="10"/>
        <v>0</v>
      </c>
      <c r="L21" s="12" t="n">
        <f t="shared" si="11"/>
        <v>239.19968123054471</v>
      </c>
      <c r="M21" s="12" t="n">
        <f t="shared" si="11"/>
        <v>261.29072911994291</v>
      </c>
      <c r="N21" s="12" t="n">
        <f t="shared" si="11"/>
        <v>231.05264270919878</v>
      </c>
      <c r="O21" s="12" t="n">
        <f t="shared" si="11"/>
        <v>222.03007008275242</v>
      </c>
      <c r="P21" s="12" t="n">
        <f t="shared" si="11"/>
        <v>209.75545071641369</v>
      </c>
      <c r="Q21" s="12" t="n">
        <f t="shared" si="11"/>
        <v>204.40529624658194</v>
      </c>
      <c r="R21" s="12" t="n">
        <f t="shared" si="11"/>
        <v>203.82966328577427</v>
      </c>
      <c r="S21" s="12" t="n">
        <f t="shared" si="11"/>
        <v>196.10140143807629</v>
      </c>
      <c r="T21" s="12" t="n">
        <f t="shared" si="11"/>
        <v>195.32573317812</v>
      </c>
      <c r="U21" s="12" t="n">
        <f t="shared" si="11"/>
        <v>201.52929472562869</v>
      </c>
      <c r="V21" s="12" t="n">
        <f t="shared" si="11"/>
        <v>5.6276685498485106E-4</v>
      </c>
      <c r="W21" s="12" t="n">
        <f t="shared" si="11"/>
        <v>0</v>
      </c>
      <c r="X21" s="12" t="n">
        <f t="shared" si="11"/>
        <v>1.7977502609382501E-4</v>
      </c>
      <c r="Y21" s="12" t="n">
        <f t="shared" si="11"/>
        <v>6.2134508137107761E-5</v>
      </c>
      <c r="Z21" s="12" t="n">
        <f t="shared" si="11"/>
        <v>6.2693543198816867E-3</v>
      </c>
      <c r="AA21" s="12" t="n">
        <f t="shared" si="11"/>
        <v>3.5925866809228147E-3</v>
      </c>
      <c r="AB21" s="12" t="n">
        <f t="shared" si="11"/>
        <v>1.7872622581030211E-3</v>
      </c>
      <c r="AC21" s="12" t="n">
        <f t="shared" si="11"/>
        <v>9.0766490159274044E-4</v>
      </c>
      <c r="AD21" s="12" t="n">
        <f t="shared" si="11"/>
        <v>0</v>
      </c>
      <c r="AE21" s="12" t="n">
        <f t="shared" si="11"/>
        <v>0</v>
      </c>
      <c r="AF21" s="12" t="n">
        <f t="shared" si="11"/>
        <v>0</v>
      </c>
      <c r="AG21" s="12" t="n">
        <f t="shared" si="11"/>
        <v>0</v>
      </c>
      <c r="AH21" s="12" t="n">
        <f t="shared" si="11"/>
        <v>0</v>
      </c>
      <c r="AI21" s="12" t="n">
        <f t="shared" si="11"/>
        <v>0</v>
      </c>
      <c r="AJ21" s="12" t="n">
        <f t="shared" ref="AJ21:AR21" si="14">IF(AJ9="","",AJ9/VLOOKUP(AJ$13,deflator,2,FALSE)/$C$12)</f>
        <v>0</v>
      </c>
      <c r="AK21" s="12" t="n">
        <f t="shared" si="14"/>
        <v>0</v>
      </c>
      <c r="AL21" s="12" t="n">
        <f t="shared" si="14"/>
        <v>0</v>
      </c>
      <c r="AM21" s="12" t="n">
        <f t="shared" si="14"/>
        <v>0</v>
      </c>
      <c r="AN21" s="12" t="str">
        <f t="shared" si="14"/>
      </c>
      <c r="AO21" s="12" t="n">
        <f t="shared" si="14"/>
        <v>0</v>
      </c>
      <c r="AP21" s="12" t="n">
        <f t="shared" si="14"/>
        <v>0</v>
      </c>
      <c r="AQ21" s="12" t="str">
        <f t="shared" si="14"/>
      </c>
      <c r="AR21" s="12" t="str">
        <f t="shared" si="14"/>
      </c>
      <c r="AS21" s="12" t="n">
        <f t="shared" si="13"/>
        <v>0</v>
      </c>
    </row>
    <row r="22">
      <c r="A22" s="18" t="str">
        <f t="shared" si="12"/>
        <v>Subtotal</v>
      </c>
      <c r="B22" s="18" t="str">
        <f t="shared" si="6"/>
      </c>
      <c r="C22" s="21" t="n">
        <f t="shared" si="3"/>
        <v>354.92820408839611</v>
      </c>
      <c r="D22" s="21" t="n">
        <f t="shared" si="4"/>
        <v>414.3206920492039</v>
      </c>
      <c r="E22" s="21" t="n">
        <f t="shared" si="4"/>
        <v>250.29672716074148</v>
      </c>
      <c r="F22" s="29" t="n">
        <f t="shared" si="7"/>
        <v>-0.39588649091410399</v>
      </c>
      <c r="G22" s="25" t="n">
        <f t="shared" si="8"/>
        <v>-0.29479617489512266</v>
      </c>
      <c r="H22" s="11" t="b">
        <f>AS34</f>
        <v>1</v>
      </c>
      <c r="I22" s="11"/>
      <c r="J22" s="1" t="s">
        <v>39</v>
      </c>
      <c r="L22" s="12" t="n">
        <f t="shared" ref="L22:AS22" si="15">L10/VLOOKUP(L$13,deflator,2,FALSE)/$C$12</f>
        <v>239.19968123054471</v>
      </c>
      <c r="M22" s="12" t="n">
        <f t="shared" si="15"/>
        <v>261.29072911994291</v>
      </c>
      <c r="N22" s="12" t="n">
        <f t="shared" si="15"/>
        <v>231.05264270919878</v>
      </c>
      <c r="O22" s="12" t="n">
        <f t="shared" si="15"/>
        <v>222.03007008275242</v>
      </c>
      <c r="P22" s="12" t="n">
        <f t="shared" si="15"/>
        <v>209.75545071641369</v>
      </c>
      <c r="Q22" s="12" t="n">
        <f t="shared" si="15"/>
        <v>204.40529624658194</v>
      </c>
      <c r="R22" s="12" t="n">
        <f t="shared" si="15"/>
        <v>203.82966328577427</v>
      </c>
      <c r="S22" s="12" t="n">
        <f t="shared" si="15"/>
        <v>196.10140143807629</v>
      </c>
      <c r="T22" s="12" t="n">
        <f t="shared" si="15"/>
        <v>195.32573317812</v>
      </c>
      <c r="U22" s="12" t="n">
        <f t="shared" si="15"/>
        <v>201.52929472562869</v>
      </c>
      <c r="V22" s="12" t="n">
        <f t="shared" si="15"/>
        <v>213.56475258137903</v>
      </c>
      <c r="W22" s="12" t="n">
        <f t="shared" si="15"/>
        <v>227.14667307963123</v>
      </c>
      <c r="X22" s="12" t="n">
        <f t="shared" si="15"/>
        <v>263.70993880780122</v>
      </c>
      <c r="Y22" s="12" t="n">
        <f t="shared" si="15"/>
        <v>322.3422280147845</v>
      </c>
      <c r="Z22" s="12" t="n">
        <f t="shared" si="15"/>
        <v>341.76616162844567</v>
      </c>
      <c r="AA22" s="12" t="n">
        <f t="shared" si="15"/>
        <v>383.52616139143231</v>
      </c>
      <c r="AB22" s="12" t="n">
        <f t="shared" si="15"/>
        <v>412.68070234721108</v>
      </c>
      <c r="AC22" s="12" t="n">
        <f t="shared" si="15"/>
        <v>446.55681657988919</v>
      </c>
      <c r="AD22" s="12" t="n">
        <f t="shared" si="15"/>
        <v>503.86409846009161</v>
      </c>
      <c r="AE22" s="12" t="n">
        <f t="shared" si="15"/>
        <v>503.50276780955392</v>
      </c>
      <c r="AF22" s="12" t="n">
        <f t="shared" si="15"/>
        <v>474.10678563496987</v>
      </c>
      <c r="AG22" s="12" t="n">
        <f t="shared" si="15"/>
        <v>472.64262500767097</v>
      </c>
      <c r="AH22" s="12" t="n">
        <f t="shared" si="15"/>
        <v>450.37155703864966</v>
      </c>
      <c r="AI22" s="12" t="n">
        <f t="shared" si="15"/>
        <v>379.1392703952684</v>
      </c>
      <c r="AJ22" s="12" t="n">
        <f t="shared" si="15"/>
        <v>343.68014971900078</v>
      </c>
      <c r="AK22" s="12" t="n">
        <f t="shared" si="15"/>
        <v>328.86986160695392</v>
      </c>
      <c r="AL22" s="12" t="n">
        <f t="shared" si="15"/>
        <v>354.92820408839611</v>
      </c>
      <c r="AM22" s="12" t="n">
        <f t="shared" si="15"/>
        <v>374.71140239752424</v>
      </c>
      <c r="AN22" s="12" t="n">
        <f t="shared" si="15"/>
        <v>409.89577895195555</v>
      </c>
      <c r="AO22" s="12" t="n">
        <f t="shared" si="15"/>
        <v>429.9084961304726</v>
      </c>
      <c r="AP22" s="12" t="n">
        <f t="shared" si="15"/>
        <v>467.0722030117376</v>
      </c>
      <c r="AQ22" s="12" t="n">
        <f t="shared" si="15"/>
        <v>413.882614520635</v>
      </c>
      <c r="AR22" s="12" t="n">
        <f t="shared" si="15"/>
        <v>414.3206920492039</v>
      </c>
      <c r="AS22" s="12" t="n">
        <f t="shared" si="15"/>
        <v>250.29672716074148</v>
      </c>
    </row>
    <row r="23">
      <c r="J23" s="1" t="s">
        <v>40</v>
      </c>
      <c r="K23" s="9"/>
      <c r="L23" s="9" t="b">
        <f t="shared" ref="L23:AR23" si="16">L22=SUM(L14:L21)</f>
        <v>1</v>
      </c>
      <c r="M23" s="9" t="b">
        <f t="shared" si="16"/>
        <v>1</v>
      </c>
      <c r="N23" s="9" t="b">
        <f t="shared" si="16"/>
        <v>1</v>
      </c>
      <c r="O23" s="9" t="b">
        <f t="shared" si="16"/>
        <v>1</v>
      </c>
      <c r="P23" s="9" t="b">
        <f t="shared" si="16"/>
        <v>1</v>
      </c>
      <c r="Q23" s="9" t="b">
        <f t="shared" si="16"/>
        <v>1</v>
      </c>
      <c r="R23" s="9" t="b">
        <f t="shared" si="16"/>
        <v>1</v>
      </c>
      <c r="S23" s="9" t="b">
        <f t="shared" si="16"/>
        <v>1</v>
      </c>
      <c r="T23" s="9" t="b">
        <f t="shared" si="16"/>
        <v>1</v>
      </c>
      <c r="U23" s="9" t="b">
        <f t="shared" si="16"/>
        <v>1</v>
      </c>
      <c r="V23" s="9" t="b">
        <f t="shared" si="16"/>
        <v>1</v>
      </c>
      <c r="W23" s="9" t="b">
        <f t="shared" si="16"/>
        <v>1</v>
      </c>
      <c r="X23" s="9" t="b">
        <f t="shared" si="16"/>
        <v>1</v>
      </c>
      <c r="Y23" s="9" t="b">
        <f t="shared" si="16"/>
        <v>1</v>
      </c>
      <c r="Z23" s="9" t="b">
        <f t="shared" si="16"/>
        <v>1</v>
      </c>
      <c r="AA23" s="9" t="b">
        <f t="shared" si="16"/>
        <v>1</v>
      </c>
      <c r="AB23" s="9" t="b">
        <f t="shared" si="16"/>
        <v>1</v>
      </c>
      <c r="AC23" s="9" t="b">
        <f t="shared" si="16"/>
        <v>1</v>
      </c>
      <c r="AD23" s="9" t="b">
        <f t="shared" si="16"/>
        <v>1</v>
      </c>
      <c r="AE23" s="9" t="b">
        <f t="shared" si="16"/>
        <v>1</v>
      </c>
      <c r="AF23" s="9" t="b">
        <f t="shared" si="16"/>
        <v>1</v>
      </c>
      <c r="AG23" s="9" t="b">
        <f t="shared" si="16"/>
        <v>1</v>
      </c>
      <c r="AH23" s="9" t="b">
        <f t="shared" si="16"/>
        <v>1</v>
      </c>
      <c r="AI23" s="9" t="b">
        <f t="shared" si="16"/>
        <v>1</v>
      </c>
      <c r="AJ23" s="9" t="b">
        <f t="shared" si="16"/>
        <v>1</v>
      </c>
      <c r="AK23" s="9" t="b">
        <f t="shared" si="16"/>
        <v>1</v>
      </c>
      <c r="AL23" s="9" t="b">
        <f t="shared" si="16"/>
        <v>1</v>
      </c>
      <c r="AM23" s="9" t="b">
        <f t="shared" si="16"/>
        <v>1</v>
      </c>
      <c r="AN23" s="9" t="b">
        <f t="shared" si="16"/>
        <v>0</v>
      </c>
      <c r="AO23" s="9" t="b">
        <f t="shared" si="16"/>
        <v>1</v>
      </c>
      <c r="AP23" s="9" t="b">
        <f t="shared" si="16"/>
        <v>1</v>
      </c>
      <c r="AQ23" s="9" t="b">
        <f t="shared" si="16"/>
        <v>1</v>
      </c>
      <c r="AR23" s="9" t="b">
        <f t="shared" si="16"/>
        <v>1</v>
      </c>
      <c r="AS23" s="9" t="b">
        <f>AS22=SUM(AS14:AS21)</f>
        <v>0</v>
      </c>
    </row>
    <row r="24">
      <c r="B24" s="25"/>
      <c r="C24" s="25"/>
      <c r="D24" s="27"/>
      <c r="E24" s="34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35"/>
      <c r="AL24" s="35"/>
      <c r="AM24" s="18"/>
      <c r="AN24" s="18"/>
      <c r="AO24" s="18"/>
      <c r="AP24" s="35"/>
      <c r="AQ24" s="35"/>
      <c r="AR24" s="35"/>
      <c r="AS24" s="35"/>
    </row>
    <row r="25">
      <c r="J25" s="1" t="s">
        <v>41</v>
      </c>
      <c r="K25" s="1" t="s">
        <v>38</v>
      </c>
      <c r="L25" s="38" t="n">
        <f t="shared" ref="L25:AO25" si="17">L13</f>
        <v>1990</v>
      </c>
      <c r="M25" s="38" t="n">
        <f t="shared" si="17"/>
        <v>1991</v>
      </c>
      <c r="N25" s="38" t="n">
        <f t="shared" si="17"/>
        <v>1992</v>
      </c>
      <c r="O25" s="38" t="n">
        <f t="shared" si="17"/>
        <v>1993</v>
      </c>
      <c r="P25" s="38" t="n">
        <f t="shared" si="17"/>
        <v>1994</v>
      </c>
      <c r="Q25" s="38" t="n">
        <f t="shared" si="17"/>
        <v>1995</v>
      </c>
      <c r="R25" s="38" t="n">
        <f t="shared" si="17"/>
        <v>1996</v>
      </c>
      <c r="S25" s="38" t="n">
        <f t="shared" si="17"/>
        <v>1997</v>
      </c>
      <c r="T25" s="38" t="n">
        <f t="shared" si="17"/>
        <v>1998</v>
      </c>
      <c r="U25" s="38" t="n">
        <f t="shared" si="17"/>
        <v>1999</v>
      </c>
      <c r="V25" s="38" t="n">
        <f t="shared" si="17"/>
        <v>2000</v>
      </c>
      <c r="W25" s="38" t="n">
        <f t="shared" si="17"/>
        <v>2001</v>
      </c>
      <c r="X25" s="38" t="n">
        <f t="shared" si="17"/>
        <v>2002</v>
      </c>
      <c r="Y25" s="38" t="n">
        <f t="shared" si="17"/>
        <v>2003</v>
      </c>
      <c r="Z25" s="38" t="n">
        <f t="shared" si="17"/>
        <v>2004</v>
      </c>
      <c r="AA25" s="38" t="n">
        <f t="shared" si="17"/>
        <v>2005</v>
      </c>
      <c r="AB25" s="38" t="n">
        <f t="shared" si="17"/>
        <v>2006</v>
      </c>
      <c r="AC25" s="38" t="n">
        <f t="shared" si="17"/>
        <v>2007</v>
      </c>
      <c r="AD25" s="38" t="n">
        <f t="shared" si="17"/>
        <v>2008</v>
      </c>
      <c r="AE25" s="38" t="n">
        <f t="shared" si="17"/>
        <v>2009</v>
      </c>
      <c r="AF25" s="38" t="n">
        <f t="shared" si="17"/>
        <v>2010</v>
      </c>
      <c r="AG25" s="38" t="n">
        <f t="shared" si="17"/>
        <v>2011</v>
      </c>
      <c r="AH25" s="38" t="n">
        <f t="shared" si="17"/>
        <v>2012</v>
      </c>
      <c r="AI25" s="38" t="n">
        <f t="shared" si="17"/>
        <v>2013</v>
      </c>
      <c r="AJ25" s="38" t="n">
        <f t="shared" si="17"/>
        <v>2014</v>
      </c>
      <c r="AK25" s="38" t="n">
        <f t="shared" si="17"/>
        <v>2015</v>
      </c>
      <c r="AL25" s="38" t="n">
        <f t="shared" si="17"/>
        <v>2016</v>
      </c>
      <c r="AM25" s="38" t="n">
        <f t="shared" si="17"/>
        <v>2017</v>
      </c>
      <c r="AN25" s="38" t="n">
        <f t="shared" si="17"/>
        <v>2018</v>
      </c>
      <c r="AO25" s="38" t="n">
        <f t="shared" si="17"/>
        <v>2019</v>
      </c>
      <c r="AP25" s="38" t="n">
        <f>AQ13</f>
        <v>2021</v>
      </c>
      <c r="AQ25" s="38"/>
      <c r="AR25" s="38" t="n">
        <f>AR13</f>
        <v>2022</v>
      </c>
      <c r="AS25" s="38" t="n">
        <f>AS13</f>
        <v>2023</v>
      </c>
    </row>
    <row r="26">
      <c r="A26" s="18" t="str">
        <f>A14</f>
        <v>Award</v>
      </c>
      <c r="B26" s="18" t="str">
        <f t="shared" ref="B26:B34" si="18">B14</f>
        <v>Definitive</v>
      </c>
      <c r="E26" s="34"/>
      <c r="J26" s="1" t="str">
        <f t="shared" ref="J26:K33" si="19">J14</f>
        <v>Award</v>
      </c>
      <c r="K26" s="1" t="str">
        <f t="shared" si="19"/>
        <v>Definitive</v>
      </c>
      <c r="L26" s="25" t="str">
        <f t="shared" ref="L26:AO33" si="20">IF(L14="","",L14/L$22)</f>
      </c>
      <c r="M26" s="25" t="str">
        <f t="shared" si="20"/>
      </c>
      <c r="N26" s="25" t="str">
        <f t="shared" si="20"/>
      </c>
      <c r="O26" s="25" t="str">
        <f t="shared" si="20"/>
      </c>
      <c r="P26" s="25" t="str">
        <f t="shared" si="20"/>
      </c>
      <c r="Q26" s="25" t="str">
        <f t="shared" si="20"/>
      </c>
      <c r="R26" s="25" t="str">
        <f t="shared" si="20"/>
      </c>
      <c r="S26" s="25" t="str">
        <f t="shared" si="20"/>
      </c>
      <c r="T26" s="25" t="str">
        <f t="shared" si="20"/>
      </c>
      <c r="U26" s="25" t="str">
        <f t="shared" si="20"/>
      </c>
      <c r="V26" s="29" t="n">
        <f t="shared" si="20"/>
        <v>0.59691175749363334</v>
      </c>
      <c r="W26" s="29" t="n">
        <f t="shared" si="20"/>
        <v>0.57960761225206658</v>
      </c>
      <c r="X26" s="29" t="n">
        <f t="shared" si="20"/>
        <v>0.56642015770335519</v>
      </c>
      <c r="Y26" s="29" t="n">
        <f t="shared" si="20"/>
        <v>0.52492812462502303</v>
      </c>
      <c r="Z26" s="29" t="n">
        <f t="shared" si="20"/>
        <v>0.48622271837014724</v>
      </c>
      <c r="AA26" s="29" t="n">
        <f t="shared" si="20"/>
        <v>0.44443884833092334</v>
      </c>
      <c r="AB26" s="29" t="n">
        <f t="shared" si="20"/>
        <v>0.4551736049652354</v>
      </c>
      <c r="AC26" s="29" t="n">
        <f t="shared" si="20"/>
        <v>0.45428355643760526</v>
      </c>
      <c r="AD26" s="29" t="n">
        <f t="shared" si="20"/>
        <v>0.44456139707590825</v>
      </c>
      <c r="AE26" s="29" t="n">
        <f t="shared" si="20"/>
        <v>0.44574361929933015</v>
      </c>
      <c r="AF26" s="29" t="n">
        <f t="shared" si="20"/>
        <v>0.42724365165486738</v>
      </c>
      <c r="AG26" s="29" t="n">
        <f t="shared" si="20"/>
        <v>0.45447113399629113</v>
      </c>
      <c r="AH26" s="29" t="n">
        <f t="shared" si="20"/>
        <v>0.46114709619229227</v>
      </c>
      <c r="AI26" s="29" t="n">
        <f t="shared" si="20"/>
        <v>0.4998184539772984</v>
      </c>
      <c r="AJ26" s="29" t="n">
        <f t="shared" si="20"/>
        <v>0.48488733119069943</v>
      </c>
      <c r="AK26" s="8" t="n">
        <f t="shared" si="20"/>
        <v>0.49610762521283103</v>
      </c>
      <c r="AL26" s="29" t="n">
        <f t="shared" si="20"/>
        <v>0.51151243326349505</v>
      </c>
      <c r="AM26" s="29" t="n">
        <f t="shared" si="20"/>
        <v>0.50411818250517271</v>
      </c>
      <c r="AN26" s="29" t="n">
        <f t="shared" si="20"/>
        <v>0.46284558348345828</v>
      </c>
      <c r="AO26" s="29" t="n">
        <f t="shared" si="20"/>
        <v>0.47858184147329891</v>
      </c>
      <c r="AP26" s="8" t="n">
        <f t="shared" ref="AP26:AP33" si="21">IF(AQ14="","",AQ14/AQ$22)</f>
        <v>0.48230478484093753</v>
      </c>
      <c r="AQ26" s="8"/>
      <c r="AR26" s="8" t="n">
        <f t="shared" ref="AR26:AS33" si="22">IF(AR14="","",AR14/AR$22)</f>
        <v>0.47097086487351547</v>
      </c>
      <c r="AS26" s="8" t="n">
        <f t="shared" si="22"/>
        <v>0.51042573980846051</v>
      </c>
    </row>
    <row r="27">
      <c r="A27" s="18" t="str">
        <f t="shared" ref="A27:A34" si="23">A15</f>
        <v>Award</v>
      </c>
      <c r="B27" s="18" t="str">
        <f t="shared" si="18"/>
        <v>Pur. Order</v>
      </c>
      <c r="E27" s="34"/>
      <c r="J27" s="1" t="str">
        <f t="shared" si="19"/>
        <v>Award</v>
      </c>
      <c r="K27" s="1" t="str">
        <f t="shared" si="19"/>
        <v>Pur. Order</v>
      </c>
      <c r="L27" s="25" t="str">
        <f t="shared" si="20"/>
      </c>
      <c r="M27" s="25" t="str">
        <f t="shared" si="20"/>
      </c>
      <c r="N27" s="25" t="str">
        <f t="shared" si="20"/>
      </c>
      <c r="O27" s="25" t="str">
        <f t="shared" si="20"/>
      </c>
      <c r="P27" s="25" t="str">
        <f t="shared" si="20"/>
      </c>
      <c r="Q27" s="25" t="str">
        <f t="shared" si="20"/>
      </c>
      <c r="R27" s="25" t="str">
        <f t="shared" si="20"/>
      </c>
      <c r="S27" s="25" t="str">
        <f t="shared" si="20"/>
      </c>
      <c r="T27" s="25" t="str">
        <f t="shared" si="20"/>
      </c>
      <c r="U27" s="25" t="str">
        <f t="shared" si="20"/>
      </c>
      <c r="V27" s="29" t="n">
        <f t="shared" si="20"/>
        <v>1.8955208886656645E-2</v>
      </c>
      <c r="W27" s="29" t="n">
        <f t="shared" si="20"/>
        <v>2.0279810902344191E-2</v>
      </c>
      <c r="X27" s="29" t="n">
        <f t="shared" si="20"/>
        <v>2.2201000588164516E-2</v>
      </c>
      <c r="Y27" s="29" t="n">
        <f t="shared" si="20"/>
        <v>2.6103315152424374E-2</v>
      </c>
      <c r="Z27" s="29" t="n">
        <f t="shared" si="20"/>
        <v>2.7363173690181829E-2</v>
      </c>
      <c r="AA27" s="29" t="n">
        <f t="shared" si="20"/>
        <v>3.0221903850779573E-2</v>
      </c>
      <c r="AB27" s="29" t="n">
        <f t="shared" si="20"/>
        <v>2.8412461775762989E-2</v>
      </c>
      <c r="AC27" s="29" t="n">
        <f t="shared" si="20"/>
        <v>2.999472270554648E-2</v>
      </c>
      <c r="AD27" s="29" t="n">
        <f t="shared" si="20"/>
        <v>2.9663465359430766E-2</v>
      </c>
      <c r="AE27" s="29" t="n">
        <f t="shared" si="20"/>
        <v>2.7719271136380876E-2</v>
      </c>
      <c r="AF27" s="29" t="n">
        <f t="shared" si="20"/>
        <v>2.9626343428062141E-2</v>
      </c>
      <c r="AG27" s="29" t="n">
        <f t="shared" si="20"/>
        <v>2.7451993249533096E-2</v>
      </c>
      <c r="AH27" s="29" t="n">
        <f t="shared" si="20"/>
        <v>2.2874341162080109E-2</v>
      </c>
      <c r="AI27" s="29" t="n">
        <f t="shared" si="20"/>
        <v>2.4059885220704159E-2</v>
      </c>
      <c r="AJ27" s="29" t="n">
        <f t="shared" si="20"/>
        <v>2.8250207485998428E-2</v>
      </c>
      <c r="AK27" s="8" t="n">
        <f t="shared" si="20"/>
        <v>2.9370215609416588E-2</v>
      </c>
      <c r="AL27" s="29" t="n">
        <f t="shared" si="20"/>
        <v>2.7683107073136599E-2</v>
      </c>
      <c r="AM27" s="29" t="n">
        <f t="shared" si="20"/>
        <v>2.5957265315063441E-2</v>
      </c>
      <c r="AN27" s="29" t="n">
        <f t="shared" si="20"/>
        <v>2.9378224312368098E-2</v>
      </c>
      <c r="AO27" s="29" t="n">
        <f t="shared" si="20"/>
        <v>2.8120782304844535E-2</v>
      </c>
      <c r="AP27" s="8" t="n">
        <f t="shared" si="21"/>
        <v>2.2275351612779382E-2</v>
      </c>
      <c r="AQ27" s="8"/>
      <c r="AR27" s="8" t="n">
        <f t="shared" si="22"/>
        <v>2.2680373537170177E-2</v>
      </c>
      <c r="AS27" s="8" t="n">
        <f t="shared" si="22"/>
        <v>1.8335714250126683E-2</v>
      </c>
    </row>
    <row r="28">
      <c r="A28" s="18" t="str">
        <f t="shared" si="23"/>
        <v>Task Order</v>
      </c>
      <c r="B28" s="18" t="str">
        <f t="shared" si="18"/>
        <v>BOA or BPA</v>
      </c>
      <c r="E28" s="34"/>
      <c r="J28" s="1" t="str">
        <f t="shared" si="19"/>
        <v>Task Order</v>
      </c>
      <c r="K28" s="1" t="str">
        <f t="shared" si="19"/>
        <v>BOA or BPA</v>
      </c>
      <c r="L28" s="25" t="str">
        <f t="shared" si="20"/>
      </c>
      <c r="M28" s="25" t="str">
        <f t="shared" si="20"/>
      </c>
      <c r="N28" s="25" t="str">
        <f t="shared" si="20"/>
      </c>
      <c r="O28" s="25" t="str">
        <f t="shared" si="20"/>
      </c>
      <c r="P28" s="25" t="str">
        <f t="shared" si="20"/>
      </c>
      <c r="Q28" s="25" t="str">
        <f t="shared" si="20"/>
      </c>
      <c r="R28" s="25" t="str">
        <f t="shared" si="20"/>
      </c>
      <c r="S28" s="25" t="str">
        <f t="shared" si="20"/>
      </c>
      <c r="T28" s="25" t="str">
        <f t="shared" si="20"/>
      </c>
      <c r="U28" s="25" t="str">
        <f t="shared" si="20"/>
      </c>
      <c r="V28" s="29" t="n">
        <f t="shared" si="20"/>
        <v>1.6726161408219507E-4</v>
      </c>
      <c r="W28" s="29" t="n">
        <f t="shared" si="20"/>
        <v>1.7719353617300595E-4</v>
      </c>
      <c r="X28" s="29" t="n">
        <f t="shared" si="20"/>
        <v>5.3132124763843793E-4</v>
      </c>
      <c r="Y28" s="29" t="n">
        <f t="shared" si="20"/>
        <v>1.0510665712759139E-4</v>
      </c>
      <c r="Z28" s="29" t="n">
        <f t="shared" si="20"/>
        <v>3.1697093625092788E-4</v>
      </c>
      <c r="AA28" s="29" t="n">
        <f t="shared" si="20"/>
        <v>1.0362762405056317E-4</v>
      </c>
      <c r="AB28" s="29" t="n">
        <f t="shared" si="20"/>
        <v>1.0448136172424064E-4</v>
      </c>
      <c r="AC28" s="29" t="n">
        <f t="shared" si="20"/>
        <v>4.4626366158530873E-5</v>
      </c>
      <c r="AD28" s="29" t="n">
        <f t="shared" si="20"/>
        <v>4.5288275948210033E-5</v>
      </c>
      <c r="AE28" s="29" t="n">
        <f t="shared" si="20"/>
        <v>4.2225602656864818E-5</v>
      </c>
      <c r="AF28" s="29" t="n">
        <f t="shared" si="20"/>
        <v>2.4498816911720411E-3</v>
      </c>
      <c r="AG28" s="29" t="n">
        <f t="shared" si="20"/>
        <v>1.2137541672656725E-2</v>
      </c>
      <c r="AH28" s="29" t="n">
        <f t="shared" si="20"/>
        <v>2.4659387146297229E-2</v>
      </c>
      <c r="AI28" s="29" t="n">
        <f t="shared" si="20"/>
        <v>3.1322781648867121E-2</v>
      </c>
      <c r="AJ28" s="29" t="n">
        <f t="shared" si="20"/>
        <v>3.7844552218124626E-2</v>
      </c>
      <c r="AK28" s="8" t="n">
        <f t="shared" si="20"/>
        <v>4.4856364918712859E-2</v>
      </c>
      <c r="AL28" s="29" t="n">
        <f t="shared" si="20"/>
        <v>4.5452626264052345E-2</v>
      </c>
      <c r="AM28" s="29" t="n">
        <f t="shared" si="20"/>
        <v>5.0608020073080934E-2</v>
      </c>
      <c r="AN28" s="29" t="n">
        <f t="shared" si="20"/>
        <v>5.4439676632826388E-2</v>
      </c>
      <c r="AO28" s="29" t="n">
        <f t="shared" si="20"/>
        <v>4.5078891344545825E-2</v>
      </c>
      <c r="AP28" s="8" t="n">
        <f t="shared" si="21"/>
        <v>4.3681755090540904E-2</v>
      </c>
      <c r="AQ28" s="8"/>
      <c r="AR28" s="8" t="n">
        <f t="shared" si="22"/>
        <v>4.3036170398553626E-2</v>
      </c>
      <c r="AS28" s="8" t="n">
        <f t="shared" si="22"/>
        <v>4.2747395155365304E-2</v>
      </c>
    </row>
    <row r="29">
      <c r="A29" s="18" t="str">
        <f t="shared" si="23"/>
        <v>Task Order</v>
      </c>
      <c r="B29" s="18" t="str">
        <f t="shared" si="18"/>
        <v>FSS or GWAC</v>
      </c>
      <c r="E29" s="34"/>
      <c r="J29" s="1" t="str">
        <f t="shared" si="19"/>
        <v>Task Order</v>
      </c>
      <c r="K29" s="1" t="str">
        <f t="shared" si="19"/>
        <v>FSS or GWAC</v>
      </c>
      <c r="L29" s="25" t="str">
        <f t="shared" si="20"/>
      </c>
      <c r="M29" s="25" t="str">
        <f t="shared" si="20"/>
      </c>
      <c r="N29" s="25" t="str">
        <f t="shared" si="20"/>
      </c>
      <c r="O29" s="25" t="str">
        <f t="shared" si="20"/>
      </c>
      <c r="P29" s="25" t="str">
        <f t="shared" si="20"/>
      </c>
      <c r="Q29" s="25" t="str">
        <f t="shared" si="20"/>
      </c>
      <c r="R29" s="25" t="str">
        <f t="shared" si="20"/>
      </c>
      <c r="S29" s="25" t="str">
        <f t="shared" si="20"/>
      </c>
      <c r="T29" s="25" t="str">
        <f t="shared" si="20"/>
      </c>
      <c r="U29" s="25" t="str">
        <f t="shared" si="20"/>
      </c>
      <c r="V29" s="29" t="n">
        <f t="shared" si="20"/>
        <v>3.4745920694330724E-2</v>
      </c>
      <c r="W29" s="29" t="n">
        <f t="shared" si="20"/>
        <v>3.9813453467355958E-2</v>
      </c>
      <c r="X29" s="29" t="n">
        <f t="shared" si="20"/>
        <v>4.67671774660188E-2</v>
      </c>
      <c r="Y29" s="29" t="n">
        <f t="shared" si="20"/>
        <v>4.7653295364955592E-2</v>
      </c>
      <c r="Z29" s="29" t="n">
        <f t="shared" si="20"/>
        <v>5.0657117286695162E-2</v>
      </c>
      <c r="AA29" s="29" t="n">
        <f t="shared" si="20"/>
        <v>4.473413499723064E-2</v>
      </c>
      <c r="AB29" s="29" t="n">
        <f t="shared" si="20"/>
        <v>4.3229650526437582E-2</v>
      </c>
      <c r="AC29" s="29" t="n">
        <f t="shared" si="20"/>
        <v>3.6509556552500579E-2</v>
      </c>
      <c r="AD29" s="29" t="n">
        <f t="shared" si="20"/>
        <v>2.9775312407800417E-2</v>
      </c>
      <c r="AE29" s="29" t="n">
        <f t="shared" si="20"/>
        <v>2.7846219847689813E-2</v>
      </c>
      <c r="AF29" s="29" t="n">
        <f t="shared" si="20"/>
        <v>2.5490674876779272E-2</v>
      </c>
      <c r="AG29" s="29" t="n">
        <f t="shared" si="20"/>
        <v>2.2925079190976427E-2</v>
      </c>
      <c r="AH29" s="29" t="n">
        <f t="shared" si="20"/>
        <v>2.1647066501093212E-2</v>
      </c>
      <c r="AI29" s="29" t="n">
        <f t="shared" si="20"/>
        <v>2.0736613189078486E-2</v>
      </c>
      <c r="AJ29" s="29" t="n">
        <f t="shared" si="20"/>
        <v>2.3648948502997327E-2</v>
      </c>
      <c r="AK29" s="44" t="n">
        <f t="shared" si="20"/>
        <v>2.2813469686046212E-2</v>
      </c>
      <c r="AL29" s="29" t="n">
        <f t="shared" si="20"/>
        <v>2.3931982201494867E-2</v>
      </c>
      <c r="AM29" s="29" t="n">
        <f t="shared" si="20"/>
        <v>2.2559240365101853E-2</v>
      </c>
      <c r="AN29" s="29" t="n">
        <f t="shared" si="20"/>
        <v>2.3455353192520807E-2</v>
      </c>
      <c r="AO29" s="29" t="n">
        <f t="shared" si="20"/>
        <v>2.5041740931715843E-2</v>
      </c>
      <c r="AP29" s="8" t="n">
        <f t="shared" si="21"/>
        <v>2.8319004508905832E-2</v>
      </c>
      <c r="AQ29" s="8"/>
      <c r="AR29" s="44" t="n">
        <f t="shared" si="22"/>
        <v>2.730477787210444E-2</v>
      </c>
      <c r="AS29" s="44" t="n">
        <f t="shared" si="22"/>
        <v>2.0710992579914551E-2</v>
      </c>
    </row>
    <row r="30">
      <c r="A30" s="18" t="str">
        <f t="shared" si="23"/>
        <v>Task Order</v>
      </c>
      <c r="B30" s="18" t="str">
        <f t="shared" si="18"/>
        <v>Multi-Awd.</v>
      </c>
      <c r="E30" s="34"/>
      <c r="J30" s="1" t="str">
        <f t="shared" si="19"/>
        <v>Task Order</v>
      </c>
      <c r="K30" s="1" t="str">
        <f t="shared" si="19"/>
        <v>Multi-Awd.</v>
      </c>
      <c r="L30" s="25" t="str">
        <f t="shared" si="20"/>
      </c>
      <c r="M30" s="25" t="str">
        <f t="shared" si="20"/>
      </c>
      <c r="N30" s="25" t="str">
        <f t="shared" si="20"/>
      </c>
      <c r="O30" s="25" t="str">
        <f t="shared" si="20"/>
      </c>
      <c r="P30" s="25" t="str">
        <f t="shared" si="20"/>
      </c>
      <c r="Q30" s="25" t="str">
        <f t="shared" si="20"/>
      </c>
      <c r="R30" s="25" t="str">
        <f t="shared" si="20"/>
      </c>
      <c r="S30" s="25" t="str">
        <f t="shared" si="20"/>
      </c>
      <c r="T30" s="25" t="str">
        <f t="shared" si="20"/>
      </c>
      <c r="U30" s="25" t="str">
        <f t="shared" si="20"/>
      </c>
      <c r="V30" s="29" t="n">
        <f t="shared" si="20"/>
        <v>7.691132773681772E-2</v>
      </c>
      <c r="W30" s="29" t="n">
        <f t="shared" si="20"/>
        <v>7.7876442894114287E-2</v>
      </c>
      <c r="X30" s="29" t="n">
        <f t="shared" si="20"/>
        <v>8.3215417333836042E-2</v>
      </c>
      <c r="Y30" s="29" t="n">
        <f t="shared" si="20"/>
        <v>8.6098929369732236E-2</v>
      </c>
      <c r="Z30" s="29" t="n">
        <f t="shared" si="20"/>
        <v>9.7005767241236218E-2</v>
      </c>
      <c r="AA30" s="29" t="n">
        <f t="shared" si="20"/>
        <v>0.10435898747912516</v>
      </c>
      <c r="AB30" s="29" t="n">
        <f t="shared" si="20"/>
        <v>0.10771324512258423</v>
      </c>
      <c r="AC30" s="29" t="n">
        <f t="shared" si="20"/>
        <v>0.10852785536967362</v>
      </c>
      <c r="AD30" s="29" t="n">
        <f t="shared" si="20"/>
        <v>0.11545642075861716</v>
      </c>
      <c r="AE30" s="29" t="n">
        <f t="shared" si="20"/>
        <v>0.13182048730446072</v>
      </c>
      <c r="AF30" s="29" t="n">
        <f t="shared" si="20"/>
        <v>0.15403517247540813</v>
      </c>
      <c r="AG30" s="29" t="n">
        <f t="shared" si="20"/>
        <v>0.15498990135571736</v>
      </c>
      <c r="AH30" s="29" t="n">
        <f t="shared" si="20"/>
        <v>0.14123565986680453</v>
      </c>
      <c r="AI30" s="29" t="n">
        <f t="shared" si="20"/>
        <v>0.13609187594739908</v>
      </c>
      <c r="AJ30" s="29" t="n">
        <f t="shared" si="20"/>
        <v>0.13450627254199199</v>
      </c>
      <c r="AK30" s="8" t="n">
        <f t="shared" si="20"/>
        <v>0.12565212934261341</v>
      </c>
      <c r="AL30" s="29" t="n">
        <f t="shared" si="20"/>
        <v>0.12652914606706625</v>
      </c>
      <c r="AM30" s="29" t="n">
        <f t="shared" si="20"/>
        <v>0.12692722971012621</v>
      </c>
      <c r="AN30" s="29" t="n">
        <f t="shared" si="20"/>
        <v>0.1326611862210561</v>
      </c>
      <c r="AO30" s="29" t="n">
        <f t="shared" si="20"/>
        <v>0.13438147381479085</v>
      </c>
      <c r="AP30" s="8" t="n">
        <f t="shared" si="21"/>
        <v>0.13843241219129174</v>
      </c>
      <c r="AQ30" s="8"/>
      <c r="AR30" s="8" t="n">
        <f t="shared" si="22"/>
        <v>0.14504234153543349</v>
      </c>
      <c r="AS30" s="8" t="n">
        <f t="shared" si="22"/>
        <v>0.12992191116163312</v>
      </c>
    </row>
    <row r="31">
      <c r="A31" s="18" t="str">
        <f t="shared" si="23"/>
        <v>Task Order</v>
      </c>
      <c r="B31" s="18" t="str">
        <f t="shared" si="18"/>
        <v>Single-Awd.</v>
      </c>
      <c r="E31" s="34"/>
      <c r="J31" s="1" t="str">
        <f t="shared" si="19"/>
        <v>Task Order</v>
      </c>
      <c r="K31" s="1" t="str">
        <f t="shared" si="19"/>
        <v>Single-Awd.</v>
      </c>
      <c r="L31" s="25" t="str">
        <f t="shared" si="20"/>
      </c>
      <c r="M31" s="25" t="str">
        <f t="shared" si="20"/>
      </c>
      <c r="N31" s="25" t="str">
        <f t="shared" si="20"/>
      </c>
      <c r="O31" s="25" t="str">
        <f t="shared" si="20"/>
      </c>
      <c r="P31" s="25" t="str">
        <f t="shared" si="20"/>
      </c>
      <c r="Q31" s="25" t="str">
        <f t="shared" si="20"/>
      </c>
      <c r="R31" s="25" t="str">
        <f t="shared" si="20"/>
      </c>
      <c r="S31" s="25" t="str">
        <f t="shared" si="20"/>
      </c>
      <c r="T31" s="25" t="str">
        <f t="shared" si="20"/>
      </c>
      <c r="U31" s="25" t="str">
        <f t="shared" si="20"/>
      </c>
      <c r="V31" s="29" t="n">
        <f t="shared" si="20"/>
        <v>0.25731491708959481</v>
      </c>
      <c r="W31" s="29" t="n">
        <f t="shared" si="20"/>
        <v>0.27717600793545355</v>
      </c>
      <c r="X31" s="29" t="n">
        <f t="shared" si="20"/>
        <v>0.27738656339186085</v>
      </c>
      <c r="Y31" s="29" t="n">
        <f t="shared" si="20"/>
        <v>0.31336565172342778</v>
      </c>
      <c r="Z31" s="29" t="n">
        <f t="shared" si="20"/>
        <v>0.33734002448500627</v>
      </c>
      <c r="AA31" s="29" t="n">
        <f t="shared" si="20"/>
        <v>0.37539004576325757</v>
      </c>
      <c r="AB31" s="29" t="n">
        <f t="shared" si="20"/>
        <v>0.36506464159856722</v>
      </c>
      <c r="AC31" s="29" t="n">
        <f t="shared" si="20"/>
        <v>0.37044185208797409</v>
      </c>
      <c r="AD31" s="29" t="n">
        <f t="shared" si="20"/>
        <v>0.38042387718853665</v>
      </c>
      <c r="AE31" s="29" t="n">
        <f t="shared" si="20"/>
        <v>0.36681411832545152</v>
      </c>
      <c r="AF31" s="29" t="n">
        <f t="shared" si="20"/>
        <v>0.35912316586477888</v>
      </c>
      <c r="AG31" s="29" t="n">
        <f t="shared" si="20"/>
        <v>0.32601232210610775</v>
      </c>
      <c r="AH31" s="29" t="n">
        <f t="shared" si="20"/>
        <v>0.32611102651259799</v>
      </c>
      <c r="AI31" s="29" t="n">
        <f t="shared" si="20"/>
        <v>0.2862286889800788</v>
      </c>
      <c r="AJ31" s="29" t="n">
        <f t="shared" si="20"/>
        <v>0.28888225823869318</v>
      </c>
      <c r="AK31" s="8" t="n">
        <f t="shared" si="20"/>
        <v>0.27916860283266731</v>
      </c>
      <c r="AL31" s="29" t="n">
        <f t="shared" si="20"/>
        <v>0.26472388293501686</v>
      </c>
      <c r="AM31" s="29" t="n">
        <f t="shared" si="20"/>
        <v>0.26923975253892479</v>
      </c>
      <c r="AN31" s="29" t="n">
        <f t="shared" si="20"/>
        <v>0.29721218830627666</v>
      </c>
      <c r="AO31" s="29" t="n">
        <f t="shared" si="20"/>
        <v>0.28879226922087403</v>
      </c>
      <c r="AP31" s="8" t="n">
        <f t="shared" si="21"/>
        <v>0.28497955394059576</v>
      </c>
      <c r="AQ31" s="8"/>
      <c r="AR31" s="44" t="n">
        <f t="shared" si="22"/>
        <v>0.29096231553698632</v>
      </c>
      <c r="AS31" s="44" t="n">
        <f t="shared" si="22"/>
        <v>0.2778582470444998</v>
      </c>
    </row>
    <row r="32">
      <c r="A32" s="18" t="str">
        <f t="shared" si="23"/>
        <v>Task Order</v>
      </c>
      <c r="B32" s="18" t="str">
        <f t="shared" si="18"/>
        <v>Unlbd. IDV</v>
      </c>
      <c r="E32" s="34"/>
      <c r="J32" s="1" t="str">
        <f t="shared" si="19"/>
        <v>Task Order</v>
      </c>
      <c r="K32" s="1" t="str">
        <f t="shared" si="19"/>
        <v>Unlbd. IDV</v>
      </c>
      <c r="L32" s="25" t="str">
        <f t="shared" si="20"/>
      </c>
      <c r="M32" s="25" t="str">
        <f t="shared" si="20"/>
      </c>
      <c r="N32" s="25" t="str">
        <f t="shared" si="20"/>
      </c>
      <c r="O32" s="25" t="str">
        <f t="shared" si="20"/>
      </c>
      <c r="P32" s="25" t="str">
        <f t="shared" si="20"/>
      </c>
      <c r="Q32" s="25" t="str">
        <f t="shared" si="20"/>
      </c>
      <c r="R32" s="25" t="str">
        <f t="shared" si="20"/>
      </c>
      <c r="S32" s="25" t="str">
        <f t="shared" si="20"/>
      </c>
      <c r="T32" s="25" t="str">
        <f t="shared" si="20"/>
      </c>
      <c r="U32" s="25" t="str">
        <f t="shared" si="20"/>
      </c>
      <c r="V32" s="29" t="n">
        <f t="shared" si="20"/>
        <v>1.4990971373761694E-2</v>
      </c>
      <c r="W32" s="29" t="n">
        <f t="shared" si="20"/>
        <v>5.0694790124924359E-3</v>
      </c>
      <c r="X32" s="29" t="n">
        <f t="shared" si="20"/>
        <v>3.477680554106524E-3</v>
      </c>
      <c r="Y32" s="29" t="n">
        <f t="shared" si="20"/>
        <v>1.745384347866936E-3</v>
      </c>
      <c r="Z32" s="29" t="n">
        <f t="shared" si="20"/>
        <v>1.0758840026223713E-3</v>
      </c>
      <c r="AA32" s="29" t="n">
        <f t="shared" si="20"/>
        <v>7.4308470138515382E-4</v>
      </c>
      <c r="AB32" s="29" t="n">
        <f t="shared" si="20"/>
        <v>2.9758378990258732E-4</v>
      </c>
      <c r="AC32" s="29" t="n">
        <f t="shared" si="20"/>
        <v>1.957978950607479E-4</v>
      </c>
      <c r="AD32" s="29" t="n">
        <f t="shared" si="20"/>
        <v>7.4238933758635276E-5</v>
      </c>
      <c r="AE32" s="29" t="n">
        <f t="shared" si="20"/>
        <v>1.4058484030119501E-5</v>
      </c>
      <c r="AF32" s="29" t="n">
        <f t="shared" si="20"/>
        <v>2.0311100089321333E-3</v>
      </c>
      <c r="AG32" s="29" t="n">
        <f t="shared" si="20"/>
        <v>2.0120284287176008E-3</v>
      </c>
      <c r="AH32" s="29" t="n">
        <f t="shared" si="20"/>
        <v>2.3254226188346733E-3</v>
      </c>
      <c r="AI32" s="29" t="n">
        <f t="shared" si="20"/>
        <v>1.7417010365740153E-3</v>
      </c>
      <c r="AJ32" s="29" t="n">
        <f t="shared" si="20"/>
        <v>1.9804298214949937E-3</v>
      </c>
      <c r="AK32" s="8" t="n">
        <f t="shared" si="20"/>
        <v>2.0315923977127894E-3</v>
      </c>
      <c r="AL32" s="29" t="n">
        <f t="shared" si="20"/>
        <v>1.6682219573787004E-4</v>
      </c>
      <c r="AM32" s="29" t="n">
        <f t="shared" si="20"/>
        <v>5.9030949252988939E-4</v>
      </c>
      <c r="AN32" s="29" t="n">
        <f t="shared" si="20"/>
        <v>7.7878514936245637E-6</v>
      </c>
      <c r="AO32" s="29" t="n">
        <f t="shared" si="20"/>
        <v>3.0009099300011606E-6</v>
      </c>
      <c r="AP32" s="8" t="n">
        <f t="shared" si="21"/>
        <v>7.137814948869703E-6</v>
      </c>
      <c r="AQ32" s="8"/>
      <c r="AR32" s="44" t="n">
        <f t="shared" si="22"/>
        <v>3.1562462365377117E-6</v>
      </c>
      <c r="AS32" s="44" t="str">
        <f t="shared" si="22"/>
      </c>
    </row>
    <row r="33">
      <c r="A33" s="58" t="n">
        <f>IF(J33="","",J33)</f>
        <v>0</v>
      </c>
      <c r="B33" s="58" t="n">
        <f>IF(K33="","",K33)</f>
        <v>0</v>
      </c>
      <c r="E33" s="34"/>
      <c r="J33" s="1" t="n">
        <f t="shared" si="19"/>
        <v>0</v>
      </c>
      <c r="K33" s="1" t="n">
        <f t="shared" si="19"/>
        <v>0</v>
      </c>
      <c r="L33" s="25" t="n">
        <f t="shared" si="20"/>
        <v>1</v>
      </c>
      <c r="M33" s="25" t="n">
        <f t="shared" si="20"/>
        <v>1</v>
      </c>
      <c r="N33" s="25" t="n">
        <f t="shared" si="20"/>
        <v>1</v>
      </c>
      <c r="O33" s="25" t="n">
        <f t="shared" si="20"/>
        <v>1</v>
      </c>
      <c r="P33" s="25" t="n">
        <f t="shared" si="20"/>
        <v>1</v>
      </c>
      <c r="Q33" s="25" t="n">
        <f t="shared" si="20"/>
        <v>1</v>
      </c>
      <c r="R33" s="25" t="n">
        <f t="shared" si="20"/>
        <v>1</v>
      </c>
      <c r="S33" s="25" t="n">
        <f t="shared" si="20"/>
        <v>1</v>
      </c>
      <c r="T33" s="25" t="n">
        <f t="shared" si="20"/>
        <v>1</v>
      </c>
      <c r="U33" s="25" t="n">
        <f t="shared" si="20"/>
        <v>1</v>
      </c>
      <c r="V33" s="29" t="n">
        <f t="shared" si="20"/>
        <v>2.635111122891912E-6</v>
      </c>
      <c r="W33" s="29" t="n">
        <f t="shared" si="20"/>
        <v>0</v>
      </c>
      <c r="X33" s="29" t="n">
        <f t="shared" si="20"/>
        <v>6.8171501956492357E-7</v>
      </c>
      <c r="Y33" s="29" t="n">
        <f t="shared" si="20"/>
        <v>1.9275944240932004E-7</v>
      </c>
      <c r="Z33" s="29" t="n">
        <f t="shared" si="20"/>
        <v>1.8343987860031254E-5</v>
      </c>
      <c r="AA33" s="29" t="n">
        <f t="shared" si="20"/>
        <v>9.367253247832993E-6</v>
      </c>
      <c r="AB33" s="29" t="n">
        <f t="shared" si="20"/>
        <v>4.3308597856347026E-6</v>
      </c>
      <c r="AC33" s="29" t="n">
        <f t="shared" si="20"/>
        <v>2.0325854804869132E-6</v>
      </c>
      <c r="AD33" s="29" t="n">
        <f t="shared" si="20"/>
        <v>0</v>
      </c>
      <c r="AE33" s="29" t="n">
        <f t="shared" si="20"/>
        <v>0</v>
      </c>
      <c r="AF33" s="29" t="n">
        <f t="shared" si="20"/>
        <v>0</v>
      </c>
      <c r="AG33" s="29" t="n">
        <f t="shared" si="20"/>
        <v>0</v>
      </c>
      <c r="AH33" s="29" t="n">
        <f t="shared" si="20"/>
        <v>0</v>
      </c>
      <c r="AI33" s="29" t="n">
        <f t="shared" si="20"/>
        <v>0</v>
      </c>
      <c r="AJ33" s="29" t="n">
        <f t="shared" si="20"/>
        <v>0</v>
      </c>
      <c r="AK33" s="8" t="n">
        <f t="shared" si="20"/>
        <v>0</v>
      </c>
      <c r="AL33" s="29" t="n">
        <f t="shared" si="20"/>
        <v>0</v>
      </c>
      <c r="AM33" s="29" t="n">
        <f t="shared" si="20"/>
        <v>0</v>
      </c>
      <c r="AN33" s="29" t="str">
        <f t="shared" si="20"/>
      </c>
      <c r="AO33" s="29" t="n">
        <f t="shared" si="20"/>
        <v>0</v>
      </c>
      <c r="AP33" s="8" t="str">
        <f t="shared" si="21"/>
      </c>
      <c r="AQ33" s="8"/>
      <c r="AR33" s="44" t="str">
        <f t="shared" si="22"/>
      </c>
      <c r="AS33" s="44" t="n">
        <f t="shared" si="22"/>
        <v>0</v>
      </c>
    </row>
    <row r="34">
      <c r="A34" s="18" t="str">
        <f t="shared" si="23"/>
        <v>Subtotal</v>
      </c>
      <c r="B34" s="18" t="str">
        <f t="shared" si="18"/>
      </c>
      <c r="E34" s="34"/>
      <c r="K34" s="34" t="s">
        <v>40</v>
      </c>
      <c r="L34" s="29" t="n">
        <f t="shared" ref="L34:W34" si="24">IF(SUM(L26:L33)=1,1,FALSE)</f>
        <v>1</v>
      </c>
      <c r="M34" s="29" t="n">
        <f t="shared" si="24"/>
        <v>1</v>
      </c>
      <c r="N34" s="29" t="n">
        <f t="shared" si="24"/>
        <v>1</v>
      </c>
      <c r="O34" s="29" t="n">
        <f t="shared" si="24"/>
        <v>1</v>
      </c>
      <c r="P34" s="29" t="n">
        <f t="shared" si="24"/>
        <v>1</v>
      </c>
      <c r="Q34" s="29" t="n">
        <f t="shared" si="24"/>
        <v>1</v>
      </c>
      <c r="R34" s="29" t="n">
        <f t="shared" si="24"/>
        <v>1</v>
      </c>
      <c r="S34" s="29" t="n">
        <f t="shared" si="24"/>
        <v>1</v>
      </c>
      <c r="T34" s="29" t="n">
        <f t="shared" si="24"/>
        <v>1</v>
      </c>
      <c r="U34" s="29" t="n">
        <f t="shared" si="24"/>
        <v>1</v>
      </c>
      <c r="V34" s="29" t="n">
        <f t="shared" si="24"/>
        <v>1</v>
      </c>
      <c r="W34" s="29" t="n">
        <f t="shared" si="24"/>
        <v>1</v>
      </c>
      <c r="X34" s="29" t="b">
        <f t="shared" ref="X34:AP34" si="25">SUM(X26:X33)=1</f>
        <v>1</v>
      </c>
      <c r="Y34" s="29" t="b">
        <f t="shared" si="25"/>
        <v>1</v>
      </c>
      <c r="Z34" s="29" t="b">
        <f t="shared" si="25"/>
        <v>1</v>
      </c>
      <c r="AA34" s="29" t="b">
        <f t="shared" si="25"/>
        <v>1</v>
      </c>
      <c r="AB34" s="29" t="b">
        <f t="shared" si="25"/>
        <v>1</v>
      </c>
      <c r="AC34" s="29" t="b">
        <f t="shared" si="25"/>
        <v>1</v>
      </c>
      <c r="AD34" s="29" t="b">
        <f t="shared" si="25"/>
        <v>1</v>
      </c>
      <c r="AE34" s="29" t="b">
        <f t="shared" si="25"/>
        <v>1</v>
      </c>
      <c r="AF34" s="29" t="b">
        <f t="shared" si="25"/>
        <v>1</v>
      </c>
      <c r="AG34" s="29" t="b">
        <f t="shared" si="25"/>
        <v>1</v>
      </c>
      <c r="AH34" s="29" t="b">
        <f t="shared" si="25"/>
        <v>1</v>
      </c>
      <c r="AI34" s="29" t="b">
        <f t="shared" si="25"/>
        <v>1</v>
      </c>
      <c r="AJ34" s="29" t="b">
        <f t="shared" si="25"/>
        <v>1</v>
      </c>
      <c r="AK34" s="29" t="b">
        <f t="shared" si="25"/>
        <v>1</v>
      </c>
      <c r="AL34" s="29" t="b">
        <f t="shared" si="25"/>
        <v>1</v>
      </c>
      <c r="AM34" s="29" t="b">
        <f t="shared" si="25"/>
        <v>1</v>
      </c>
      <c r="AN34" s="29" t="b">
        <f t="shared" si="25"/>
        <v>1</v>
      </c>
      <c r="AO34" s="29" t="b">
        <f t="shared" si="25"/>
        <v>1</v>
      </c>
      <c r="AP34" s="29" t="b">
        <f t="shared" si="25"/>
        <v>1</v>
      </c>
      <c r="AQ34" s="29"/>
      <c r="AR34" s="29" t="b">
        <f>SUM(AR26:AR33)=1</f>
        <v>1</v>
      </c>
      <c r="AS34" s="29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338</v>
      </c>
      <c r="N1" t="s">
        <v>443</v>
      </c>
      <c r="O1" t="s">
        <v>290</v>
      </c>
      <c r="P1" t="s">
        <v>291</v>
      </c>
      <c r="Q1" t="s">
        <v>292</v>
      </c>
      <c r="R1" t="s">
        <v>293</v>
      </c>
      <c r="S1" t="s">
        <v>294</v>
      </c>
      <c r="T1" t="s">
        <v>295</v>
      </c>
      <c r="U1" t="s">
        <v>296</v>
      </c>
      <c r="V1" t="s">
        <v>297</v>
      </c>
      <c r="W1" t="s">
        <v>298</v>
      </c>
      <c r="X1" t="s">
        <v>299</v>
      </c>
      <c r="Y1" t="s">
        <v>300</v>
      </c>
      <c r="Z1" t="s">
        <v>301</v>
      </c>
      <c r="AA1" t="s">
        <v>302</v>
      </c>
      <c r="AB1" t="s">
        <v>303</v>
      </c>
      <c r="AC1" t="s">
        <v>304</v>
      </c>
      <c r="AD1" t="s">
        <v>305</v>
      </c>
      <c r="AE1" t="s">
        <v>306</v>
      </c>
      <c r="AF1" t="s">
        <v>307</v>
      </c>
      <c r="AG1" t="s">
        <v>308</v>
      </c>
      <c r="AH1" t="s">
        <v>309</v>
      </c>
      <c r="AI1" t="s">
        <v>310</v>
      </c>
      <c r="AJ1" t="s">
        <v>311</v>
      </c>
      <c r="AK1" t="s">
        <v>312</v>
      </c>
      <c r="AL1" t="s">
        <v>313</v>
      </c>
      <c r="AM1" t="s">
        <v>314</v>
      </c>
      <c r="AN1" t="s">
        <v>315</v>
      </c>
      <c r="AO1" t="s">
        <v>316</v>
      </c>
      <c r="AP1" t="s">
        <v>317</v>
      </c>
      <c r="AQ1" t="s">
        <v>318</v>
      </c>
      <c r="AR1" t="s">
        <v>319</v>
      </c>
      <c r="AS1" t="s">
        <v>320</v>
      </c>
      <c r="AT1" t="s">
        <v>321</v>
      </c>
      <c r="AU1" t="s">
        <v>322</v>
      </c>
      <c r="AV1" t="s">
        <v>323</v>
      </c>
    </row>
    <row r="2">
      <c r="A2" t="str">
        <f t="shared" si="0"/>
        <v>Aircraft</v>
      </c>
      <c r="B2" t="str">
        <f t="shared" si="1"/>
        <v>Not Multiyear</v>
      </c>
      <c r="M2" t="s">
        <v>339</v>
      </c>
      <c r="N2" t="s">
        <v>444</v>
      </c>
      <c r="O2" s="41"/>
      <c r="P2" s="41"/>
      <c r="Q2" s="41"/>
      <c r="R2" s="41"/>
      <c r="S2" s="41"/>
      <c r="T2" s="41"/>
      <c r="U2" s="41"/>
      <c r="V2" s="41"/>
      <c r="W2" s="41"/>
      <c r="X2" s="41"/>
      <c r="Y2" s="41" t="n">
        <v>35354848293.529999</v>
      </c>
      <c r="Z2" s="41" t="n">
        <v>36073920576.150299</v>
      </c>
      <c r="AA2" s="41" t="n">
        <v>38395019925.2453</v>
      </c>
      <c r="AB2" s="41" t="n">
        <v>46832694159.646599</v>
      </c>
      <c r="AC2" s="41" t="n">
        <v>44274956494.078201</v>
      </c>
      <c r="AD2" s="41" t="n">
        <v>40714492420.783501</v>
      </c>
      <c r="AE2" s="41" t="n">
        <v>47485476034.148003</v>
      </c>
      <c r="AF2" s="41" t="n">
        <v>55605651135.0895</v>
      </c>
      <c r="AG2" s="41" t="n">
        <v>57808860084.948898</v>
      </c>
      <c r="AH2" s="41" t="n">
        <v>60597185085.596298</v>
      </c>
      <c r="AI2" s="41" t="n">
        <v>57949317485.093399</v>
      </c>
      <c r="AJ2" s="41" t="n">
        <v>62929938938.049103</v>
      </c>
      <c r="AK2" s="41" t="n">
        <v>65439003487.970901</v>
      </c>
      <c r="AL2" s="41" t="n">
        <v>60550540424.060898</v>
      </c>
      <c r="AM2" s="41" t="n">
        <v>48617625412.867203</v>
      </c>
      <c r="AN2" s="41" t="n">
        <v>51057197577.337402</v>
      </c>
      <c r="AO2" s="41" t="n">
        <v>63486077570.586304</v>
      </c>
      <c r="AP2" s="41" t="n">
        <v>72252836342.717804</v>
      </c>
      <c r="AQ2" s="41" t="n">
        <v>66210539625.146103</v>
      </c>
      <c r="AR2" s="41" t="n">
        <v>71940725654.658401</v>
      </c>
      <c r="AS2" s="41" t="n">
        <v>90983216431.391998</v>
      </c>
      <c r="AT2" s="41" t="n">
        <v>57511333205.566002</v>
      </c>
      <c r="AU2" s="41" t="n">
        <v>58955777016.796097</v>
      </c>
      <c r="AV2" s="41" t="n">
        <v>40630024975.9459</v>
      </c>
      <c r="AW2" s="41"/>
    </row>
    <row r="3">
      <c r="A3" t="str">
        <f t="shared" si="0"/>
        <v>Aircraft</v>
      </c>
      <c r="B3" t="str">
        <f t="shared" si="1"/>
        <v>Multiyear Contract</v>
      </c>
      <c r="M3" t="s">
        <v>339</v>
      </c>
      <c r="N3" t="s">
        <v>445</v>
      </c>
      <c r="O3" s="41"/>
      <c r="P3" s="41"/>
      <c r="Q3" s="41"/>
      <c r="R3" s="41"/>
      <c r="S3" s="41"/>
      <c r="T3" s="41"/>
      <c r="U3" s="41"/>
      <c r="V3" s="41"/>
      <c r="W3" s="41"/>
      <c r="X3" s="41"/>
      <c r="Y3" s="41" t="n">
        <v>65489771</v>
      </c>
      <c r="Z3" s="41" t="n">
        <v>47925471.789099999</v>
      </c>
      <c r="AA3" s="41" t="n">
        <v>630814695</v>
      </c>
      <c r="AB3" s="41" t="n">
        <v>2412288979</v>
      </c>
      <c r="AC3" s="41" t="n">
        <v>3527132291</v>
      </c>
      <c r="AD3" s="41" t="n">
        <v>6568062671.5</v>
      </c>
      <c r="AE3" s="41" t="n">
        <v>6485860217.375</v>
      </c>
      <c r="AF3" s="41" t="n">
        <v>4875553577.6464996</v>
      </c>
      <c r="AG3" s="41" t="n">
        <v>8913742330.3670998</v>
      </c>
      <c r="AH3" s="41" t="n">
        <v>4806618457.4169998</v>
      </c>
      <c r="AI3" s="41" t="n">
        <v>3946963567.2620001</v>
      </c>
      <c r="AJ3" s="41" t="n">
        <v>4316018279.4800997</v>
      </c>
      <c r="AK3" s="41" t="n">
        <v>7626783778.9890003</v>
      </c>
      <c r="AL3" s="41" t="n">
        <v>6667595438.8287001</v>
      </c>
      <c r="AM3" s="41" t="n">
        <v>3852724591.4853001</v>
      </c>
      <c r="AN3" s="41" t="n">
        <v>3922224011.4254999</v>
      </c>
      <c r="AO3" s="41" t="n">
        <v>5036308368.3620996</v>
      </c>
      <c r="AP3" s="41" t="n">
        <v>5091450828.0289001</v>
      </c>
      <c r="AQ3" s="41" t="n">
        <v>5917539014.4989996</v>
      </c>
      <c r="AR3" s="41" t="n">
        <v>7906833983.0290003</v>
      </c>
      <c r="AS3" s="41" t="n">
        <v>6142614578.6190004</v>
      </c>
      <c r="AT3" s="41" t="n">
        <v>5688732594.8240004</v>
      </c>
      <c r="AU3" s="41" t="n">
        <v>5940016838.0623999</v>
      </c>
      <c r="AV3" s="41" t="n">
        <v>5459878910.7223997</v>
      </c>
      <c r="AW3" s="41"/>
    </row>
    <row r="4">
      <c r="A4" t="str">
        <f t="shared" si="0"/>
        <v>Aircraft</v>
      </c>
      <c r="B4" t="n">
        <f t="shared" si="1"/>
        <v>0</v>
      </c>
      <c r="M4" t="s">
        <v>339</v>
      </c>
      <c r="O4" s="41" t="n">
        <v>30980247148</v>
      </c>
      <c r="P4" s="41" t="n">
        <v>30513099255</v>
      </c>
      <c r="Q4" s="41" t="n">
        <v>30337971567</v>
      </c>
      <c r="R4" s="41" t="n">
        <v>29918044865</v>
      </c>
      <c r="S4" s="41" t="n">
        <v>30546960405</v>
      </c>
      <c r="T4" s="41" t="n">
        <v>26815505318</v>
      </c>
      <c r="U4" s="41" t="n">
        <v>28856006190</v>
      </c>
      <c r="V4" s="41" t="n">
        <v>24930833919</v>
      </c>
      <c r="W4" s="41" t="n">
        <v>26529770069</v>
      </c>
      <c r="X4" s="41" t="n">
        <v>27545374131</v>
      </c>
      <c r="Y4" s="41"/>
      <c r="Z4" s="41"/>
      <c r="AA4" s="41" t="n">
        <v>54940.920899999997</v>
      </c>
      <c r="AB4" s="41" t="n">
        <v>37047.810100000002</v>
      </c>
      <c r="AC4" s="41" t="n">
        <v>37779.899899999997</v>
      </c>
      <c r="AD4" s="41" t="n">
        <v>43634.8</v>
      </c>
      <c r="AE4" s="41" t="n">
        <v>1641729.7578</v>
      </c>
      <c r="AF4" s="41" t="n">
        <v>726130</v>
      </c>
      <c r="AG4" s="41" t="n">
        <v>4133054.5795999998</v>
      </c>
      <c r="AH4" s="41" t="n">
        <v>445846273.57709998</v>
      </c>
      <c r="AI4" s="41" t="n">
        <v>1706309886.6387</v>
      </c>
      <c r="AJ4" s="41" t="n">
        <v>3056836675.6957998</v>
      </c>
      <c r="AK4" s="41" t="n">
        <v>5098321374.7292995</v>
      </c>
      <c r="AL4" s="41" t="n">
        <v>6040572426.4801998</v>
      </c>
      <c r="AM4" s="41" t="n">
        <v>5752093272.7889004</v>
      </c>
      <c r="AN4" s="41" t="n">
        <v>6713738483.4491997</v>
      </c>
      <c r="AO4" s="41" t="n">
        <v>6823754683.8361998</v>
      </c>
      <c r="AP4" s="41" t="n">
        <v>8478259198.9805002</v>
      </c>
      <c r="AQ4" s="41" t="n">
        <v>11210702534.788799</v>
      </c>
      <c r="AR4" s="41" t="n">
        <v>10240223741.719801</v>
      </c>
      <c r="AS4" s="41" t="n">
        <v>8184606903.9267998</v>
      </c>
      <c r="AT4" s="41" t="n">
        <v>9294732725.2614994</v>
      </c>
      <c r="AU4" s="41" t="n">
        <v>10234711951.372299</v>
      </c>
      <c r="AV4" s="41" t="n">
        <v>4158985221.8448</v>
      </c>
      <c r="AW4" s="41"/>
    </row>
    <row r="5">
      <c r="A5" t="str">
        <f t="shared" si="0"/>
        <v>Electronics, Comms, &amp; Sensors</v>
      </c>
      <c r="B5" t="str">
        <f t="shared" si="1"/>
        <v>Not Multiyear</v>
      </c>
      <c r="M5" t="s">
        <v>340</v>
      </c>
      <c r="N5" t="s">
        <v>444</v>
      </c>
      <c r="O5" s="41"/>
      <c r="P5" s="41"/>
      <c r="Q5" s="41"/>
      <c r="R5" s="41"/>
      <c r="S5" s="41"/>
      <c r="T5" s="41"/>
      <c r="U5" s="41"/>
      <c r="V5" s="41"/>
      <c r="W5" s="41"/>
      <c r="X5" s="41"/>
      <c r="Y5" s="41" t="n">
        <v>20680909957.007099</v>
      </c>
      <c r="Z5" s="41" t="n">
        <v>22242732303.510899</v>
      </c>
      <c r="AA5" s="41" t="n">
        <v>25386563802.480598</v>
      </c>
      <c r="AB5" s="41" t="n">
        <v>30684617588.360298</v>
      </c>
      <c r="AC5" s="41" t="n">
        <v>35895566049.595802</v>
      </c>
      <c r="AD5" s="41" t="n">
        <v>41278178267.850601</v>
      </c>
      <c r="AE5" s="41" t="n">
        <v>43882739849.836304</v>
      </c>
      <c r="AF5" s="41" t="n">
        <v>52214023921.695702</v>
      </c>
      <c r="AG5" s="41" t="n">
        <v>56690164251.401703</v>
      </c>
      <c r="AH5" s="41" t="n">
        <v>54064478712.859001</v>
      </c>
      <c r="AI5" s="41" t="n">
        <v>51619910111.373001</v>
      </c>
      <c r="AJ5" s="41" t="n">
        <v>47104020807.517403</v>
      </c>
      <c r="AK5" s="41" t="n">
        <v>43726220338.490303</v>
      </c>
      <c r="AL5" s="41" t="n">
        <v>35441640135.5411</v>
      </c>
      <c r="AM5" s="41" t="n">
        <v>34599927078.099602</v>
      </c>
      <c r="AN5" s="41" t="n">
        <v>32813262287.3862</v>
      </c>
      <c r="AO5" s="41" t="n">
        <v>34655291999.083099</v>
      </c>
      <c r="AP5" s="41" t="n">
        <v>35830107709.089203</v>
      </c>
      <c r="AQ5" s="41" t="n">
        <v>40016830644.592903</v>
      </c>
      <c r="AR5" s="41" t="n">
        <v>42634582696.407204</v>
      </c>
      <c r="AS5" s="41" t="n">
        <v>41682192925.692101</v>
      </c>
      <c r="AT5" s="41" t="n">
        <v>36028810141.492302</v>
      </c>
      <c r="AU5" s="41" t="n">
        <v>39106168086.975197</v>
      </c>
      <c r="AV5" s="41" t="n">
        <v>17540110664.863499</v>
      </c>
      <c r="AW5" s="41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340</v>
      </c>
      <c r="N6" t="s">
        <v>445</v>
      </c>
      <c r="O6" s="41"/>
      <c r="P6" s="41"/>
      <c r="Q6" s="41"/>
      <c r="R6" s="41"/>
      <c r="S6" s="41"/>
      <c r="T6" s="41"/>
      <c r="U6" s="41"/>
      <c r="V6" s="41"/>
      <c r="W6" s="41"/>
      <c r="X6" s="41"/>
      <c r="Y6" s="41" t="n">
        <v>69693798</v>
      </c>
      <c r="Z6" s="41" t="n">
        <v>143894140</v>
      </c>
      <c r="AA6" s="41" t="n">
        <v>392622671.55080003</v>
      </c>
      <c r="AB6" s="41" t="n">
        <v>544943042</v>
      </c>
      <c r="AC6" s="41" t="n">
        <v>1324379822</v>
      </c>
      <c r="AD6" s="41" t="n">
        <v>954578630.71879995</v>
      </c>
      <c r="AE6" s="41" t="n">
        <v>1240312368.5996001</v>
      </c>
      <c r="AF6" s="41" t="n">
        <v>237075970.93709999</v>
      </c>
      <c r="AG6" s="41" t="n">
        <v>233917377.2256</v>
      </c>
      <c r="AH6" s="41" t="n">
        <v>413701374.01719999</v>
      </c>
      <c r="AI6" s="41" t="n">
        <v>415276332.66149998</v>
      </c>
      <c r="AJ6" s="41" t="n">
        <v>676948175.80859995</v>
      </c>
      <c r="AK6" s="41" t="n">
        <v>681229520.63469994</v>
      </c>
      <c r="AL6" s="41" t="n">
        <v>930270664.38549995</v>
      </c>
      <c r="AM6" s="41" t="n">
        <v>799866748.51040006</v>
      </c>
      <c r="AN6" s="41" t="n">
        <v>788044838.75769997</v>
      </c>
      <c r="AO6" s="41" t="n">
        <v>1193582517.5086</v>
      </c>
      <c r="AP6" s="41" t="n">
        <v>1749584629.2635</v>
      </c>
      <c r="AQ6" s="41" t="n">
        <v>1998090075.8411</v>
      </c>
      <c r="AR6" s="41" t="n">
        <v>2022165269.8364999</v>
      </c>
      <c r="AS6" s="41" t="n">
        <v>1653829729.6438</v>
      </c>
      <c r="AT6" s="41" t="n">
        <v>1945419126.7486999</v>
      </c>
      <c r="AU6" s="41" t="n">
        <v>1626027276.9303999</v>
      </c>
      <c r="AV6" s="41" t="n">
        <v>1609721653.8938</v>
      </c>
      <c r="AW6" s="41"/>
    </row>
    <row r="7">
      <c r="A7" t="str">
        <f t="shared" si="0"/>
        <v>Electronics, Comms, &amp; Sensors</v>
      </c>
      <c r="B7" t="n">
        <f t="shared" si="1"/>
        <v>0</v>
      </c>
      <c r="M7" t="s">
        <v>340</v>
      </c>
      <c r="O7" s="41" t="n">
        <v>19702439894</v>
      </c>
      <c r="P7" s="41" t="n">
        <v>19319595733</v>
      </c>
      <c r="Q7" s="41" t="n">
        <v>19385047958</v>
      </c>
      <c r="R7" s="41" t="n">
        <v>18241613499</v>
      </c>
      <c r="S7" s="41" t="n">
        <v>17643919462</v>
      </c>
      <c r="T7" s="41" t="n">
        <v>18690643667</v>
      </c>
      <c r="U7" s="41" t="n">
        <v>18181185718</v>
      </c>
      <c r="V7" s="41" t="n">
        <v>18425728076</v>
      </c>
      <c r="W7" s="41" t="n">
        <v>17479311563</v>
      </c>
      <c r="X7" s="41" t="n">
        <v>19571291342</v>
      </c>
      <c r="Y7" s="41" t="n">
        <v>72509.799799999993</v>
      </c>
      <c r="Z7" s="41" t="n">
        <v>94602.3799</v>
      </c>
      <c r="AA7" s="41" t="n">
        <v>24106278.219999999</v>
      </c>
      <c r="AB7" s="41" t="n">
        <v>254127091.4375</v>
      </c>
      <c r="AC7" s="41" t="n">
        <v>312100216.0794</v>
      </c>
      <c r="AD7" s="41" t="n">
        <v>488691.02840000001</v>
      </c>
      <c r="AE7" s="41" t="n">
        <v>79452961.104200006</v>
      </c>
      <c r="AF7" s="41" t="n">
        <v>3172374.9849</v>
      </c>
      <c r="AG7" s="41" t="n">
        <v>28375055.671999998</v>
      </c>
      <c r="AH7" s="41" t="n">
        <v>867504442.69659996</v>
      </c>
      <c r="AI7" s="41" t="n">
        <v>4085750033.6599002</v>
      </c>
      <c r="AJ7" s="41" t="n">
        <v>4637106895.6309004</v>
      </c>
      <c r="AK7" s="41" t="n">
        <v>5212765681.5778999</v>
      </c>
      <c r="AL7" s="41" t="n">
        <v>4740724636.2305002</v>
      </c>
      <c r="AM7" s="41" t="n">
        <v>5454279300.6857996</v>
      </c>
      <c r="AN7" s="41" t="n">
        <v>6013508169.4523001</v>
      </c>
      <c r="AO7" s="41" t="n">
        <v>7455310196.1704998</v>
      </c>
      <c r="AP7" s="41" t="n">
        <v>8128570753.8949003</v>
      </c>
      <c r="AQ7" s="41" t="n">
        <v>8968752034.4874992</v>
      </c>
      <c r="AR7" s="41" t="n">
        <v>10268502349.0082</v>
      </c>
      <c r="AS7" s="41" t="n">
        <v>12020658016.3435</v>
      </c>
      <c r="AT7" s="41" t="n">
        <v>11630254829.174101</v>
      </c>
      <c r="AU7" s="41" t="n">
        <v>12855628501.972401</v>
      </c>
      <c r="AV7" s="41" t="n">
        <v>5744716901.8055</v>
      </c>
      <c r="AW7" s="41"/>
    </row>
    <row r="8">
      <c r="A8" t="str">
        <f t="shared" si="0"/>
        <v>Facilities and Construction</v>
      </c>
      <c r="B8" t="str">
        <f t="shared" si="1"/>
        <v>Not Multiyear</v>
      </c>
      <c r="M8" t="s">
        <v>341</v>
      </c>
      <c r="N8" t="s">
        <v>444</v>
      </c>
      <c r="O8" s="41"/>
      <c r="P8" s="41"/>
      <c r="Q8" s="41"/>
      <c r="R8" s="41"/>
      <c r="S8" s="41"/>
      <c r="T8" s="41"/>
      <c r="U8" s="41"/>
      <c r="V8" s="41"/>
      <c r="W8" s="41"/>
      <c r="X8" s="41"/>
      <c r="Y8" s="41" t="n">
        <v>20726855802.154499</v>
      </c>
      <c r="Z8" s="41" t="n">
        <v>23012627933.2593</v>
      </c>
      <c r="AA8" s="41" t="n">
        <v>26014710113.490501</v>
      </c>
      <c r="AB8" s="41" t="n">
        <v>34386882875.694099</v>
      </c>
      <c r="AC8" s="41" t="n">
        <v>35467268513.761497</v>
      </c>
      <c r="AD8" s="41" t="n">
        <v>39179916817.506401</v>
      </c>
      <c r="AE8" s="41" t="n">
        <v>45339150324.051903</v>
      </c>
      <c r="AF8" s="41" t="n">
        <v>45722856160.761101</v>
      </c>
      <c r="AG8" s="41" t="n">
        <v>56763958090.474403</v>
      </c>
      <c r="AH8" s="41" t="n">
        <v>64731808640.608902</v>
      </c>
      <c r="AI8" s="41" t="n">
        <v>55198364746.490799</v>
      </c>
      <c r="AJ8" s="41" t="n">
        <v>48312313286.068497</v>
      </c>
      <c r="AK8" s="41" t="n">
        <v>43790656884.547699</v>
      </c>
      <c r="AL8" s="41" t="n">
        <v>35228191848.695801</v>
      </c>
      <c r="AM8" s="41" t="n">
        <v>37701461404.807999</v>
      </c>
      <c r="AN8" s="41" t="n">
        <v>34527926315.639999</v>
      </c>
      <c r="AO8" s="41" t="n">
        <v>35135108888.428902</v>
      </c>
      <c r="AP8" s="41" t="n">
        <v>35014105197.460503</v>
      </c>
      <c r="AQ8" s="41" t="n">
        <v>42258220579.499901</v>
      </c>
      <c r="AR8" s="41" t="n">
        <v>48074040011.120003</v>
      </c>
      <c r="AS8" s="41" t="n">
        <v>55621676976.740501</v>
      </c>
      <c r="AT8" s="41" t="n">
        <v>46393198180.470497</v>
      </c>
      <c r="AU8" s="41" t="n">
        <v>51357293633.7882</v>
      </c>
      <c r="AV8" s="41" t="n">
        <v>21021866381.891499</v>
      </c>
      <c r="AW8" s="41"/>
    </row>
    <row r="9">
      <c r="A9" t="str">
        <f t="shared" si="0"/>
        <v>Facilities and Construction</v>
      </c>
      <c r="B9" t="str">
        <f t="shared" si="1"/>
        <v>Multiyear Contract</v>
      </c>
      <c r="M9" t="s">
        <v>341</v>
      </c>
      <c r="N9" t="s">
        <v>445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 t="n">
        <v>73050489.319800004</v>
      </c>
      <c r="Z9" s="41" t="n">
        <v>53646560</v>
      </c>
      <c r="AA9" s="41" t="n">
        <v>47922981.9102</v>
      </c>
      <c r="AB9" s="41" t="n">
        <v>59781787.2148</v>
      </c>
      <c r="AC9" s="41" t="n">
        <v>149718836.35530001</v>
      </c>
      <c r="AD9" s="41" t="n">
        <v>189632757.23719999</v>
      </c>
      <c r="AE9" s="41" t="n">
        <v>200586847.21650001</v>
      </c>
      <c r="AF9" s="41" t="n">
        <v>468527487.6516</v>
      </c>
      <c r="AG9" s="41" t="n">
        <v>508226281.10570002</v>
      </c>
      <c r="AH9" s="41" t="n">
        <v>504555194.90490001</v>
      </c>
      <c r="AI9" s="41" t="n">
        <v>1192705901.0320001</v>
      </c>
      <c r="AJ9" s="41" t="n">
        <v>1413730405.7479999</v>
      </c>
      <c r="AK9" s="41" t="n">
        <v>1274235578.6264999</v>
      </c>
      <c r="AL9" s="41" t="n">
        <v>1275955734.0704999</v>
      </c>
      <c r="AM9" s="41" t="n">
        <v>1558713214.0443001</v>
      </c>
      <c r="AN9" s="41" t="n">
        <v>1236649137.7035</v>
      </c>
      <c r="AO9" s="41" t="n">
        <v>965473651.88180006</v>
      </c>
      <c r="AP9" s="41" t="n">
        <v>1017865501.1306</v>
      </c>
      <c r="AQ9" s="41" t="n">
        <v>1122162788.9447</v>
      </c>
      <c r="AR9" s="41" t="n">
        <v>1230819572.1199999</v>
      </c>
      <c r="AS9" s="41" t="n">
        <v>1611069230.3395</v>
      </c>
      <c r="AT9" s="41" t="n">
        <v>1939697139.5460999</v>
      </c>
      <c r="AU9" s="41" t="n">
        <v>2956379234.1701002</v>
      </c>
      <c r="AV9" s="41" t="n">
        <v>770950237.53859997</v>
      </c>
      <c r="AW9" s="41"/>
    </row>
    <row r="10">
      <c r="A10" t="str">
        <f t="shared" si="0"/>
        <v>Facilities and Construction</v>
      </c>
      <c r="B10" t="n">
        <f t="shared" si="1"/>
        <v>0</v>
      </c>
      <c r="M10" t="s">
        <v>341</v>
      </c>
      <c r="O10" s="41" t="n">
        <v>12183236305</v>
      </c>
      <c r="P10" s="41" t="n">
        <v>18492829868</v>
      </c>
      <c r="Q10" s="41" t="n">
        <v>17657715911</v>
      </c>
      <c r="R10" s="41" t="n">
        <v>17178015869</v>
      </c>
      <c r="S10" s="41" t="n">
        <v>20332444544</v>
      </c>
      <c r="T10" s="41" t="n">
        <v>20137905407</v>
      </c>
      <c r="U10" s="41" t="n">
        <v>20282796585</v>
      </c>
      <c r="V10" s="41" t="n">
        <v>20228512717</v>
      </c>
      <c r="W10" s="41" t="n">
        <v>19564618261</v>
      </c>
      <c r="X10" s="41" t="n">
        <v>20604829391</v>
      </c>
      <c r="Y10" s="41" t="n">
        <v>23517.6001</v>
      </c>
      <c r="Z10" s="41" t="n">
        <v>7224</v>
      </c>
      <c r="AA10" s="41" t="n">
        <v>131865.79980000001</v>
      </c>
      <c r="AB10" s="41" t="n">
        <v>209282.3781</v>
      </c>
      <c r="AC10" s="41" t="n">
        <v>85520498.853200004</v>
      </c>
      <c r="AD10" s="41" t="n">
        <v>189460904.96669999</v>
      </c>
      <c r="AE10" s="41" t="n">
        <v>9723719.5574999992</v>
      </c>
      <c r="AF10" s="41" t="n">
        <v>5694357.4079</v>
      </c>
      <c r="AG10" s="41" t="n">
        <v>18880029.315200001</v>
      </c>
      <c r="AH10" s="41" t="n">
        <v>1127789585.8854001</v>
      </c>
      <c r="AI10" s="41" t="n">
        <v>4849094563.8373003</v>
      </c>
      <c r="AJ10" s="41" t="n">
        <v>4854583526.3029003</v>
      </c>
      <c r="AK10" s="41" t="n">
        <v>3946769183.2268</v>
      </c>
      <c r="AL10" s="41" t="n">
        <v>2736597097.5029998</v>
      </c>
      <c r="AM10" s="41" t="n">
        <v>2953180542.4169998</v>
      </c>
      <c r="AN10" s="41" t="n">
        <v>2363213606.6251001</v>
      </c>
      <c r="AO10" s="41" t="n">
        <v>2460891586.9615002</v>
      </c>
      <c r="AP10" s="41" t="n">
        <v>2408467018.3042998</v>
      </c>
      <c r="AQ10" s="41" t="n">
        <v>3571207475.1768999</v>
      </c>
      <c r="AR10" s="41" t="n">
        <v>2752367442.0380998</v>
      </c>
      <c r="AS10" s="41" t="n">
        <v>2941129560.6809001</v>
      </c>
      <c r="AT10" s="41" t="n">
        <v>2822491257.3189998</v>
      </c>
      <c r="AU10" s="41" t="n">
        <v>2973702803.2733998</v>
      </c>
      <c r="AV10" s="41" t="n">
        <v>1269516415.1970999</v>
      </c>
      <c r="AW10" s="41"/>
    </row>
    <row r="11">
      <c r="A11" t="str">
        <f t="shared" si="0"/>
        <v>Land Vehicles</v>
      </c>
      <c r="B11" t="str">
        <f t="shared" si="1"/>
        <v>Not Multiyear</v>
      </c>
      <c r="M11" t="s">
        <v>342</v>
      </c>
      <c r="N11" t="s">
        <v>444</v>
      </c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 t="n">
        <v>3263435911.4190001</v>
      </c>
      <c r="Z11" s="41" t="n">
        <v>2742528579.7968998</v>
      </c>
      <c r="AA11" s="41" t="n">
        <v>4169172258.9253001</v>
      </c>
      <c r="AB11" s="41" t="n">
        <v>9280819969.1837006</v>
      </c>
      <c r="AC11" s="41" t="n">
        <v>7990207600.5726995</v>
      </c>
      <c r="AD11" s="41" t="n">
        <v>14916204582.184</v>
      </c>
      <c r="AE11" s="41" t="n">
        <v>15740964318.388201</v>
      </c>
      <c r="AF11" s="41" t="n">
        <v>28167465742.1348</v>
      </c>
      <c r="AG11" s="41" t="n">
        <v>39584063724.473297</v>
      </c>
      <c r="AH11" s="41" t="n">
        <v>28552154194.196201</v>
      </c>
      <c r="AI11" s="41" t="n">
        <v>24379979662.907398</v>
      </c>
      <c r="AJ11" s="41" t="n">
        <v>17729484441.1492</v>
      </c>
      <c r="AK11" s="41" t="n">
        <v>9332305089.8456993</v>
      </c>
      <c r="AL11" s="41" t="n">
        <v>6730992607.7666998</v>
      </c>
      <c r="AM11" s="41" t="n">
        <v>4832059058.9231005</v>
      </c>
      <c r="AN11" s="41" t="n">
        <v>5814885368.3483</v>
      </c>
      <c r="AO11" s="41" t="n">
        <v>5676353226.4764004</v>
      </c>
      <c r="AP11" s="41" t="n">
        <v>6430027949.3381996</v>
      </c>
      <c r="AQ11" s="41" t="n">
        <v>10408001309.8736</v>
      </c>
      <c r="AR11" s="41" t="n">
        <v>10908406646.0501</v>
      </c>
      <c r="AS11" s="41" t="n">
        <v>10240468309.879</v>
      </c>
      <c r="AT11" s="41" t="n">
        <v>8606560199.9892998</v>
      </c>
      <c r="AU11" s="41" t="n">
        <v>9807426569.1301994</v>
      </c>
      <c r="AV11" s="41" t="n">
        <v>5963027495.3192997</v>
      </c>
      <c r="AW11" s="41"/>
    </row>
    <row r="12">
      <c r="A12" t="str">
        <f t="shared" si="0"/>
        <v>Land Vehicles</v>
      </c>
      <c r="B12" t="str">
        <f t="shared" si="1"/>
        <v>Multiyear Contract</v>
      </c>
      <c r="M12" t="s">
        <v>342</v>
      </c>
      <c r="N12" t="s">
        <v>445</v>
      </c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 t="n">
        <v>132831063</v>
      </c>
      <c r="Z12" s="41" t="n">
        <v>555239629</v>
      </c>
      <c r="AA12" s="41" t="n">
        <v>615585580.42190003</v>
      </c>
      <c r="AB12" s="41" t="n">
        <v>360675622</v>
      </c>
      <c r="AC12" s="41" t="n">
        <v>549101842</v>
      </c>
      <c r="AD12" s="41" t="n">
        <v>345298967</v>
      </c>
      <c r="AE12" s="41" t="n">
        <v>307134858.93370003</v>
      </c>
      <c r="AF12" s="41" t="n">
        <v>-11296493.923900001</v>
      </c>
      <c r="AG12" s="41" t="n">
        <v>109917285.189</v>
      </c>
      <c r="AH12" s="41" t="n">
        <v>158969159.54499999</v>
      </c>
      <c r="AI12" s="41" t="n">
        <v>185953089.76719999</v>
      </c>
      <c r="AJ12" s="41" t="n">
        <v>283772086.33679998</v>
      </c>
      <c r="AK12" s="41" t="n">
        <v>268239484.09099999</v>
      </c>
      <c r="AL12" s="41" t="n">
        <v>99371675.887500003</v>
      </c>
      <c r="AM12" s="41" t="n">
        <v>261220492.18200001</v>
      </c>
      <c r="AN12" s="41" t="n">
        <v>966608872.27040005</v>
      </c>
      <c r="AO12" s="41" t="n">
        <v>1087776160.1024001</v>
      </c>
      <c r="AP12" s="41" t="n">
        <v>1219901915.9642999</v>
      </c>
      <c r="AQ12" s="41" t="n">
        <v>1303838276.5999999</v>
      </c>
      <c r="AR12" s="41" t="n">
        <v>1082689769.2533</v>
      </c>
      <c r="AS12" s="41" t="n">
        <v>685852199.13349998</v>
      </c>
      <c r="AT12" s="41" t="n">
        <v>385455552.87059999</v>
      </c>
      <c r="AU12" s="41" t="n">
        <v>344805928.56080002</v>
      </c>
      <c r="AV12" s="41" t="n">
        <v>106854969.77949999</v>
      </c>
      <c r="AW12" s="41"/>
    </row>
    <row r="13">
      <c r="A13" t="str">
        <f t="shared" si="0"/>
        <v>Land Vehicles</v>
      </c>
      <c r="B13" t="n">
        <f t="shared" si="1"/>
        <v>0</v>
      </c>
      <c r="M13" t="s">
        <v>342</v>
      </c>
      <c r="O13" s="41" t="n">
        <v>4275032000</v>
      </c>
      <c r="P13" s="41" t="n">
        <v>6503975889</v>
      </c>
      <c r="Q13" s="41" t="n">
        <v>4166812450</v>
      </c>
      <c r="R13" s="41" t="n">
        <v>4396364530</v>
      </c>
      <c r="S13" s="41" t="n">
        <v>3619043411</v>
      </c>
      <c r="T13" s="41" t="n">
        <v>3098454659</v>
      </c>
      <c r="U13" s="41" t="n">
        <v>3678250068</v>
      </c>
      <c r="V13" s="41" t="n">
        <v>3652647546</v>
      </c>
      <c r="W13" s="41" t="n">
        <v>2804250415</v>
      </c>
      <c r="X13" s="41" t="n">
        <v>3507393596</v>
      </c>
      <c r="Y13" s="41"/>
      <c r="Z13" s="41" t="n">
        <v>21457.460899999998</v>
      </c>
      <c r="AA13" s="41"/>
      <c r="AB13" s="41" t="n">
        <v>17039.2503</v>
      </c>
      <c r="AC13" s="41" t="n">
        <v>6181244.8630999997</v>
      </c>
      <c r="AD13" s="41" t="n">
        <v>269033.61</v>
      </c>
      <c r="AE13" s="41" t="n">
        <v>83665743.957699999</v>
      </c>
      <c r="AF13" s="41" t="n">
        <v>42427626</v>
      </c>
      <c r="AG13" s="41" t="n">
        <v>63150595.295299999</v>
      </c>
      <c r="AH13" s="41" t="n">
        <v>124030344.0587</v>
      </c>
      <c r="AI13" s="41" t="n">
        <v>770162158.04050004</v>
      </c>
      <c r="AJ13" s="41" t="n">
        <v>1564931573.0664999</v>
      </c>
      <c r="AK13" s="41" t="n">
        <v>1235984054.5439999</v>
      </c>
      <c r="AL13" s="41" t="n">
        <v>604535805.92449999</v>
      </c>
      <c r="AM13" s="41" t="n">
        <v>732306982.94770002</v>
      </c>
      <c r="AN13" s="41" t="n">
        <v>716638622.10899997</v>
      </c>
      <c r="AO13" s="41" t="n">
        <v>588468344.96340001</v>
      </c>
      <c r="AP13" s="41" t="n">
        <v>603374588.45669997</v>
      </c>
      <c r="AQ13" s="41" t="n">
        <v>977269816.96150005</v>
      </c>
      <c r="AR13" s="41" t="n">
        <v>917643202.75960004</v>
      </c>
      <c r="AS13" s="41" t="n">
        <v>819432266.43040001</v>
      </c>
      <c r="AT13" s="41" t="n">
        <v>695790247.60249996</v>
      </c>
      <c r="AU13" s="41" t="n">
        <v>604135111.41760004</v>
      </c>
      <c r="AV13" s="41" t="n">
        <v>341263185.94419998</v>
      </c>
      <c r="AW13" s="41"/>
    </row>
    <row r="14">
      <c r="A14" t="str">
        <f t="shared" si="0"/>
        <v>Missile Defense</v>
      </c>
      <c r="B14" t="str">
        <f t="shared" si="1"/>
        <v>Not Multiyear</v>
      </c>
      <c r="M14" t="s">
        <v>343</v>
      </c>
      <c r="N14" t="s">
        <v>444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 t="n">
        <v>3001039117</v>
      </c>
      <c r="Z14" s="41" t="n">
        <v>3364291516.3999</v>
      </c>
      <c r="AA14" s="41" t="n">
        <v>4726590944.8281002</v>
      </c>
      <c r="AB14" s="41" t="n">
        <v>5036432124.0937996</v>
      </c>
      <c r="AC14" s="41" t="n">
        <v>5992625448.5860004</v>
      </c>
      <c r="AD14" s="41" t="n">
        <v>6492707694.1562996</v>
      </c>
      <c r="AE14" s="41" t="n">
        <v>6761728270.3287001</v>
      </c>
      <c r="AF14" s="41" t="n">
        <v>8308217764.2319002</v>
      </c>
      <c r="AG14" s="41" t="n">
        <v>8749211432.3237</v>
      </c>
      <c r="AH14" s="41" t="n">
        <v>10462538766.7658</v>
      </c>
      <c r="AI14" s="41" t="n">
        <v>10412535393.5254</v>
      </c>
      <c r="AJ14" s="41" t="n">
        <v>10495019687.701</v>
      </c>
      <c r="AK14" s="41" t="n">
        <v>10658807368.6334</v>
      </c>
      <c r="AL14" s="41" t="n">
        <v>10224189880.483601</v>
      </c>
      <c r="AM14" s="41" t="n">
        <v>7856384271.2315998</v>
      </c>
      <c r="AN14" s="41" t="n">
        <v>8299339079.3527002</v>
      </c>
      <c r="AO14" s="41" t="n">
        <v>8557547177.2496996</v>
      </c>
      <c r="AP14" s="41" t="n">
        <v>7384877427.3830996</v>
      </c>
      <c r="AQ14" s="41" t="n">
        <v>12751602235.6346</v>
      </c>
      <c r="AR14" s="41" t="n">
        <v>14002197113.4443</v>
      </c>
      <c r="AS14" s="41" t="n">
        <v>17043185568.5443</v>
      </c>
      <c r="AT14" s="41" t="n">
        <v>10151448887.437901</v>
      </c>
      <c r="AU14" s="41" t="n">
        <v>11557644033.014999</v>
      </c>
      <c r="AV14" s="41" t="n">
        <v>3737218534.6675</v>
      </c>
      <c r="AW14" s="41"/>
    </row>
    <row r="15">
      <c r="A15" t="str">
        <f t="shared" si="0"/>
        <v>Missile Defense</v>
      </c>
      <c r="B15" t="str">
        <f t="shared" si="1"/>
        <v>Multiyear Contract</v>
      </c>
      <c r="M15" t="s">
        <v>343</v>
      </c>
      <c r="N15" t="s">
        <v>445</v>
      </c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 t="n">
        <v>0</v>
      </c>
      <c r="AE15" s="41" t="n">
        <v>1499666</v>
      </c>
      <c r="AF15" s="41" t="n">
        <v>0</v>
      </c>
      <c r="AG15" s="41" t="n">
        <v>12514506</v>
      </c>
      <c r="AH15" s="41" t="n">
        <v>33936701.023400001</v>
      </c>
      <c r="AI15" s="41" t="n">
        <v>125925299.48729999</v>
      </c>
      <c r="AJ15" s="41" t="n">
        <v>383128259.87800002</v>
      </c>
      <c r="AK15" s="41" t="n">
        <v>423994106.6857</v>
      </c>
      <c r="AL15" s="41" t="n">
        <v>430856481.65880001</v>
      </c>
      <c r="AM15" s="41" t="n">
        <v>431837958.32249999</v>
      </c>
      <c r="AN15" s="41" t="n">
        <v>850657228.61259997</v>
      </c>
      <c r="AO15" s="41" t="n">
        <v>1096734533.3894999</v>
      </c>
      <c r="AP15" s="41" t="n">
        <v>979757556.86740005</v>
      </c>
      <c r="AQ15" s="41" t="n">
        <v>410011251.05059999</v>
      </c>
      <c r="AR15" s="41" t="n">
        <v>532549070.70020002</v>
      </c>
      <c r="AS15" s="41" t="n">
        <v>2062585537.0267999</v>
      </c>
      <c r="AT15" s="41" t="n">
        <v>1716750001.6499</v>
      </c>
      <c r="AU15" s="41" t="n">
        <v>2057858229.6231</v>
      </c>
      <c r="AV15" s="41" t="n">
        <v>2570438881.3168998</v>
      </c>
      <c r="AW15" s="41"/>
    </row>
    <row r="16">
      <c r="A16" t="str">
        <f t="shared" si="0"/>
        <v>Missile Defense</v>
      </c>
      <c r="B16" t="n">
        <f t="shared" si="1"/>
        <v>0</v>
      </c>
      <c r="M16" t="s">
        <v>343</v>
      </c>
      <c r="O16" s="41" t="n">
        <v>3035334000</v>
      </c>
      <c r="P16" s="41" t="n">
        <v>5206015283</v>
      </c>
      <c r="Q16" s="41" t="n">
        <v>3918554592</v>
      </c>
      <c r="R16" s="41" t="n">
        <v>4991418711</v>
      </c>
      <c r="S16" s="41" t="n">
        <v>4289293657</v>
      </c>
      <c r="T16" s="41" t="n">
        <v>3486356407</v>
      </c>
      <c r="U16" s="41" t="n">
        <v>3715624896</v>
      </c>
      <c r="V16" s="41" t="n">
        <v>4012460461</v>
      </c>
      <c r="W16" s="41" t="n">
        <v>3602703203</v>
      </c>
      <c r="X16" s="41" t="n">
        <v>3665542951</v>
      </c>
      <c r="Y16" s="41"/>
      <c r="Z16" s="41"/>
      <c r="AA16" s="41"/>
      <c r="AB16" s="41"/>
      <c r="AC16" s="41"/>
      <c r="AD16" s="41"/>
      <c r="AE16" s="41"/>
      <c r="AF16" s="41"/>
      <c r="AG16" s="41" t="n">
        <v>14997.580099999999</v>
      </c>
      <c r="AH16" s="41" t="n">
        <v>3194285.9904</v>
      </c>
      <c r="AI16" s="41" t="n">
        <v>4196063.6358000003</v>
      </c>
      <c r="AJ16" s="41" t="n">
        <v>32182928.066199999</v>
      </c>
      <c r="AK16" s="41" t="n">
        <v>124619923.6771</v>
      </c>
      <c r="AL16" s="41" t="n">
        <v>152890824.30000001</v>
      </c>
      <c r="AM16" s="41" t="n">
        <v>228235507.84</v>
      </c>
      <c r="AN16" s="41" t="n">
        <v>229390143.60769999</v>
      </c>
      <c r="AO16" s="41" t="n">
        <v>331559947.46100003</v>
      </c>
      <c r="AP16" s="41" t="n">
        <v>268575150.08560002</v>
      </c>
      <c r="AQ16" s="41" t="n">
        <v>265430186.1963</v>
      </c>
      <c r="AR16" s="41" t="n">
        <v>294334592.77939999</v>
      </c>
      <c r="AS16" s="41" t="n">
        <v>263281511.87220001</v>
      </c>
      <c r="AT16" s="41" t="n">
        <v>229341515.7703</v>
      </c>
      <c r="AU16" s="41" t="n">
        <v>201788267.06819999</v>
      </c>
      <c r="AV16" s="41" t="n">
        <v>103108304.83570001</v>
      </c>
      <c r="AW16" s="41"/>
    </row>
    <row r="17">
      <c r="A17" t="str">
        <f t="shared" si="0"/>
        <v>Ordnance and Missiles</v>
      </c>
      <c r="B17" t="str">
        <f t="shared" si="1"/>
        <v>Not Multiyear</v>
      </c>
      <c r="M17" t="s">
        <v>344</v>
      </c>
      <c r="N17" t="s">
        <v>444</v>
      </c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 t="n">
        <v>7991798109.2749996</v>
      </c>
      <c r="Z17" s="41" t="n">
        <v>8499301262.3983002</v>
      </c>
      <c r="AA17" s="41" t="n">
        <v>11753988944.960899</v>
      </c>
      <c r="AB17" s="41" t="n">
        <v>13066963360.0499</v>
      </c>
      <c r="AC17" s="41" t="n">
        <v>13650101953.1602</v>
      </c>
      <c r="AD17" s="41" t="n">
        <v>14504421520.1777</v>
      </c>
      <c r="AE17" s="41" t="n">
        <v>14569313387.2782</v>
      </c>
      <c r="AF17" s="41" t="n">
        <v>17562892188.879799</v>
      </c>
      <c r="AG17" s="41" t="n">
        <v>18271374845.080601</v>
      </c>
      <c r="AH17" s="41" t="n">
        <v>17172585478.0854</v>
      </c>
      <c r="AI17" s="41" t="n">
        <v>15313941277.982</v>
      </c>
      <c r="AJ17" s="41" t="n">
        <v>14310451514.459499</v>
      </c>
      <c r="AK17" s="41" t="n">
        <v>14678157403.695499</v>
      </c>
      <c r="AL17" s="41" t="n">
        <v>12140499482.2218</v>
      </c>
      <c r="AM17" s="41" t="n">
        <v>11405351756.038799</v>
      </c>
      <c r="AN17" s="41" t="n">
        <v>11981630587.9743</v>
      </c>
      <c r="AO17" s="41" t="n">
        <v>15264727849.011801</v>
      </c>
      <c r="AP17" s="41" t="n">
        <v>16213902884.787701</v>
      </c>
      <c r="AQ17" s="41" t="n">
        <v>19476702916.063499</v>
      </c>
      <c r="AR17" s="41" t="n">
        <v>21255705314.756199</v>
      </c>
      <c r="AS17" s="41" t="n">
        <v>21976889989.126598</v>
      </c>
      <c r="AT17" s="41" t="n">
        <v>20205892452.684799</v>
      </c>
      <c r="AU17" s="41" t="n">
        <v>19323007520.7141</v>
      </c>
      <c r="AV17" s="41" t="n">
        <v>14418254458.3643</v>
      </c>
      <c r="AW17" s="41"/>
    </row>
    <row r="18">
      <c r="A18" t="str">
        <f t="shared" si="0"/>
        <v>Ordnance and Missiles</v>
      </c>
      <c r="B18" t="str">
        <f t="shared" si="1"/>
        <v>Multiyear Contract</v>
      </c>
      <c r="M18" t="s">
        <v>344</v>
      </c>
      <c r="N18" t="s">
        <v>445</v>
      </c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 t="n">
        <v>689604127</v>
      </c>
      <c r="Z18" s="41" t="n">
        <v>621458572</v>
      </c>
      <c r="AA18" s="41" t="n">
        <v>604950296</v>
      </c>
      <c r="AB18" s="41" t="n">
        <v>498865082</v>
      </c>
      <c r="AC18" s="41" t="n">
        <v>441979498</v>
      </c>
      <c r="AD18" s="41" t="n">
        <v>334214698</v>
      </c>
      <c r="AE18" s="41" t="n">
        <v>456487690</v>
      </c>
      <c r="AF18" s="41" t="n">
        <v>383715106.4619</v>
      </c>
      <c r="AG18" s="41" t="n">
        <v>924126767.83329999</v>
      </c>
      <c r="AH18" s="41" t="n">
        <v>601948094.43200004</v>
      </c>
      <c r="AI18" s="41" t="n">
        <v>995131112.36699998</v>
      </c>
      <c r="AJ18" s="41" t="n">
        <v>686293543.98080003</v>
      </c>
      <c r="AK18" s="41" t="n">
        <v>510474074.48360002</v>
      </c>
      <c r="AL18" s="41" t="n">
        <v>615803428.53999996</v>
      </c>
      <c r="AM18" s="41" t="n">
        <v>824945163.54809999</v>
      </c>
      <c r="AN18" s="41" t="n">
        <v>911617328.70640004</v>
      </c>
      <c r="AO18" s="41" t="n">
        <v>651956434.42250001</v>
      </c>
      <c r="AP18" s="41" t="n">
        <v>1002365037.1516</v>
      </c>
      <c r="AQ18" s="41" t="n">
        <v>1375905862.6928</v>
      </c>
      <c r="AR18" s="41" t="n">
        <v>1060550100.5094</v>
      </c>
      <c r="AS18" s="41" t="n">
        <v>1206469344.2962999</v>
      </c>
      <c r="AT18" s="41" t="n">
        <v>1260193528.4742999</v>
      </c>
      <c r="AU18" s="41" t="n">
        <v>638916824.43089998</v>
      </c>
      <c r="AV18" s="41" t="n">
        <v>508255177.73629999</v>
      </c>
      <c r="AW18" s="41"/>
    </row>
    <row r="19">
      <c r="A19" t="str">
        <f t="shared" si="0"/>
        <v>Ordnance and Missiles</v>
      </c>
      <c r="B19" t="n">
        <f t="shared" si="1"/>
        <v>0</v>
      </c>
      <c r="M19" t="s">
        <v>344</v>
      </c>
      <c r="O19" s="41" t="n">
        <v>11331278000</v>
      </c>
      <c r="P19" s="41" t="n">
        <v>14834080775</v>
      </c>
      <c r="Q19" s="41" t="n">
        <v>13464555013</v>
      </c>
      <c r="R19" s="41" t="n">
        <v>11175370345</v>
      </c>
      <c r="S19" s="41" t="n">
        <v>8533017359</v>
      </c>
      <c r="T19" s="41" t="n">
        <v>8543659793</v>
      </c>
      <c r="U19" s="41" t="n">
        <v>8817441132</v>
      </c>
      <c r="V19" s="41" t="n">
        <v>8032566815</v>
      </c>
      <c r="W19" s="41" t="n">
        <v>8630834203</v>
      </c>
      <c r="X19" s="41" t="n">
        <v>9161817835</v>
      </c>
      <c r="Y19" s="41"/>
      <c r="Z19" s="41" t="n">
        <v>13650</v>
      </c>
      <c r="AA19" s="41" t="n">
        <v>80939.398400000005</v>
      </c>
      <c r="AB19" s="41" t="n">
        <v>2007736</v>
      </c>
      <c r="AC19" s="41" t="n">
        <v>1411138</v>
      </c>
      <c r="AD19" s="41"/>
      <c r="AE19" s="41" t="n">
        <v>-5618.02</v>
      </c>
      <c r="AF19" s="41" t="n">
        <v>56884.998500000002</v>
      </c>
      <c r="AG19" s="41" t="n">
        <v>10546189</v>
      </c>
      <c r="AH19" s="41" t="n">
        <v>141007368.3504</v>
      </c>
      <c r="AI19" s="41" t="n">
        <v>377823202.77399999</v>
      </c>
      <c r="AJ19" s="41" t="n">
        <v>429376991.56879997</v>
      </c>
      <c r="AK19" s="41" t="n">
        <v>491302699.77569997</v>
      </c>
      <c r="AL19" s="41" t="n">
        <v>284309686.78289998</v>
      </c>
      <c r="AM19" s="41" t="n">
        <v>347806350.86540002</v>
      </c>
      <c r="AN19" s="41" t="n">
        <v>357746313.64389998</v>
      </c>
      <c r="AO19" s="41" t="n">
        <v>559364829.41400003</v>
      </c>
      <c r="AP19" s="41" t="n">
        <v>828444679.60350001</v>
      </c>
      <c r="AQ19" s="41" t="n">
        <v>819734904.79009998</v>
      </c>
      <c r="AR19" s="41" t="n">
        <v>828295787.09609997</v>
      </c>
      <c r="AS19" s="41" t="n">
        <v>680409284.82690001</v>
      </c>
      <c r="AT19" s="41" t="n">
        <v>504924702.74669999</v>
      </c>
      <c r="AU19" s="41" t="n">
        <v>518101636.77289999</v>
      </c>
      <c r="AV19" s="41" t="n">
        <v>232175917.59729999</v>
      </c>
      <c r="AW19" s="41"/>
    </row>
    <row r="20">
      <c r="A20" t="str">
        <f t="shared" si="0"/>
        <v>Other Products</v>
      </c>
      <c r="B20" t="str">
        <f t="shared" si="1"/>
        <v>Not Multiyear</v>
      </c>
      <c r="M20" t="s">
        <v>345</v>
      </c>
      <c r="N20" t="s">
        <v>444</v>
      </c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 t="n">
        <v>8089495217</v>
      </c>
      <c r="Z20" s="41" t="n">
        <v>9573790668</v>
      </c>
      <c r="AA20" s="41" t="n">
        <v>11982028708.241501</v>
      </c>
      <c r="AB20" s="41" t="n">
        <v>14714261920.4158</v>
      </c>
      <c r="AC20" s="41" t="n">
        <v>18036081117.5191</v>
      </c>
      <c r="AD20" s="41" t="n">
        <v>30194004851.746399</v>
      </c>
      <c r="AE20" s="41" t="n">
        <v>33831884270.814098</v>
      </c>
      <c r="AF20" s="41" t="n">
        <v>34218897680.026199</v>
      </c>
      <c r="AG20" s="41" t="n">
        <v>37155930073.521698</v>
      </c>
      <c r="AH20" s="41" t="n">
        <v>32778221187.260502</v>
      </c>
      <c r="AI20" s="41" t="n">
        <v>25286466232.649502</v>
      </c>
      <c r="AJ20" s="41" t="n">
        <v>25048061126.656898</v>
      </c>
      <c r="AK20" s="41" t="n">
        <v>32232219714.4786</v>
      </c>
      <c r="AL20" s="41" t="n">
        <v>21488639417.260601</v>
      </c>
      <c r="AM20" s="41" t="n">
        <v>19269820681.435299</v>
      </c>
      <c r="AN20" s="41" t="n">
        <v>17855226682.310699</v>
      </c>
      <c r="AO20" s="41" t="n">
        <v>17406266264.448399</v>
      </c>
      <c r="AP20" s="41" t="n">
        <v>19565890593.935001</v>
      </c>
      <c r="AQ20" s="41" t="n">
        <v>22704949318.9986</v>
      </c>
      <c r="AR20" s="41" t="n">
        <v>20948902306.878799</v>
      </c>
      <c r="AS20" s="41" t="n">
        <v>22209475724.369598</v>
      </c>
      <c r="AT20" s="41" t="n">
        <v>44725469212.850197</v>
      </c>
      <c r="AU20" s="41" t="n">
        <v>56496994159.452202</v>
      </c>
      <c r="AV20" s="41" t="n">
        <v>14036107749.2195</v>
      </c>
      <c r="AW20" s="41"/>
    </row>
    <row r="21">
      <c r="A21" t="str">
        <f t="shared" si="0"/>
        <v>Other Products</v>
      </c>
      <c r="B21" t="str">
        <f t="shared" si="1"/>
        <v>Multiyear Contract</v>
      </c>
      <c r="M21" t="s">
        <v>345</v>
      </c>
      <c r="N21" t="s">
        <v>445</v>
      </c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 t="n">
        <v>547243599</v>
      </c>
      <c r="Z21" s="41" t="n">
        <v>651158899</v>
      </c>
      <c r="AA21" s="41" t="n">
        <v>1409878245</v>
      </c>
      <c r="AB21" s="41" t="n">
        <v>828859641</v>
      </c>
      <c r="AC21" s="41" t="n">
        <v>279758313.75</v>
      </c>
      <c r="AD21" s="41" t="n">
        <v>1593947542.0132</v>
      </c>
      <c r="AE21" s="41" t="n">
        <v>785830341.79470003</v>
      </c>
      <c r="AF21" s="41" t="n">
        <v>72762269.695999995</v>
      </c>
      <c r="AG21" s="41" t="n">
        <v>1937472360.1496</v>
      </c>
      <c r="AH21" s="41" t="n">
        <v>2001131945.6329999</v>
      </c>
      <c r="AI21" s="41" t="n">
        <v>1562477563.8164001</v>
      </c>
      <c r="AJ21" s="41" t="n">
        <v>2714395919.4685001</v>
      </c>
      <c r="AK21" s="41" t="n">
        <v>1217613372.1998999</v>
      </c>
      <c r="AL21" s="41" t="n">
        <v>2943566478.3081999</v>
      </c>
      <c r="AM21" s="41" t="n">
        <v>3115398261.0763998</v>
      </c>
      <c r="AN21" s="41" t="n">
        <v>1353200678.6466999</v>
      </c>
      <c r="AO21" s="41" t="n">
        <v>250656164.82910001</v>
      </c>
      <c r="AP21" s="41" t="n">
        <v>171584673.4364</v>
      </c>
      <c r="AQ21" s="41" t="n">
        <v>232615045.9438</v>
      </c>
      <c r="AR21" s="41" t="n">
        <v>337241419.64609998</v>
      </c>
      <c r="AS21" s="41" t="n">
        <v>1443443911.7124</v>
      </c>
      <c r="AT21" s="41" t="n">
        <v>7184379627.0810003</v>
      </c>
      <c r="AU21" s="41" t="n">
        <v>268011550.4289</v>
      </c>
      <c r="AV21" s="41" t="n">
        <v>109449767.1558</v>
      </c>
      <c r="AW21" s="41"/>
    </row>
    <row r="22">
      <c r="A22" t="str">
        <f t="shared" si="0"/>
        <v>Other Products</v>
      </c>
      <c r="B22" t="n">
        <f t="shared" si="1"/>
        <v>0</v>
      </c>
      <c r="M22" t="s">
        <v>345</v>
      </c>
      <c r="O22" s="41" t="n">
        <v>10893531000</v>
      </c>
      <c r="P22" s="41" t="n">
        <v>13666534115</v>
      </c>
      <c r="Q22" s="41" t="n">
        <v>9670953302</v>
      </c>
      <c r="R22" s="41" t="n">
        <v>10550468583</v>
      </c>
      <c r="S22" s="41" t="n">
        <v>8625703645</v>
      </c>
      <c r="T22" s="41" t="n">
        <v>8564693193</v>
      </c>
      <c r="U22" s="41" t="n">
        <v>9626845429</v>
      </c>
      <c r="V22" s="41" t="n">
        <v>9689825022</v>
      </c>
      <c r="W22" s="41" t="n">
        <v>8560246161</v>
      </c>
      <c r="X22" s="41" t="n">
        <v>7673714576</v>
      </c>
      <c r="Y22" s="41" t="n">
        <v>26384.09</v>
      </c>
      <c r="Z22" s="41" t="n">
        <v>15130</v>
      </c>
      <c r="AA22" s="41" t="n">
        <v>1224</v>
      </c>
      <c r="AB22" s="41" t="n">
        <v>54065.010399999999</v>
      </c>
      <c r="AC22" s="41" t="n">
        <v>750874.62560000003</v>
      </c>
      <c r="AD22" s="41" t="n">
        <v>549346.46</v>
      </c>
      <c r="AE22" s="41" t="n">
        <v>2283668.7387000001</v>
      </c>
      <c r="AF22" s="41" t="n">
        <v>71757.2</v>
      </c>
      <c r="AG22" s="41" t="n">
        <v>6735069.9330000002</v>
      </c>
      <c r="AH22" s="41" t="n">
        <v>839540711.8247</v>
      </c>
      <c r="AI22" s="41" t="n">
        <v>2272592563.0895</v>
      </c>
      <c r="AJ22" s="41" t="n">
        <v>2244550117.7546</v>
      </c>
      <c r="AK22" s="41" t="n">
        <v>1907999139.7736001</v>
      </c>
      <c r="AL22" s="41" t="n">
        <v>2031850958.8764999</v>
      </c>
      <c r="AM22" s="41" t="n">
        <v>1882637958.7564001</v>
      </c>
      <c r="AN22" s="41" t="n">
        <v>1860683430.9707999</v>
      </c>
      <c r="AO22" s="41" t="n">
        <v>1749327234.6019001</v>
      </c>
      <c r="AP22" s="41" t="n">
        <v>1839096795.8789999</v>
      </c>
      <c r="AQ22" s="41" t="n">
        <v>2445833728.3381</v>
      </c>
      <c r="AR22" s="41" t="n">
        <v>1926487654.8074999</v>
      </c>
      <c r="AS22" s="41" t="n">
        <v>1856532567.0901999</v>
      </c>
      <c r="AT22" s="41" t="n">
        <v>1590954425.7003</v>
      </c>
      <c r="AU22" s="41" t="n">
        <v>1745841541.8325</v>
      </c>
      <c r="AV22" s="41" t="n">
        <v>1057437985.2206</v>
      </c>
      <c r="AW22" s="41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346</v>
      </c>
      <c r="N23" t="s">
        <v>444</v>
      </c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 t="n">
        <v>12352927913.1887</v>
      </c>
      <c r="Z23" s="41" t="n">
        <v>12371760060.2323</v>
      </c>
      <c r="AA23" s="41" t="n">
        <v>15823865369.1511</v>
      </c>
      <c r="AB23" s="41" t="n">
        <v>18299112724.2682</v>
      </c>
      <c r="AC23" s="41" t="n">
        <v>20366212702.948399</v>
      </c>
      <c r="AD23" s="41" t="n">
        <v>25329591881.576599</v>
      </c>
      <c r="AE23" s="41" t="n">
        <v>28644510126.938202</v>
      </c>
      <c r="AF23" s="41" t="n">
        <v>30163712685.011501</v>
      </c>
      <c r="AG23" s="41" t="n">
        <v>33558198690.1786</v>
      </c>
      <c r="AH23" s="41" t="n">
        <v>37931005909.137703</v>
      </c>
      <c r="AI23" s="41" t="n">
        <v>37955684938.8535</v>
      </c>
      <c r="AJ23" s="41" t="n">
        <v>37178211473.057602</v>
      </c>
      <c r="AK23" s="41" t="n">
        <v>37155113216.802902</v>
      </c>
      <c r="AL23" s="41" t="n">
        <v>31028450696.0224</v>
      </c>
      <c r="AM23" s="41" t="n">
        <v>30369978142.022301</v>
      </c>
      <c r="AN23" s="41" t="n">
        <v>29670130718.457699</v>
      </c>
      <c r="AO23" s="41" t="n">
        <v>29320292334.569698</v>
      </c>
      <c r="AP23" s="41" t="n">
        <v>29962460697.995499</v>
      </c>
      <c r="AQ23" s="41" t="n">
        <v>34251254763.877201</v>
      </c>
      <c r="AR23" s="41" t="n">
        <v>37166034918.421501</v>
      </c>
      <c r="AS23" s="41" t="n">
        <v>38510753324.380798</v>
      </c>
      <c r="AT23" s="41" t="n">
        <v>46748429731.402901</v>
      </c>
      <c r="AU23" s="41" t="n">
        <v>49860492492.353302</v>
      </c>
      <c r="AV23" s="41" t="n">
        <v>28229116535.818802</v>
      </c>
      <c r="AW23" s="41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346</v>
      </c>
      <c r="N24" t="s">
        <v>445</v>
      </c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 t="n">
        <v>64147136.875</v>
      </c>
      <c r="Z24" s="41" t="n">
        <v>50297065</v>
      </c>
      <c r="AA24" s="41" t="n">
        <v>13912240</v>
      </c>
      <c r="AB24" s="41" t="n">
        <v>126155339</v>
      </c>
      <c r="AC24" s="41" t="n">
        <v>172427649</v>
      </c>
      <c r="AD24" s="41" t="n">
        <v>94416663.390599996</v>
      </c>
      <c r="AE24" s="41" t="n">
        <v>74749688.601799995</v>
      </c>
      <c r="AF24" s="41" t="n">
        <v>131893694.3997</v>
      </c>
      <c r="AG24" s="41" t="n">
        <v>232369921.43979999</v>
      </c>
      <c r="AH24" s="41" t="n">
        <v>302562665.13230002</v>
      </c>
      <c r="AI24" s="41" t="n">
        <v>619521839.68309999</v>
      </c>
      <c r="AJ24" s="41" t="n">
        <v>637605516.84650004</v>
      </c>
      <c r="AK24" s="41" t="n">
        <v>594830977.06959999</v>
      </c>
      <c r="AL24" s="41" t="n">
        <v>654586040.62249994</v>
      </c>
      <c r="AM24" s="41" t="n">
        <v>439046003.22140002</v>
      </c>
      <c r="AN24" s="41" t="n">
        <v>513493161.30290002</v>
      </c>
      <c r="AO24" s="41" t="n">
        <v>690490334.14619994</v>
      </c>
      <c r="AP24" s="41" t="n">
        <v>925023027.04789996</v>
      </c>
      <c r="AQ24" s="41" t="n">
        <v>681322691.21449995</v>
      </c>
      <c r="AR24" s="41" t="n">
        <v>1086069155.4688001</v>
      </c>
      <c r="AS24" s="41" t="n">
        <v>1254052448.8836</v>
      </c>
      <c r="AT24" s="41" t="n">
        <v>970228858.20340002</v>
      </c>
      <c r="AU24" s="41" t="n">
        <v>1100942537.984</v>
      </c>
      <c r="AV24" s="41" t="n">
        <v>758872689.04610002</v>
      </c>
      <c r="AW24" s="41"/>
    </row>
    <row r="25">
      <c r="A25" t="str">
        <f t="shared" si="0"/>
        <v>Other R&amp;D and Knowledge Based</v>
      </c>
      <c r="B25" t="n">
        <f t="shared" si="1"/>
        <v>0</v>
      </c>
      <c r="M25" t="s">
        <v>346</v>
      </c>
      <c r="O25" s="41" t="n">
        <v>7773865381</v>
      </c>
      <c r="P25" s="41" t="n">
        <v>7927436229</v>
      </c>
      <c r="Q25" s="41" t="n">
        <v>8786567450</v>
      </c>
      <c r="R25" s="41" t="n">
        <v>8567595442</v>
      </c>
      <c r="S25" s="41" t="n">
        <v>8463162454</v>
      </c>
      <c r="T25" s="41" t="n">
        <v>8878189431</v>
      </c>
      <c r="U25" s="41" t="n">
        <v>9287693638</v>
      </c>
      <c r="V25" s="41" t="n">
        <v>9695769466</v>
      </c>
      <c r="W25" s="41" t="n">
        <v>10804672536</v>
      </c>
      <c r="X25" s="41" t="n">
        <v>11285682035</v>
      </c>
      <c r="Y25" s="41" t="n">
        <v>20280</v>
      </c>
      <c r="Z25" s="41" t="n">
        <v>26378.669900000001</v>
      </c>
      <c r="AA25" s="41" t="n">
        <v>2000</v>
      </c>
      <c r="AB25" s="41" t="n">
        <v>69150</v>
      </c>
      <c r="AC25" s="41" t="n">
        <v>57957</v>
      </c>
      <c r="AD25" s="41" t="n">
        <v>1400042.3025</v>
      </c>
      <c r="AE25" s="41" t="n">
        <v>1919866.3171999999</v>
      </c>
      <c r="AF25" s="41" t="n">
        <v>546826</v>
      </c>
      <c r="AG25" s="41" t="n">
        <v>3293501.3500999999</v>
      </c>
      <c r="AH25" s="41" t="n">
        <v>285899540.08829999</v>
      </c>
      <c r="AI25" s="41" t="n">
        <v>1498657802.3031001</v>
      </c>
      <c r="AJ25" s="41" t="n">
        <v>2046451300.5941999</v>
      </c>
      <c r="AK25" s="41" t="n">
        <v>2371789771.5419002</v>
      </c>
      <c r="AL25" s="41" t="n">
        <v>2261114151.1036</v>
      </c>
      <c r="AM25" s="41" t="n">
        <v>2662987743.1162</v>
      </c>
      <c r="AN25" s="41" t="n">
        <v>2962103097.4074998</v>
      </c>
      <c r="AO25" s="41" t="n">
        <v>3357240965.2059002</v>
      </c>
      <c r="AP25" s="41" t="n">
        <v>3771705596.5110998</v>
      </c>
      <c r="AQ25" s="41" t="n">
        <v>3719589632.9638</v>
      </c>
      <c r="AR25" s="41" t="n">
        <v>4298489583.4827003</v>
      </c>
      <c r="AS25" s="41" t="n">
        <v>4482357259.8030996</v>
      </c>
      <c r="AT25" s="41" t="n">
        <v>4433842350.4539003</v>
      </c>
      <c r="AU25" s="41" t="n">
        <v>4018885243.4531999</v>
      </c>
      <c r="AV25" s="41" t="n">
        <v>2463253290.0886002</v>
      </c>
      <c r="AW25" s="41"/>
    </row>
    <row r="26">
      <c r="A26" t="str">
        <f t="shared" si="0"/>
        <v>Other Services</v>
      </c>
      <c r="B26" t="str">
        <f t="shared" si="1"/>
        <v>Not Multiyear</v>
      </c>
      <c r="M26" t="s">
        <v>347</v>
      </c>
      <c r="N26" t="s">
        <v>444</v>
      </c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 t="n">
        <v>6506896271.1197996</v>
      </c>
      <c r="Z26" s="41" t="n">
        <v>7420418624.8457003</v>
      </c>
      <c r="AA26" s="41" t="n">
        <v>10544805932.478701</v>
      </c>
      <c r="AB26" s="41" t="n">
        <v>16104401686.601601</v>
      </c>
      <c r="AC26" s="41" t="n">
        <v>20105453816.652901</v>
      </c>
      <c r="AD26" s="41" t="n">
        <v>22195322000.973202</v>
      </c>
      <c r="AE26" s="41" t="n">
        <v>24229967799.5229</v>
      </c>
      <c r="AF26" s="41" t="n">
        <v>24489836880.131599</v>
      </c>
      <c r="AG26" s="41" t="n">
        <v>27448307104.477699</v>
      </c>
      <c r="AH26" s="41" t="n">
        <v>30648596115.033699</v>
      </c>
      <c r="AI26" s="41" t="n">
        <v>29898675847.432499</v>
      </c>
      <c r="AJ26" s="41" t="n">
        <v>34802260317.354401</v>
      </c>
      <c r="AK26" s="41" t="n">
        <v>32323714760.569401</v>
      </c>
      <c r="AL26" s="41" t="n">
        <v>29400762287.855202</v>
      </c>
      <c r="AM26" s="41" t="n">
        <v>24149763288.961498</v>
      </c>
      <c r="AN26" s="41" t="n">
        <v>21559728252.114101</v>
      </c>
      <c r="AO26" s="41" t="n">
        <v>22160858872.172699</v>
      </c>
      <c r="AP26" s="41" t="n">
        <v>24119750344.338501</v>
      </c>
      <c r="AQ26" s="41" t="n">
        <v>25933044800.167801</v>
      </c>
      <c r="AR26" s="41" t="n">
        <v>27201658032.972</v>
      </c>
      <c r="AS26" s="41" t="n">
        <v>26798395072.323399</v>
      </c>
      <c r="AT26" s="41" t="n">
        <v>26458536236.239399</v>
      </c>
      <c r="AU26" s="41" t="n">
        <v>28184436279.110401</v>
      </c>
      <c r="AV26" s="41" t="n">
        <v>18613477551.828701</v>
      </c>
      <c r="AW26" s="41"/>
    </row>
    <row r="27">
      <c r="A27" t="str">
        <f t="shared" si="0"/>
        <v>Other Services</v>
      </c>
      <c r="B27" t="str">
        <f t="shared" si="1"/>
        <v>Multiyear Contract</v>
      </c>
      <c r="M27" t="s">
        <v>347</v>
      </c>
      <c r="N27" t="s">
        <v>445</v>
      </c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 t="n">
        <v>310000</v>
      </c>
      <c r="AB27" s="41" t="n">
        <v>896448.9375</v>
      </c>
      <c r="AC27" s="41" t="n">
        <v>3464015.3594</v>
      </c>
      <c r="AD27" s="41" t="n">
        <v>17507712.7031</v>
      </c>
      <c r="AE27" s="41" t="n">
        <v>8491624</v>
      </c>
      <c r="AF27" s="41" t="n">
        <v>7820843</v>
      </c>
      <c r="AG27" s="41" t="n">
        <v>16319656.7114</v>
      </c>
      <c r="AH27" s="41" t="n">
        <v>23051906.113299999</v>
      </c>
      <c r="AI27" s="41" t="n">
        <v>50752373.042999998</v>
      </c>
      <c r="AJ27" s="41" t="n">
        <v>96438406.395799994</v>
      </c>
      <c r="AK27" s="41" t="n">
        <v>248510755.33669999</v>
      </c>
      <c r="AL27" s="41" t="n">
        <v>217014453.17750001</v>
      </c>
      <c r="AM27" s="41" t="n">
        <v>114178230.07709999</v>
      </c>
      <c r="AN27" s="41" t="n">
        <v>94508716.503099993</v>
      </c>
      <c r="AO27" s="41" t="n">
        <v>75943411.237100005</v>
      </c>
      <c r="AP27" s="41" t="n">
        <v>96688584.176200002</v>
      </c>
      <c r="AQ27" s="41" t="n">
        <v>216443256.0539</v>
      </c>
      <c r="AR27" s="41" t="n">
        <v>87677583.982299998</v>
      </c>
      <c r="AS27" s="41" t="n">
        <v>134687403.4632</v>
      </c>
      <c r="AT27" s="41" t="n">
        <v>156793850.6322</v>
      </c>
      <c r="AU27" s="41" t="n">
        <v>273067075.49800003</v>
      </c>
      <c r="AV27" s="41" t="n">
        <v>164024788.40509999</v>
      </c>
      <c r="AW27" s="41"/>
    </row>
    <row r="28">
      <c r="A28" t="str">
        <f t="shared" si="0"/>
        <v>Other Services</v>
      </c>
      <c r="B28" t="n">
        <f t="shared" si="1"/>
        <v>0</v>
      </c>
      <c r="M28" t="s">
        <v>347</v>
      </c>
      <c r="O28" s="41" t="n">
        <v>4385190184</v>
      </c>
      <c r="P28" s="41" t="n">
        <v>5641814985</v>
      </c>
      <c r="Q28" s="41" t="n">
        <v>4211344274</v>
      </c>
      <c r="R28" s="41" t="n">
        <v>3075823560</v>
      </c>
      <c r="S28" s="41" t="n">
        <v>4014703413</v>
      </c>
      <c r="T28" s="41" t="n">
        <v>5272937433</v>
      </c>
      <c r="U28" s="41" t="n">
        <v>5083168952</v>
      </c>
      <c r="V28" s="41" t="n">
        <v>5793220616</v>
      </c>
      <c r="W28" s="41" t="n">
        <v>6068760797</v>
      </c>
      <c r="X28" s="41" t="n">
        <v>7339018466</v>
      </c>
      <c r="Y28" s="41"/>
      <c r="Z28" s="41" t="n">
        <v>0</v>
      </c>
      <c r="AA28" s="41"/>
      <c r="AB28" s="41" t="n">
        <v>49605.099600000001</v>
      </c>
      <c r="AC28" s="41" t="n">
        <v>862956.02190000005</v>
      </c>
      <c r="AD28" s="41" t="n">
        <v>207223.68650000001</v>
      </c>
      <c r="AE28" s="41" t="n">
        <v>371242.74680000002</v>
      </c>
      <c r="AF28" s="41" t="n">
        <v>227041.0938</v>
      </c>
      <c r="AG28" s="41" t="n">
        <v>3334865.2817000002</v>
      </c>
      <c r="AH28" s="41" t="n">
        <v>52001208.573399998</v>
      </c>
      <c r="AI28" s="41" t="n">
        <v>3078396370.8221002</v>
      </c>
      <c r="AJ28" s="41" t="n">
        <v>1893971618.0910001</v>
      </c>
      <c r="AK28" s="41" t="n">
        <v>1291927478.9779</v>
      </c>
      <c r="AL28" s="41" t="n">
        <v>1037171106.6032</v>
      </c>
      <c r="AM28" s="41" t="n">
        <v>1393619301.2921</v>
      </c>
      <c r="AN28" s="41" t="n">
        <v>1309787464.1015999</v>
      </c>
      <c r="AO28" s="41" t="n">
        <v>1592315614.3936999</v>
      </c>
      <c r="AP28" s="41" t="n">
        <v>2001330772.6357</v>
      </c>
      <c r="AQ28" s="41" t="n">
        <v>2453182862.6508999</v>
      </c>
      <c r="AR28" s="41" t="n">
        <v>2327500354.7270999</v>
      </c>
      <c r="AS28" s="41" t="n">
        <v>2661858363.6677999</v>
      </c>
      <c r="AT28" s="41" t="n">
        <v>2197629676.4741001</v>
      </c>
      <c r="AU28" s="41" t="n">
        <v>2285120148.4295001</v>
      </c>
      <c r="AV28" s="41" t="n">
        <v>1087493640.7565999</v>
      </c>
      <c r="AW28" s="41"/>
    </row>
    <row r="29">
      <c r="A29" t="str">
        <f t="shared" si="0"/>
        <v>Ships &amp; Submarines</v>
      </c>
      <c r="B29" t="str">
        <f t="shared" si="1"/>
        <v>Not Multiyear</v>
      </c>
      <c r="M29" t="s">
        <v>348</v>
      </c>
      <c r="N29" t="s">
        <v>444</v>
      </c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 t="n">
        <v>8345252549</v>
      </c>
      <c r="Z29" s="41" t="n">
        <v>11997822644</v>
      </c>
      <c r="AA29" s="41" t="n">
        <v>12553505373.930201</v>
      </c>
      <c r="AB29" s="41" t="n">
        <v>12365964771.0506</v>
      </c>
      <c r="AC29" s="41" t="n">
        <v>14679173312.163601</v>
      </c>
      <c r="AD29" s="41" t="n">
        <v>13866311681.1306</v>
      </c>
      <c r="AE29" s="41" t="n">
        <v>16733260832.609699</v>
      </c>
      <c r="AF29" s="41" t="n">
        <v>17146464385.778999</v>
      </c>
      <c r="AG29" s="41" t="n">
        <v>19238942902.924198</v>
      </c>
      <c r="AH29" s="41" t="n">
        <v>18546962014.752998</v>
      </c>
      <c r="AI29" s="41" t="n">
        <v>14088803223.159901</v>
      </c>
      <c r="AJ29" s="41" t="n">
        <v>23737736593.929798</v>
      </c>
      <c r="AK29" s="41" t="n">
        <v>19630898373.733799</v>
      </c>
      <c r="AL29" s="41" t="n">
        <v>17590960356.761501</v>
      </c>
      <c r="AM29" s="41" t="n">
        <v>18810017605.479198</v>
      </c>
      <c r="AN29" s="41" t="n">
        <v>18334614718.836102</v>
      </c>
      <c r="AO29" s="41" t="n">
        <v>20880785253.042702</v>
      </c>
      <c r="AP29" s="41" t="n">
        <v>23639463799.4841</v>
      </c>
      <c r="AQ29" s="41" t="n">
        <v>27198682167.506001</v>
      </c>
      <c r="AR29" s="41" t="n">
        <v>28285986436.876301</v>
      </c>
      <c r="AS29" s="41" t="n">
        <v>34862617997.205803</v>
      </c>
      <c r="AT29" s="41" t="n">
        <v>28829842889.133999</v>
      </c>
      <c r="AU29" s="41" t="n">
        <v>30562605100.642101</v>
      </c>
      <c r="AV29" s="41" t="n">
        <v>20342186847.194302</v>
      </c>
      <c r="AW29" s="41"/>
    </row>
    <row r="30">
      <c r="A30" t="str">
        <f t="shared" si="0"/>
        <v>Ships &amp; Submarines</v>
      </c>
      <c r="B30" t="str">
        <f t="shared" si="1"/>
        <v>Multiyear Contract</v>
      </c>
      <c r="M30" t="s">
        <v>348</v>
      </c>
      <c r="N30" t="s">
        <v>445</v>
      </c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 t="n">
        <v>1010569214</v>
      </c>
      <c r="Z30" s="41" t="n">
        <v>406504649</v>
      </c>
      <c r="AA30" s="41" t="n">
        <v>142046015</v>
      </c>
      <c r="AB30" s="41" t="n">
        <v>306674237</v>
      </c>
      <c r="AC30" s="41" t="n">
        <v>163589753</v>
      </c>
      <c r="AD30" s="41" t="n">
        <v>176006865</v>
      </c>
      <c r="AE30" s="41" t="n">
        <v>85925660</v>
      </c>
      <c r="AF30" s="41" t="n">
        <v>106010563</v>
      </c>
      <c r="AG30" s="41" t="n">
        <v>112744400.0953</v>
      </c>
      <c r="AH30" s="41" t="n">
        <v>2900580189.5957999</v>
      </c>
      <c r="AI30" s="41" t="n">
        <v>2747642639.8333001</v>
      </c>
      <c r="AJ30" s="41" t="n">
        <v>3590293921.0823998</v>
      </c>
      <c r="AK30" s="41" t="n">
        <v>3028742035.4355001</v>
      </c>
      <c r="AL30" s="41" t="n">
        <v>4210193753.5938001</v>
      </c>
      <c r="AM30" s="41" t="n">
        <v>3428225376.1784</v>
      </c>
      <c r="AN30" s="41" t="n">
        <v>1616614736.0272999</v>
      </c>
      <c r="AO30" s="41" t="n">
        <v>2300970569.1367998</v>
      </c>
      <c r="AP30" s="41" t="n">
        <v>2126425562.9078</v>
      </c>
      <c r="AQ30" s="41" t="n">
        <v>2220457256.9131999</v>
      </c>
      <c r="AR30" s="41" t="n">
        <v>3314361264.7399998</v>
      </c>
      <c r="AS30" s="41" t="n">
        <v>3932531104.6009998</v>
      </c>
      <c r="AT30" s="41" t="n">
        <v>1726402686.2156</v>
      </c>
      <c r="AU30" s="41" t="n">
        <v>2189423927.4087</v>
      </c>
      <c r="AV30" s="41" t="n">
        <v>115547462.28030001</v>
      </c>
      <c r="AW30" s="41"/>
    </row>
    <row r="31">
      <c r="A31" t="str">
        <f t="shared" si="0"/>
        <v>Ships &amp; Submarines</v>
      </c>
      <c r="B31" t="n">
        <f t="shared" si="1"/>
        <v>0</v>
      </c>
      <c r="M31" t="s">
        <v>348</v>
      </c>
      <c r="O31" s="41" t="n">
        <v>10680657493</v>
      </c>
      <c r="P31" s="41" t="n">
        <v>9512770712</v>
      </c>
      <c r="Q31" s="41" t="n">
        <v>8600082026</v>
      </c>
      <c r="R31" s="41" t="n">
        <v>9502770472</v>
      </c>
      <c r="S31" s="41" t="n">
        <v>7389026646</v>
      </c>
      <c r="T31" s="41" t="n">
        <v>9654356740</v>
      </c>
      <c r="U31" s="41" t="n">
        <v>7969628348</v>
      </c>
      <c r="V31" s="41" t="n">
        <v>8340521642</v>
      </c>
      <c r="W31" s="41" t="n">
        <v>9369233233</v>
      </c>
      <c r="X31" s="41" t="n">
        <v>8320132027</v>
      </c>
      <c r="Y31" s="41"/>
      <c r="Z31" s="41"/>
      <c r="AA31" s="41"/>
      <c r="AB31" s="41"/>
      <c r="AC31" s="41" t="n">
        <v>58642</v>
      </c>
      <c r="AD31" s="41" t="n">
        <v>25415</v>
      </c>
      <c r="AE31" s="41" t="n">
        <v>17388.880099999998</v>
      </c>
      <c r="AF31" s="41" t="n">
        <v>20008.330099999999</v>
      </c>
      <c r="AG31" s="41" t="n">
        <v>1398190.6898000001</v>
      </c>
      <c r="AH31" s="41" t="n">
        <v>53952311.0436</v>
      </c>
      <c r="AI31" s="41" t="n">
        <v>725744070.05139995</v>
      </c>
      <c r="AJ31" s="41" t="n">
        <v>1061540748.5211</v>
      </c>
      <c r="AK31" s="41" t="n">
        <v>1163877126.7485001</v>
      </c>
      <c r="AL31" s="41" t="n">
        <v>1250124416.9056001</v>
      </c>
      <c r="AM31" s="41" t="n">
        <v>1589183391.4119</v>
      </c>
      <c r="AN31" s="41" t="n">
        <v>1526979618.0452001</v>
      </c>
      <c r="AO31" s="41" t="n">
        <v>1470903401.5852001</v>
      </c>
      <c r="AP31" s="41" t="n">
        <v>1442028002.7084</v>
      </c>
      <c r="AQ31" s="41" t="n">
        <v>1890591881.1987</v>
      </c>
      <c r="AR31" s="41" t="n">
        <v>1705453955.5207</v>
      </c>
      <c r="AS31" s="41" t="n">
        <v>1288153604.4999001</v>
      </c>
      <c r="AT31" s="41" t="n">
        <v>1404898666.2641001</v>
      </c>
      <c r="AU31" s="41" t="n">
        <v>1631445473.0688</v>
      </c>
      <c r="AV31" s="41" t="n">
        <v>254838957.5882</v>
      </c>
      <c r="AW31" s="41"/>
    </row>
    <row r="32">
      <c r="A32" t="str">
        <f t="shared" si="0"/>
        <v>Space Systems</v>
      </c>
      <c r="B32" t="str">
        <f t="shared" si="1"/>
        <v>Not Multiyear</v>
      </c>
      <c r="M32" t="s">
        <v>349</v>
      </c>
      <c r="N32" t="s">
        <v>444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 t="n">
        <v>3182752124</v>
      </c>
      <c r="Z32" s="41" t="n">
        <v>4150940713</v>
      </c>
      <c r="AA32" s="41" t="n">
        <v>4493775528</v>
      </c>
      <c r="AB32" s="41" t="n">
        <v>5289484137.6601</v>
      </c>
      <c r="AC32" s="41" t="n">
        <v>6274288372.1602001</v>
      </c>
      <c r="AD32" s="41" t="n">
        <v>6522295872.2656002</v>
      </c>
      <c r="AE32" s="41" t="n">
        <v>8010431286.5678997</v>
      </c>
      <c r="AF32" s="41" t="n">
        <v>8205948336.0328999</v>
      </c>
      <c r="AG32" s="41" t="n">
        <v>9551653083.6669006</v>
      </c>
      <c r="AH32" s="41" t="n">
        <v>10314932661.6812</v>
      </c>
      <c r="AI32" s="41" t="n">
        <v>8803654627.4813004</v>
      </c>
      <c r="AJ32" s="41" t="n">
        <v>9748769506.7863998</v>
      </c>
      <c r="AK32" s="41" t="n">
        <v>8728789902.3213005</v>
      </c>
      <c r="AL32" s="41" t="n">
        <v>7475629296.5894003</v>
      </c>
      <c r="AM32" s="41" t="n">
        <v>7766364573.5949001</v>
      </c>
      <c r="AN32" s="41" t="n">
        <v>5891757436.1227999</v>
      </c>
      <c r="AO32" s="41" t="n">
        <v>5930203422.7191</v>
      </c>
      <c r="AP32" s="41" t="n">
        <v>5938007009.0398998</v>
      </c>
      <c r="AQ32" s="41" t="n">
        <v>5874896865.467</v>
      </c>
      <c r="AR32" s="41" t="n">
        <v>6984069116.4352999</v>
      </c>
      <c r="AS32" s="41" t="n">
        <v>7133210467.9513998</v>
      </c>
      <c r="AT32" s="41" t="n">
        <v>3540539386.8123002</v>
      </c>
      <c r="AU32" s="41" t="n">
        <v>4536260059.1309004</v>
      </c>
      <c r="AV32" s="41" t="n">
        <v>2530884794.5858998</v>
      </c>
      <c r="AW32" s="41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349</v>
      </c>
      <c r="N33" t="s">
        <v>445</v>
      </c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 t="n">
        <v>3375000</v>
      </c>
      <c r="AA33" s="41"/>
      <c r="AB33" s="41"/>
      <c r="AC33" s="41" t="n">
        <v>4410144</v>
      </c>
      <c r="AD33" s="41"/>
      <c r="AE33" s="41"/>
      <c r="AF33" s="41" t="n">
        <v>4460091.2007999998</v>
      </c>
      <c r="AG33" s="41" t="n">
        <v>25848727</v>
      </c>
      <c r="AH33" s="41" t="n">
        <v>62709522.703100003</v>
      </c>
      <c r="AI33" s="41" t="n">
        <v>249874967.0469</v>
      </c>
      <c r="AJ33" s="41" t="n">
        <v>517126411.76169997</v>
      </c>
      <c r="AK33" s="41" t="n">
        <v>1174500989.6408</v>
      </c>
      <c r="AL33" s="41" t="n">
        <v>33240795</v>
      </c>
      <c r="AM33" s="41" t="n">
        <v>25205587.57</v>
      </c>
      <c r="AN33" s="41" t="n">
        <v>36084667.429200001</v>
      </c>
      <c r="AO33" s="41" t="n">
        <v>104274351.2383</v>
      </c>
      <c r="AP33" s="41" t="n">
        <v>86419220.127000004</v>
      </c>
      <c r="AQ33" s="41" t="n">
        <v>59070138.3543</v>
      </c>
      <c r="AR33" s="41" t="n">
        <v>200772192.45030001</v>
      </c>
      <c r="AS33" s="41" t="n">
        <v>206149960.70559999</v>
      </c>
      <c r="AT33" s="41" t="n">
        <v>82866490.655699998</v>
      </c>
      <c r="AU33" s="41" t="n">
        <v>101870722.93359999</v>
      </c>
      <c r="AV33" s="41" t="n">
        <v>46829054.75</v>
      </c>
      <c r="AW33" s="41"/>
    </row>
    <row r="34">
      <c r="A34" t="str">
        <f t="shared" si="0"/>
        <v>Space Systems</v>
      </c>
      <c r="B34" t="n">
        <f t="shared" si="1"/>
        <v>0</v>
      </c>
      <c r="M34" t="s">
        <v>349</v>
      </c>
      <c r="O34" s="41" t="n">
        <v>5109318000</v>
      </c>
      <c r="P34" s="41" t="n">
        <v>4536041000</v>
      </c>
      <c r="Q34" s="41" t="n">
        <v>3207056007</v>
      </c>
      <c r="R34" s="41" t="n">
        <v>3775896266</v>
      </c>
      <c r="S34" s="41" t="n">
        <v>3704627729</v>
      </c>
      <c r="T34" s="41" t="n">
        <v>3449312820</v>
      </c>
      <c r="U34" s="41" t="n">
        <v>2950138142</v>
      </c>
      <c r="V34" s="41" t="n">
        <v>3180065599</v>
      </c>
      <c r="W34" s="41" t="n">
        <v>3551481726</v>
      </c>
      <c r="X34" s="41" t="n">
        <v>3510240138</v>
      </c>
      <c r="Y34" s="41"/>
      <c r="Z34" s="41"/>
      <c r="AA34" s="41"/>
      <c r="AB34" s="41"/>
      <c r="AC34" s="41"/>
      <c r="AD34" s="41"/>
      <c r="AE34" s="41" t="n">
        <v>53650</v>
      </c>
      <c r="AF34" s="41" t="n">
        <v>0</v>
      </c>
      <c r="AG34" s="41" t="n">
        <v>6258.8999000000003</v>
      </c>
      <c r="AH34" s="41" t="n">
        <v>3394570.2686000001</v>
      </c>
      <c r="AI34" s="41" t="n">
        <v>35837812.865000002</v>
      </c>
      <c r="AJ34" s="41" t="n">
        <v>32505791.454399999</v>
      </c>
      <c r="AK34" s="41" t="n">
        <v>46039484.5317</v>
      </c>
      <c r="AL34" s="41" t="n">
        <v>62309577.759999998</v>
      </c>
      <c r="AM34" s="41" t="n">
        <v>57915372.700199999</v>
      </c>
      <c r="AN34" s="41" t="n">
        <v>35220415.946500003</v>
      </c>
      <c r="AO34" s="41" t="n">
        <v>41387940.3248</v>
      </c>
      <c r="AP34" s="41" t="n">
        <v>26152149.6074</v>
      </c>
      <c r="AQ34" s="41" t="n">
        <v>11557606.3313</v>
      </c>
      <c r="AR34" s="41" t="n">
        <v>31603971.250300001</v>
      </c>
      <c r="AS34" s="41" t="n">
        <v>7396972.7910000002</v>
      </c>
      <c r="AT34" s="41" t="n">
        <v>1661903.9095999999</v>
      </c>
      <c r="AU34" s="41" t="n">
        <v>4925353.6357000005</v>
      </c>
      <c r="AV34" s="41" t="n">
        <v>4321830.2812000001</v>
      </c>
      <c r="AW34" s="41"/>
    </row>
    <row r="35">
      <c r="A35" t="str">
        <f t="shared" si="0"/>
        <v>Unlabeled</v>
      </c>
      <c r="B35" t="str">
        <f t="shared" si="1"/>
        <v>Not Multiyear</v>
      </c>
      <c r="M35" t="s">
        <v>336</v>
      </c>
      <c r="N35" t="s">
        <v>444</v>
      </c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 t="n">
        <v>29415344.108600002</v>
      </c>
      <c r="Z35" s="41" t="n">
        <v>9652231.0723000001</v>
      </c>
      <c r="AA35" s="41" t="n">
        <v>83431034.675300002</v>
      </c>
      <c r="AB35" s="41" t="n">
        <v>75664205.123899996</v>
      </c>
      <c r="AC35" s="41" t="n">
        <v>7064845.7825999996</v>
      </c>
      <c r="AD35" s="41" t="n">
        <v>3802636.1222999999</v>
      </c>
      <c r="AE35" s="41" t="n">
        <v>109748294.80769999</v>
      </c>
      <c r="AF35" s="41" t="n">
        <v>18047585.049899999</v>
      </c>
      <c r="AG35" s="41" t="n">
        <v>467153.21919999999</v>
      </c>
      <c r="AH35" s="41" t="n">
        <v>986168.13329999999</v>
      </c>
      <c r="AI35" s="41" t="n">
        <v>-235238.05809999999</v>
      </c>
      <c r="AJ35" s="41" t="n">
        <v>-104420.6213</v>
      </c>
      <c r="AK35" s="41" t="n">
        <v>-5399.9400999999998</v>
      </c>
      <c r="AL35" s="41" t="n">
        <v>-91221.180600000007</v>
      </c>
      <c r="AM35" s="41"/>
      <c r="AN35" s="41"/>
      <c r="AO35" s="41" t="n">
        <v>3579791.2008000002</v>
      </c>
      <c r="AP35" s="41" t="n">
        <v>-245</v>
      </c>
      <c r="AQ35" s="41"/>
      <c r="AR35" s="41" t="n">
        <v>465885</v>
      </c>
      <c r="AS35" s="41" t="n">
        <v>0</v>
      </c>
      <c r="AT35" s="41" t="n">
        <v>376316</v>
      </c>
      <c r="AU35" s="41" t="n">
        <v>59840</v>
      </c>
      <c r="AV35" s="41" t="n">
        <v>20254.080099999999</v>
      </c>
      <c r="AW35" s="41"/>
    </row>
    <row r="36">
      <c r="A36" t="str">
        <f t="shared" si="0"/>
        <v>Unlabeled</v>
      </c>
      <c r="B36" t="str">
        <f t="shared" si="1"/>
        <v>Multiyear Contract</v>
      </c>
      <c r="M36" t="s">
        <v>336</v>
      </c>
      <c r="N36" t="s">
        <v>445</v>
      </c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 t="n">
        <v>0</v>
      </c>
      <c r="Z36" s="41"/>
      <c r="AA36" s="41" t="n">
        <v>284413</v>
      </c>
      <c r="AB36" s="41"/>
      <c r="AC36" s="41"/>
      <c r="AD36" s="41"/>
      <c r="AE36" s="41"/>
      <c r="AF36" s="41"/>
      <c r="AG36" s="41" t="n">
        <v>-99110</v>
      </c>
      <c r="AH36" s="41"/>
      <c r="AI36" s="41"/>
      <c r="AJ36" s="41"/>
      <c r="AK36" s="41"/>
      <c r="AL36" s="41"/>
      <c r="AM36" s="41"/>
      <c r="AN36" s="41"/>
      <c r="AO36" s="41"/>
      <c r="AP36" s="41" t="n">
        <v>20000</v>
      </c>
      <c r="AQ36" s="41" t="n">
        <v>-233000.07810000001</v>
      </c>
      <c r="AR36" s="41"/>
      <c r="AS36" s="41" t="n">
        <v>0</v>
      </c>
      <c r="AT36" s="41"/>
      <c r="AU36" s="41"/>
      <c r="AV36" s="41"/>
      <c r="AW36" s="41"/>
    </row>
    <row r="37">
      <c r="A37" t="str">
        <f t="shared" si="0"/>
        <v>Unlabeled</v>
      </c>
      <c r="B37" t="n">
        <f t="shared" si="1"/>
        <v>0</v>
      </c>
      <c r="M37" t="s">
        <v>336</v>
      </c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 t="n">
        <v>88007.9</v>
      </c>
      <c r="Z37" s="41" t="n">
        <v>173002.87059999999</v>
      </c>
      <c r="AA37" s="41" t="n">
        <v>358903.49890000001</v>
      </c>
      <c r="AB37" s="41" t="n">
        <v>76795.050099999993</v>
      </c>
      <c r="AC37" s="41" t="n">
        <v>13350</v>
      </c>
      <c r="AD37" s="41"/>
      <c r="AE37" s="41" t="n">
        <v>0</v>
      </c>
      <c r="AF37" s="41"/>
      <c r="AG37" s="41"/>
      <c r="AH37" s="41"/>
      <c r="AI37" s="41" t="n">
        <v>-18681.599900000001</v>
      </c>
      <c r="AJ37" s="41" t="n">
        <v>-36404.480000000003</v>
      </c>
      <c r="AK37" s="41" t="n">
        <v>-1077.8599999999999</v>
      </c>
      <c r="AL37" s="41" t="n">
        <v>-8501.94</v>
      </c>
      <c r="AM37" s="41"/>
      <c r="AN37" s="41" t="n">
        <v>30000</v>
      </c>
      <c r="AO37" s="41" t="n">
        <v>1738.23</v>
      </c>
      <c r="AP37" s="41" t="n">
        <v>1325852</v>
      </c>
      <c r="AQ37" s="41" t="n">
        <v>20204.710899999998</v>
      </c>
      <c r="AR37" s="41" t="n">
        <v>0</v>
      </c>
      <c r="AS37" s="41" t="n">
        <v>314555.625</v>
      </c>
      <c r="AT37" s="41" t="n">
        <v>10000</v>
      </c>
      <c r="AU37" s="41" t="n">
        <v>921079.76850000001</v>
      </c>
      <c r="AV37" s="41" t="n">
        <v>314883.1617</v>
      </c>
      <c r="AW37" s="41"/>
    </row>
    <row r="38">
      <c r="A38" t="str">
        <f t="shared" si="0"/>
        <v>Grand Total</v>
      </c>
      <c r="B38" t="str">
        <f t="shared" si="1"/>
      </c>
      <c r="M38" t="s">
        <v>330</v>
      </c>
      <c r="N38" t="s">
        <v>355</v>
      </c>
      <c r="O38" s="41" t="n">
        <f t="shared" ref="O38:AU38" si="2">SUM(O2:O37)</f>
        <v>120350129405</v>
      </c>
      <c r="P38" s="41" t="n">
        <f t="shared" si="2"/>
        <v>136154193844</v>
      </c>
      <c r="Q38" s="41" t="n">
        <f t="shared" si="2"/>
        <v>123406660550</v>
      </c>
      <c r="R38" s="41" t="n">
        <f t="shared" si="2"/>
        <v>121373382142</v>
      </c>
      <c r="S38" s="41" t="n">
        <f t="shared" si="2"/>
        <v>117161902725</v>
      </c>
      <c r="T38" s="41" t="n">
        <f t="shared" si="2"/>
        <v>116592014868</v>
      </c>
      <c r="U38" s="41" t="n">
        <f t="shared" si="2"/>
        <v>118448779098</v>
      </c>
      <c r="V38" s="41" t="n">
        <f t="shared" si="2"/>
        <v>115982151879</v>
      </c>
      <c r="W38" s="41" t="n">
        <f t="shared" si="2"/>
        <v>116965882167</v>
      </c>
      <c r="X38" s="41" t="n">
        <f t="shared" si="2"/>
        <v>122185036488</v>
      </c>
      <c r="Y38" s="41" t="n">
        <f t="shared" si="2"/>
        <v>132178486506.38737</v>
      </c>
      <c r="Z38" s="41" t="n">
        <f t="shared" si="2"/>
        <v>143993638543.83633</v>
      </c>
      <c r="AA38" s="41" t="n">
        <f t="shared" si="2"/>
        <v>169810521226.12842</v>
      </c>
      <c r="AB38" s="41" t="n">
        <f t="shared" si="2"/>
        <v>211533087512.33698</v>
      </c>
      <c r="AC38" s="41" t="n">
        <f t="shared" si="2"/>
        <v>229761957048.789</v>
      </c>
      <c r="AD38" s="41" t="n">
        <f t="shared" si="2"/>
        <v>265663361025.89023</v>
      </c>
      <c r="AE38" s="41" t="n">
        <f t="shared" si="2"/>
        <v>295165178110.85309</v>
      </c>
      <c r="AF38" s="41" t="n">
        <f t="shared" si="2"/>
        <v>328153480580.90887</v>
      </c>
      <c r="AG38" s="41" t="n">
        <f t="shared" si="2"/>
        <v>377988099747.40436</v>
      </c>
      <c r="AH38" s="41" t="n">
        <f t="shared" si="2"/>
        <v>381555380786.98529</v>
      </c>
      <c r="AI38" s="41" t="n">
        <f t="shared" si="2"/>
        <v>362403868841.00775</v>
      </c>
      <c r="AJ38" s="41" t="n">
        <f t="shared" si="2"/>
        <v>368565915961.16211</v>
      </c>
      <c r="AK38" s="41" t="n">
        <f t="shared" si="2"/>
        <v>357636430655.58667</v>
      </c>
      <c r="AL38" s="41" t="n">
        <f t="shared" si="2"/>
        <v>306581052342.6814</v>
      </c>
      <c r="AM38" s="41" t="n">
        <f t="shared" si="2"/>
        <v>283284360624.49902</v>
      </c>
      <c r="AN38" s="41" t="n">
        <f t="shared" si="2"/>
        <v>274184441766.62439</v>
      </c>
      <c r="AO38" s="41" t="n">
        <f t="shared" si="2"/>
        <v>298361785628.39209</v>
      </c>
      <c r="AP38" s="41" t="n">
        <f t="shared" si="2"/>
        <v>320615846805.33813</v>
      </c>
      <c r="AQ38" s="41" t="n">
        <f t="shared" si="2"/>
        <v>358955820753.45172</v>
      </c>
      <c r="AR38" s="41" t="n">
        <f t="shared" si="2"/>
        <v>383855406149.9455</v>
      </c>
      <c r="AS38" s="41" t="n">
        <f t="shared" si="2"/>
        <v>422601499103.58807</v>
      </c>
      <c r="AT38" s="41" t="n">
        <f t="shared" si="2"/>
        <v>387063888597.65723</v>
      </c>
      <c r="AU38" s="41" t="n">
        <f t="shared" si="2"/>
        <v>414320692049.20361</v>
      </c>
      <c r="AV38" s="41"/>
      <c r="AW38" s="41"/>
    </row>
    <row r="39"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</row>
    <row r="40"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</row>
    <row r="41" ht="28.9" customHeight="1">
      <c r="A41" s="24" t="str">
        <f t="shared" ref="A41:A78" si="3">M41</f>
        <v>PlatformPortfolio</v>
      </c>
      <c r="B41" s="24" t="str">
        <f t="shared" ref="B41:B78" si="4">N41</f>
        <v>multiyearcontracttext</v>
      </c>
      <c r="C41" s="16" t="str">
        <f t="shared" ref="C41:C78" si="5">AN41</f>
        <v>2015</v>
      </c>
      <c r="D41" s="16" t="str">
        <f t="shared" ref="D41:D78" si="6">AT41</f>
        <v>2021</v>
      </c>
      <c r="E41" s="16" t="str">
        <f t="shared" ref="E41:E78" si="7">AU41</f>
        <v>2022</v>
      </c>
      <c r="F41" s="16" t="str">
        <f t="shared" ref="F41:F78" si="8">AV41</f>
        <v>2023</v>
      </c>
      <c r="G41" s="16" t="str">
        <f>AT41&amp;"-"&amp;AU41</f>
        <v>2021-2022</v>
      </c>
      <c r="H41" s="16" t="str">
        <f>AN41&amp;"-"&amp;AU41</f>
        <v>2015-2022</v>
      </c>
      <c r="I41" s="16" t="str">
        <f>AV41&amp;"/"&amp;AU41</f>
        <v>2023/2022</v>
      </c>
      <c r="J41" s="16" t="str">
        <f>"Share "&amp;AU41</f>
        <v>Share 2022</v>
      </c>
      <c r="K41" s="16" t="str">
        <f>"Share "&amp;AV41</f>
        <v>Share 2023</v>
      </c>
      <c r="M41" t="s">
        <v>338</v>
      </c>
      <c r="N41" t="s">
        <v>443</v>
      </c>
      <c r="O41" t="s">
        <v>290</v>
      </c>
      <c r="P41" t="s">
        <v>291</v>
      </c>
      <c r="Q41" t="s">
        <v>292</v>
      </c>
      <c r="R41" t="s">
        <v>293</v>
      </c>
      <c r="S41" t="s">
        <v>294</v>
      </c>
      <c r="T41" t="s">
        <v>295</v>
      </c>
      <c r="U41" t="s">
        <v>296</v>
      </c>
      <c r="V41" t="s">
        <v>297</v>
      </c>
      <c r="W41" t="s">
        <v>298</v>
      </c>
      <c r="X41" t="s">
        <v>299</v>
      </c>
      <c r="Y41" t="s">
        <v>300</v>
      </c>
      <c r="Z41" t="s">
        <v>301</v>
      </c>
      <c r="AA41" t="s">
        <v>302</v>
      </c>
      <c r="AB41" t="s">
        <v>303</v>
      </c>
      <c r="AC41" t="s">
        <v>304</v>
      </c>
      <c r="AD41" t="s">
        <v>305</v>
      </c>
      <c r="AE41" t="s">
        <v>306</v>
      </c>
      <c r="AF41" t="s">
        <v>307</v>
      </c>
      <c r="AG41" t="s">
        <v>308</v>
      </c>
      <c r="AH41" t="s">
        <v>309</v>
      </c>
      <c r="AI41" t="s">
        <v>310</v>
      </c>
      <c r="AJ41" t="s">
        <v>311</v>
      </c>
      <c r="AK41" t="s">
        <v>312</v>
      </c>
      <c r="AL41" t="s">
        <v>313</v>
      </c>
      <c r="AM41" t="s">
        <v>314</v>
      </c>
      <c r="AN41" t="s">
        <v>315</v>
      </c>
      <c r="AO41" t="s">
        <v>316</v>
      </c>
      <c r="AP41" t="s">
        <v>317</v>
      </c>
      <c r="AQ41" t="s">
        <v>318</v>
      </c>
      <c r="AR41" t="s">
        <v>319</v>
      </c>
      <c r="AS41" t="s">
        <v>320</v>
      </c>
      <c r="AT41" t="s">
        <v>321</v>
      </c>
      <c r="AU41" t="s">
        <v>322</v>
      </c>
      <c r="AV41" t="s">
        <v>323</v>
      </c>
      <c r="AW41" s="41"/>
    </row>
    <row r="42">
      <c r="A42" s="62" t="str">
        <f t="shared" si="3"/>
        <v>Aircraft</v>
      </c>
      <c r="B42" s="63" t="str">
        <f t="shared" si="4"/>
        <v>Not Multiyear</v>
      </c>
      <c r="C42" s="41" t="n">
        <f t="shared" si="5"/>
        <v>61240431415.834503</v>
      </c>
      <c r="D42" s="41" t="n">
        <f t="shared" si="6"/>
        <v>61496155164.269402</v>
      </c>
      <c r="E42" s="41" t="n">
        <f t="shared" si="7"/>
        <v>58955777016.796097</v>
      </c>
      <c r="F42" s="41" t="n">
        <f t="shared" si="8"/>
        <v>38752851978.473701</v>
      </c>
      <c r="G42" s="17" t="n">
        <f t="shared" ref="G42:G78" si="9">AU42/AT42-1</f>
        <v>-4.1309544323338776E-2</v>
      </c>
      <c r="H42" s="17" t="n">
        <f t="shared" ref="H42:H78" si="10">AU42/AN42-1</f>
        <v>-3.7306308042233671E-2</v>
      </c>
      <c r="I42" s="17" t="n">
        <f t="shared" ref="I42:I78" si="11">AV42/AU42</f>
        <v>0.6573206891571165</v>
      </c>
      <c r="J42" s="17" t="n">
        <f t="shared" ref="J42:J77" si="12">AU42/SUM(AU$41:AU$77)</f>
        <v>0.14229503413214675</v>
      </c>
      <c r="K42" s="17" t="n">
        <f>AV42/SUM(AV41:AV$77)</f>
        <v>0.18810149167961748</v>
      </c>
      <c r="L42" s="64"/>
      <c r="M42" s="75" t="s">
        <v>339</v>
      </c>
      <c r="N42" s="75" t="s">
        <v>444</v>
      </c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 t="n">
        <v>57123890792.886703</v>
      </c>
      <c r="Z42" s="41" t="n">
        <v>56905785051.864304</v>
      </c>
      <c r="AA42" s="41" t="n">
        <v>59626154386.085297</v>
      </c>
      <c r="AB42" s="41" t="n">
        <v>71365454723.365799</v>
      </c>
      <c r="AC42" s="41" t="n">
        <v>65858082563.4002</v>
      </c>
      <c r="AD42" s="41" t="n">
        <v>58777668590.972504</v>
      </c>
      <c r="AE42" s="41" t="n">
        <v>66391095746.748901</v>
      </c>
      <c r="AF42" s="41" t="n">
        <v>75669112242.175797</v>
      </c>
      <c r="AG42" s="41" t="n">
        <v>77060122234.4655</v>
      </c>
      <c r="AH42" s="41" t="n">
        <v>79964408702.964005</v>
      </c>
      <c r="AI42" s="41" t="n">
        <v>75810903262.324997</v>
      </c>
      <c r="AJ42" s="41" t="n">
        <v>80700277055.424194</v>
      </c>
      <c r="AK42" s="41" t="n">
        <v>82407337076.678406</v>
      </c>
      <c r="AL42" s="41" t="n">
        <v>74880973703.350006</v>
      </c>
      <c r="AM42" s="41" t="n">
        <v>58982828222.644501</v>
      </c>
      <c r="AN42" s="41" t="n">
        <v>61240431415.834503</v>
      </c>
      <c r="AO42" s="41" t="n">
        <v>75522404617.894104</v>
      </c>
      <c r="AP42" s="41" t="n">
        <v>84443616567.762894</v>
      </c>
      <c r="AQ42" s="41" t="n">
        <v>75606576479.279999</v>
      </c>
      <c r="AR42" s="41" t="n">
        <v>80571821267.114594</v>
      </c>
      <c r="AS42" s="41" t="n">
        <v>100557455252.395</v>
      </c>
      <c r="AT42" s="41" t="n">
        <v>61496155164.269402</v>
      </c>
      <c r="AU42" s="41" t="n">
        <v>58955777016.796097</v>
      </c>
      <c r="AV42" s="41" t="n">
        <v>38752851978.473701</v>
      </c>
      <c r="AW42" s="41"/>
    </row>
    <row r="43">
      <c r="A43" s="65" t="str">
        <f t="shared" si="3"/>
        <v>Aircraft</v>
      </c>
      <c r="B43" s="24" t="str">
        <f t="shared" si="4"/>
        <v>Multiyear Contract</v>
      </c>
      <c r="C43" s="41" t="n">
        <f t="shared" si="5"/>
        <v>4704502048.0297298</v>
      </c>
      <c r="D43" s="41" t="n">
        <f t="shared" si="6"/>
        <v>6082891194.4868002</v>
      </c>
      <c r="E43" s="41" t="n">
        <f t="shared" si="7"/>
        <v>5940016838.0623999</v>
      </c>
      <c r="F43" s="41" t="n">
        <f t="shared" si="8"/>
        <v>5207623656.9601002</v>
      </c>
      <c r="G43" s="17" t="n">
        <f t="shared" si="9"/>
        <v>-2.3487902685797479E-2</v>
      </c>
      <c r="H43" s="17" t="n">
        <f t="shared" si="10"/>
        <v>0.26262392436413329</v>
      </c>
      <c r="I43" s="17" t="n">
        <f t="shared" si="11"/>
        <v>0.87670183417506908</v>
      </c>
      <c r="J43" s="17" t="n">
        <f t="shared" si="12"/>
        <v>1.4336761238458685E-2</v>
      </c>
      <c r="K43" s="17" t="n">
        <f>AV43/SUM(AV41:AV$77)</f>
        <v>2.5277153240860391E-2</v>
      </c>
      <c r="L43" s="64"/>
      <c r="M43" s="1" t="s">
        <v>339</v>
      </c>
      <c r="N43" s="1" t="s">
        <v>445</v>
      </c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 t="n">
        <v>105813790.957202</v>
      </c>
      <c r="Z43" s="41" t="n">
        <v>75601336.1614701</v>
      </c>
      <c r="AA43" s="41" t="n">
        <v>979633672.96887803</v>
      </c>
      <c r="AB43" s="41" t="n">
        <v>3675938422.9241199</v>
      </c>
      <c r="AC43" s="41" t="n">
        <v>5246536372.4023504</v>
      </c>
      <c r="AD43" s="41" t="n">
        <v>9482014585.8700409</v>
      </c>
      <c r="AE43" s="41" t="n">
        <v>9068106769.7861004</v>
      </c>
      <c r="AF43" s="41" t="n">
        <v>6634735919.4372501</v>
      </c>
      <c r="AG43" s="41" t="n">
        <v>11882159110.8221</v>
      </c>
      <c r="AH43" s="41" t="n">
        <v>6342842530.8069897</v>
      </c>
      <c r="AI43" s="41" t="n">
        <v>5163527133.0778198</v>
      </c>
      <c r="AJ43" s="41" t="n">
        <v>5534788000.8783197</v>
      </c>
      <c r="AK43" s="41" t="n">
        <v>9604408811.0483303</v>
      </c>
      <c r="AL43" s="41" t="n">
        <v>8245608300.4853096</v>
      </c>
      <c r="AM43" s="41" t="n">
        <v>4674119536.6689501</v>
      </c>
      <c r="AN43" s="41" t="n">
        <v>4704502048.0297298</v>
      </c>
      <c r="AO43" s="41" t="n">
        <v>5991142198.9023705</v>
      </c>
      <c r="AP43" s="41" t="n">
        <v>5950500260.7281599</v>
      </c>
      <c r="AQ43" s="41" t="n">
        <v>6757305839.8533602</v>
      </c>
      <c r="AR43" s="41" t="n">
        <v>8855457165.2156906</v>
      </c>
      <c r="AS43" s="41" t="n">
        <v>6789006971.2798901</v>
      </c>
      <c r="AT43" s="41" t="n">
        <v>6082891194.4868002</v>
      </c>
      <c r="AU43" s="41" t="n">
        <v>5940016838.0623999</v>
      </c>
      <c r="AV43" s="41" t="n">
        <v>5207623656.9601002</v>
      </c>
      <c r="AW43" s="41"/>
    </row>
    <row r="44">
      <c r="A44" s="72" t="str">
        <f t="shared" si="3"/>
        <v>Aircraft</v>
      </c>
      <c r="B44" s="73" t="n">
        <f t="shared" si="4"/>
        <v>0</v>
      </c>
      <c r="C44" s="41" t="n">
        <f t="shared" si="5"/>
        <v>8052777289.9548302</v>
      </c>
      <c r="D44" s="41" t="n">
        <f t="shared" si="6"/>
        <v>9938742401.2590103</v>
      </c>
      <c r="E44" s="41" t="n">
        <f t="shared" si="7"/>
        <v>10234711951.372299</v>
      </c>
      <c r="F44" s="41" t="n">
        <f t="shared" si="8"/>
        <v>3966833364.69101</v>
      </c>
      <c r="G44" s="17" t="n">
        <f t="shared" si="9"/>
        <v>2.9779376319864825E-2</v>
      </c>
      <c r="H44" s="17" t="n">
        <f t="shared" si="10"/>
        <v>0.27095430344748905</v>
      </c>
      <c r="I44" s="17" t="n">
        <f t="shared" si="11"/>
        <v>0.38758622455995217</v>
      </c>
      <c r="J44" s="17" t="n">
        <f t="shared" si="12"/>
        <v>2.4702391523706117E-2</v>
      </c>
      <c r="K44" s="17" t="n">
        <f>AV44/SUM(AV41:AV$77)</f>
        <v>1.9254512508068658E-2</v>
      </c>
      <c r="L44" s="64"/>
      <c r="M44" s="79" t="s">
        <v>339</v>
      </c>
      <c r="N44" s="79"/>
      <c r="O44" s="41" t="n">
        <v>61574219146.101097</v>
      </c>
      <c r="P44" s="41" t="n">
        <v>58557064802.447701</v>
      </c>
      <c r="Q44" s="41" t="n">
        <v>56801379064.5588</v>
      </c>
      <c r="R44" s="41" t="n">
        <v>54729508899.5979</v>
      </c>
      <c r="S44" s="41" t="n">
        <v>54688352602.180901</v>
      </c>
      <c r="T44" s="41" t="n">
        <v>47012064374.504303</v>
      </c>
      <c r="U44" s="41" t="n">
        <v>49656147326.040497</v>
      </c>
      <c r="V44" s="41" t="n">
        <v>42152791540.169998</v>
      </c>
      <c r="W44" s="41" t="n">
        <v>44303062515.0653</v>
      </c>
      <c r="X44" s="41" t="n">
        <v>45432730399.185997</v>
      </c>
      <c r="Y44" s="41"/>
      <c r="Z44" s="41"/>
      <c r="AA44" s="41" t="n">
        <v>85321.373398822907</v>
      </c>
      <c r="AB44" s="41" t="n">
        <v>56454.873283150802</v>
      </c>
      <c r="AC44" s="41" t="n">
        <v>56196.820141065102</v>
      </c>
      <c r="AD44" s="41" t="n">
        <v>62993.584371056502</v>
      </c>
      <c r="AE44" s="41" t="n">
        <v>2295359.4792227601</v>
      </c>
      <c r="AF44" s="41" t="n">
        <v>988130.00748656201</v>
      </c>
      <c r="AG44" s="41" t="n">
        <v>5509426.9397056699</v>
      </c>
      <c r="AH44" s="41" t="n">
        <v>588341415.34219599</v>
      </c>
      <c r="AI44" s="41" t="n">
        <v>2232241885.9340401</v>
      </c>
      <c r="AJ44" s="41" t="n">
        <v>3920035054.93121</v>
      </c>
      <c r="AK44" s="41" t="n">
        <v>6420316105.9716101</v>
      </c>
      <c r="AL44" s="41" t="n">
        <v>7470188405.4647598</v>
      </c>
      <c r="AM44" s="41" t="n">
        <v>6978430693.5678501</v>
      </c>
      <c r="AN44" s="41" t="n">
        <v>8052777289.9548302</v>
      </c>
      <c r="AO44" s="41" t="n">
        <v>8117470506.3948202</v>
      </c>
      <c r="AP44" s="41" t="n">
        <v>9908744143.4813004</v>
      </c>
      <c r="AQ44" s="41" t="n">
        <v>12801630123.8701</v>
      </c>
      <c r="AR44" s="41" t="n">
        <v>11468795588.9375</v>
      </c>
      <c r="AS44" s="41" t="n">
        <v>9045879831.2618504</v>
      </c>
      <c r="AT44" s="41" t="n">
        <v>9938742401.2590103</v>
      </c>
      <c r="AU44" s="41" t="n">
        <v>10234711951.372299</v>
      </c>
      <c r="AV44" s="41" t="n">
        <v>3966833364.69101</v>
      </c>
      <c r="AW44" s="41"/>
    </row>
    <row r="45">
      <c r="A45" s="62" t="str">
        <f t="shared" si="3"/>
        <v>Electronics, Comms, &amp; Sensors</v>
      </c>
      <c r="B45" s="63" t="str">
        <f t="shared" si="4"/>
        <v>Not Multiyear</v>
      </c>
      <c r="C45" s="41" t="n">
        <f t="shared" si="5"/>
        <v>39357787618.418198</v>
      </c>
      <c r="D45" s="41" t="n">
        <f t="shared" si="6"/>
        <v>38525159744.180397</v>
      </c>
      <c r="E45" s="41" t="n">
        <f t="shared" si="7"/>
        <v>39106168086.975197</v>
      </c>
      <c r="F45" s="41" t="n">
        <f t="shared" si="8"/>
        <v>16729729127.263</v>
      </c>
      <c r="G45" s="17" t="n">
        <f t="shared" si="9"/>
        <v>1.5081270179095441E-2</v>
      </c>
      <c r="H45" s="17" t="n">
        <f t="shared" si="10"/>
        <v>-6.3931319992501789E-3</v>
      </c>
      <c r="I45" s="17" t="n">
        <f t="shared" si="11"/>
        <v>0.42780282358667221</v>
      </c>
      <c r="J45" s="17" t="n">
        <f t="shared" si="12"/>
        <v>9.43862298876713E-2</v>
      </c>
      <c r="K45" s="17" t="n">
        <f>AV45/SUM(AV41:AV$77)</f>
        <v>8.1204010635969132E-2</v>
      </c>
      <c r="L45" s="64"/>
      <c r="M45" s="75" t="s">
        <v>340</v>
      </c>
      <c r="N45" s="75" t="s">
        <v>444</v>
      </c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 t="n">
        <v>33414767674.1068</v>
      </c>
      <c r="Z45" s="41" t="n">
        <v>35087401735.495697</v>
      </c>
      <c r="AA45" s="41" t="n">
        <v>39424466390.851601</v>
      </c>
      <c r="AB45" s="41" t="n">
        <v>46758396596.640404</v>
      </c>
      <c r="AC45" s="41" t="n">
        <v>53393912490.246101</v>
      </c>
      <c r="AD45" s="41" t="n">
        <v>59591436316.870003</v>
      </c>
      <c r="AE45" s="41" t="n">
        <v>61353984972.268898</v>
      </c>
      <c r="AF45" s="41" t="n">
        <v>71053728462.738998</v>
      </c>
      <c r="AG45" s="41" t="n">
        <v>75568883044.665604</v>
      </c>
      <c r="AH45" s="41" t="n">
        <v>71343810211.662292</v>
      </c>
      <c r="AI45" s="41" t="n">
        <v>67530597109.618401</v>
      </c>
      <c r="AJ45" s="41" t="n">
        <v>60405390403.020897</v>
      </c>
      <c r="AK45" s="41" t="n">
        <v>55064429261.754501</v>
      </c>
      <c r="AL45" s="41" t="n">
        <v>43829576159.133102</v>
      </c>
      <c r="AM45" s="41" t="n">
        <v>41976578206.6241</v>
      </c>
      <c r="AN45" s="41" t="n">
        <v>39357787618.418198</v>
      </c>
      <c r="AO45" s="41" t="n">
        <v>41225589682.9673</v>
      </c>
      <c r="AP45" s="41" t="n">
        <v>41875503165.2528</v>
      </c>
      <c r="AQ45" s="41" t="n">
        <v>45695679022.071297</v>
      </c>
      <c r="AR45" s="41" t="n">
        <v>47749670934.692596</v>
      </c>
      <c r="AS45" s="41" t="n">
        <v>46068444426.864502</v>
      </c>
      <c r="AT45" s="41" t="n">
        <v>38525159744.180397</v>
      </c>
      <c r="AU45" s="41" t="n">
        <v>39106168086.975197</v>
      </c>
      <c r="AV45" s="41" t="n">
        <v>16729729127.263</v>
      </c>
      <c r="AW45" s="41"/>
    </row>
    <row r="46">
      <c r="A46" s="65" t="str">
        <f t="shared" si="3"/>
        <v>Electronics, Comms, &amp; Sensors</v>
      </c>
      <c r="B46" s="24" t="str">
        <f t="shared" si="4"/>
        <v>Multiyear Contract</v>
      </c>
      <c r="C46" s="41" t="n">
        <f t="shared" si="5"/>
        <v>945218464.59439003</v>
      </c>
      <c r="D46" s="41" t="n">
        <f t="shared" si="6"/>
        <v>2080212539.16084</v>
      </c>
      <c r="E46" s="41" t="n">
        <f t="shared" si="7"/>
        <v>1626027276.9303999</v>
      </c>
      <c r="F46" s="41" t="n">
        <f t="shared" si="8"/>
        <v>1535349904.82585</v>
      </c>
      <c r="G46" s="17" t="n">
        <f t="shared" si="9"/>
        <v>-0.21833598907814433</v>
      </c>
      <c r="H46" s="17" t="n">
        <f t="shared" si="10"/>
        <v>0.72026609491611748</v>
      </c>
      <c r="I46" s="17" t="n">
        <f t="shared" si="11"/>
        <v>0.94423379398915752</v>
      </c>
      <c r="J46" s="17" t="n">
        <f t="shared" si="12"/>
        <v>3.9245620798907558E-3</v>
      </c>
      <c r="K46" s="17" t="n">
        <f>AV46/SUM(AV41:AV$77)</f>
        <v>7.4523962135309074E-3</v>
      </c>
      <c r="L46" s="64"/>
      <c r="M46" s="1" t="s">
        <v>340</v>
      </c>
      <c r="N46" s="1" t="s">
        <v>445</v>
      </c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 t="n">
        <v>112606363.711143</v>
      </c>
      <c r="Z46" s="41" t="n">
        <v>226989716.40128601</v>
      </c>
      <c r="AA46" s="41" t="n">
        <v>609729597.09215999</v>
      </c>
      <c r="AB46" s="41" t="n">
        <v>830405098.15841198</v>
      </c>
      <c r="AC46" s="41" t="n">
        <v>1969987608.5534501</v>
      </c>
      <c r="AD46" s="41" t="n">
        <v>1378081932.60866</v>
      </c>
      <c r="AE46" s="41" t="n">
        <v>1734123864.74458</v>
      </c>
      <c r="AF46" s="41" t="n">
        <v>322616998.24681598</v>
      </c>
      <c r="AG46" s="41" t="n">
        <v>311815553.10521501</v>
      </c>
      <c r="AH46" s="41" t="n">
        <v>545922813.18282604</v>
      </c>
      <c r="AI46" s="41" t="n">
        <v>543276008.22274494</v>
      </c>
      <c r="AJ46" s="41" t="n">
        <v>868106759.06897104</v>
      </c>
      <c r="AK46" s="41" t="n">
        <v>857872335.17159605</v>
      </c>
      <c r="AL46" s="41" t="n">
        <v>1150436852.7348101</v>
      </c>
      <c r="AM46" s="41" t="n">
        <v>970397106.55855703</v>
      </c>
      <c r="AN46" s="41" t="n">
        <v>945218464.59439003</v>
      </c>
      <c r="AO46" s="41" t="n">
        <v>1419873857.0973401</v>
      </c>
      <c r="AP46" s="41" t="n">
        <v>2044781368.6593001</v>
      </c>
      <c r="AQ46" s="41" t="n">
        <v>2281642031.4175501</v>
      </c>
      <c r="AR46" s="41" t="n">
        <v>2264774746.3092599</v>
      </c>
      <c r="AS46" s="41" t="n">
        <v>1827863594.5910201</v>
      </c>
      <c r="AT46" s="41" t="n">
        <v>2080212539.16084</v>
      </c>
      <c r="AU46" s="41" t="n">
        <v>1626027276.9303999</v>
      </c>
      <c r="AV46" s="41" t="n">
        <v>1535349904.82585</v>
      </c>
      <c r="AW46" s="41"/>
    </row>
    <row r="47">
      <c r="A47" s="72" t="str">
        <f t="shared" si="3"/>
        <v>Electronics, Comms, &amp; Sensors</v>
      </c>
      <c r="B47" s="73" t="n">
        <f t="shared" si="4"/>
        <v>0</v>
      </c>
      <c r="C47" s="41" t="n">
        <f t="shared" si="5"/>
        <v>7212887743.4386797</v>
      </c>
      <c r="D47" s="41" t="n">
        <f t="shared" si="6"/>
        <v>12436087214.644199</v>
      </c>
      <c r="E47" s="41" t="n">
        <f t="shared" si="7"/>
        <v>12855628501.972401</v>
      </c>
      <c r="F47" s="41" t="n">
        <f t="shared" si="8"/>
        <v>5479301671.2567701</v>
      </c>
      <c r="G47" s="17" t="n">
        <f t="shared" si="9"/>
        <v>3.3735794875591418E-2</v>
      </c>
      <c r="H47" s="17" t="n">
        <f t="shared" si="10"/>
        <v>0.78231368062905626</v>
      </c>
      <c r="I47" s="17" t="n">
        <f t="shared" si="11"/>
        <v>0.42621810908864527</v>
      </c>
      <c r="J47" s="17" t="n">
        <f t="shared" si="12"/>
        <v>3.1028207735387978E-2</v>
      </c>
      <c r="K47" s="17" t="n">
        <f>AV47/SUM(AV41:AV$77)</f>
        <v>2.6595844308401603E-2</v>
      </c>
      <c r="L47" s="64"/>
      <c r="M47" s="79" t="s">
        <v>340</v>
      </c>
      <c r="N47" s="79"/>
      <c r="O47" s="41" t="n">
        <v>39159221227.334801</v>
      </c>
      <c r="P47" s="41" t="n">
        <v>37075841095.000999</v>
      </c>
      <c r="Q47" s="41" t="n">
        <v>36294366444.8787</v>
      </c>
      <c r="R47" s="41" t="n">
        <v>33369645404.352001</v>
      </c>
      <c r="S47" s="41" t="n">
        <v>31587983747.947601</v>
      </c>
      <c r="T47" s="41" t="n">
        <v>32767823423.566299</v>
      </c>
      <c r="U47" s="41" t="n">
        <v>31286645512.571999</v>
      </c>
      <c r="V47" s="41" t="n">
        <v>31154027060.9063</v>
      </c>
      <c r="W47" s="41" t="n">
        <v>29189360890.871899</v>
      </c>
      <c r="X47" s="41" t="n">
        <v>32280454746.276798</v>
      </c>
      <c r="Y47" s="41" t="n">
        <v>117156.262439607</v>
      </c>
      <c r="Z47" s="41" t="n">
        <v>149233.091662994</v>
      </c>
      <c r="AA47" s="41" t="n">
        <v>37436226.615279198</v>
      </c>
      <c r="AB47" s="41" t="n">
        <v>387248604.06579697</v>
      </c>
      <c r="AC47" s="41" t="n">
        <v>464242619.89644903</v>
      </c>
      <c r="AD47" s="41" t="n">
        <v>705501.10299334</v>
      </c>
      <c r="AE47" s="41" t="n">
        <v>111085948.559056</v>
      </c>
      <c r="AF47" s="41" t="n">
        <v>4317021.63191084</v>
      </c>
      <c r="AG47" s="41" t="n">
        <v>37824396.732281901</v>
      </c>
      <c r="AH47" s="41" t="n">
        <v>1144764063.04089</v>
      </c>
      <c r="AI47" s="41" t="n">
        <v>5345091435.0373297</v>
      </c>
      <c r="AJ47" s="41" t="n">
        <v>5946546548.8759804</v>
      </c>
      <c r="AK47" s="41" t="n">
        <v>6564435821.5585499</v>
      </c>
      <c r="AL47" s="41" t="n">
        <v>5862706993.7651196</v>
      </c>
      <c r="AM47" s="41" t="n">
        <v>6617123241.5956697</v>
      </c>
      <c r="AN47" s="41" t="n">
        <v>7212887743.4386797</v>
      </c>
      <c r="AO47" s="41" t="n">
        <v>8868762644.2362404</v>
      </c>
      <c r="AP47" s="41" t="n">
        <v>9500054900.6823006</v>
      </c>
      <c r="AQ47" s="41" t="n">
        <v>10241521069.8818</v>
      </c>
      <c r="AR47" s="41" t="n">
        <v>11500466924.9074</v>
      </c>
      <c r="AS47" s="41" t="n">
        <v>13285601762.5438</v>
      </c>
      <c r="AT47" s="41" t="n">
        <v>12436087214.644199</v>
      </c>
      <c r="AU47" s="41" t="n">
        <v>12855628501.972401</v>
      </c>
      <c r="AV47" s="41" t="n">
        <v>5479301671.2567701</v>
      </c>
      <c r="AW47" s="41"/>
    </row>
    <row r="48">
      <c r="A48" s="62" t="str">
        <f t="shared" si="3"/>
        <v>Facilities and Construction</v>
      </c>
      <c r="B48" s="63" t="str">
        <f t="shared" si="4"/>
        <v>Not Multiyear</v>
      </c>
      <c r="C48" s="41" t="n">
        <f t="shared" si="5"/>
        <v>41414437215.459297</v>
      </c>
      <c r="D48" s="41" t="n">
        <f t="shared" si="6"/>
        <v>49607671303.241501</v>
      </c>
      <c r="E48" s="41" t="n">
        <f t="shared" si="7"/>
        <v>51357293633.7882</v>
      </c>
      <c r="F48" s="41" t="n">
        <f t="shared" si="8"/>
        <v>20050622087.753899</v>
      </c>
      <c r="G48" s="17" t="n">
        <f t="shared" si="9"/>
        <v>3.5269188909344606E-2</v>
      </c>
      <c r="H48" s="17" t="n">
        <f t="shared" si="10"/>
        <v>0.24008189140905212</v>
      </c>
      <c r="I48" s="17" t="n">
        <f t="shared" si="11"/>
        <v>0.39041430474760264</v>
      </c>
      <c r="J48" s="17" t="n">
        <f t="shared" si="12"/>
        <v>0.12395541574276273</v>
      </c>
      <c r="K48" s="17" t="n">
        <f>AV48/SUM(AV41:AV$77)</f>
        <v>9.7323209293236096E-2</v>
      </c>
      <c r="L48" s="64"/>
      <c r="M48" s="75" t="s">
        <v>341</v>
      </c>
      <c r="N48" s="75" t="s">
        <v>444</v>
      </c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 t="n">
        <v>33489003756.773499</v>
      </c>
      <c r="Z48" s="41" t="n">
        <v>36301894491.456299</v>
      </c>
      <c r="AA48" s="41" t="n">
        <v>40399956154.634804</v>
      </c>
      <c r="AB48" s="41" t="n">
        <v>52400050370.314796</v>
      </c>
      <c r="AC48" s="41" t="n">
        <v>52756828759.165604</v>
      </c>
      <c r="AD48" s="41" t="n">
        <v>56562271299.388702</v>
      </c>
      <c r="AE48" s="41" t="n">
        <v>63390243115.088898</v>
      </c>
      <c r="AF48" s="41" t="n">
        <v>62220437387.850403</v>
      </c>
      <c r="AG48" s="41" t="n">
        <v>75667251396.000305</v>
      </c>
      <c r="AH48" s="41" t="n">
        <v>85420482732.127396</v>
      </c>
      <c r="AI48" s="41" t="n">
        <v>72212030644.039597</v>
      </c>
      <c r="AJ48" s="41" t="n">
        <v>61954884005.407097</v>
      </c>
      <c r="AK48" s="41" t="n">
        <v>55145574204.189102</v>
      </c>
      <c r="AL48" s="41" t="n">
        <v>43565611288.756203</v>
      </c>
      <c r="AM48" s="41" t="n">
        <v>45739354871.780998</v>
      </c>
      <c r="AN48" s="41" t="n">
        <v>41414437215.459297</v>
      </c>
      <c r="AO48" s="41" t="n">
        <v>41796375068.461998</v>
      </c>
      <c r="AP48" s="41" t="n">
        <v>40921821528.680603</v>
      </c>
      <c r="AQ48" s="41" t="n">
        <v>48255147959.990601</v>
      </c>
      <c r="AR48" s="41" t="n">
        <v>53841727673.944603</v>
      </c>
      <c r="AS48" s="41" t="n">
        <v>61474791868.557404</v>
      </c>
      <c r="AT48" s="41" t="n">
        <v>49607671303.241501</v>
      </c>
      <c r="AU48" s="41" t="n">
        <v>51357293633.7882</v>
      </c>
      <c r="AV48" s="41" t="n">
        <v>20050622087.753899</v>
      </c>
      <c r="AW48" s="41"/>
    </row>
    <row r="49">
      <c r="A49" s="65" t="str">
        <f t="shared" si="3"/>
        <v>Facilities and Construction</v>
      </c>
      <c r="B49" s="24" t="str">
        <f t="shared" si="4"/>
        <v>Multiyear Contract</v>
      </c>
      <c r="C49" s="41" t="n">
        <f t="shared" si="5"/>
        <v>1483295799.54458</v>
      </c>
      <c r="D49" s="41" t="n">
        <f t="shared" si="6"/>
        <v>2074094089.2267799</v>
      </c>
      <c r="E49" s="41" t="n">
        <f t="shared" si="7"/>
        <v>2956379234.1701002</v>
      </c>
      <c r="F49" s="41" t="n">
        <f t="shared" si="8"/>
        <v>735331087.18959105</v>
      </c>
      <c r="G49" s="17" t="n">
        <f t="shared" si="9"/>
        <v>0.42538337557879791</v>
      </c>
      <c r="H49" s="17" t="n">
        <f t="shared" si="10"/>
        <v>0.9931150853914672</v>
      </c>
      <c r="I49" s="17" t="n">
        <f t="shared" si="11"/>
        <v>0.24872691523826423</v>
      </c>
      <c r="J49" s="17" t="n">
        <f t="shared" si="12"/>
        <v>7.135485364122264E-3</v>
      </c>
      <c r="K49" s="17" t="n">
        <f>AV49/SUM(AV41:AV$77)</f>
        <v>3.5692050343956289E-3</v>
      </c>
      <c r="L49" s="64"/>
      <c r="M49" s="1" t="s">
        <v>341</v>
      </c>
      <c r="N49" s="1" t="s">
        <v>445</v>
      </c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 t="n">
        <v>118029870.744343</v>
      </c>
      <c r="Z49" s="41" t="n">
        <v>84626222.028948307</v>
      </c>
      <c r="AA49" s="41" t="n">
        <v>74422753.877523899</v>
      </c>
      <c r="AB49" s="41" t="n">
        <v>91097779.133018598</v>
      </c>
      <c r="AC49" s="41" t="n">
        <v>222703674.19338599</v>
      </c>
      <c r="AD49" s="41" t="n">
        <v>273764222.42195803</v>
      </c>
      <c r="AE49" s="41" t="n">
        <v>280447448.17367798</v>
      </c>
      <c r="AF49" s="41" t="n">
        <v>637580143.88723099</v>
      </c>
      <c r="AG49" s="41" t="n">
        <v>677473648.28198397</v>
      </c>
      <c r="AH49" s="41" t="n">
        <v>665814059.87073302</v>
      </c>
      <c r="AI49" s="41" t="n">
        <v>1560330916.8706</v>
      </c>
      <c r="AJ49" s="41" t="n">
        <v>1812943685.48259</v>
      </c>
      <c r="AK49" s="41" t="n">
        <v>1604644863.8581901</v>
      </c>
      <c r="AL49" s="41" t="n">
        <v>1577934847.49155</v>
      </c>
      <c r="AM49" s="41" t="n">
        <v>1891028469.0294399</v>
      </c>
      <c r="AN49" s="41" t="n">
        <v>1483295799.54458</v>
      </c>
      <c r="AO49" s="41" t="n">
        <v>1148517825.8849499</v>
      </c>
      <c r="AP49" s="41" t="n">
        <v>1189603736.62465</v>
      </c>
      <c r="AQ49" s="41" t="n">
        <v>1281410591.1972799</v>
      </c>
      <c r="AR49" s="41" t="n">
        <v>1378487270.9370201</v>
      </c>
      <c r="AS49" s="41" t="n">
        <v>1780603372.71697</v>
      </c>
      <c r="AT49" s="41" t="n">
        <v>2074094089.2267799</v>
      </c>
      <c r="AU49" s="41" t="n">
        <v>2956379234.1701002</v>
      </c>
      <c r="AV49" s="41" t="n">
        <v>735331087.18959105</v>
      </c>
      <c r="AW49" s="41"/>
    </row>
    <row r="50">
      <c r="A50" s="72" t="str">
        <f t="shared" si="3"/>
        <v>Facilities and Construction</v>
      </c>
      <c r="B50" s="73" t="n">
        <f t="shared" si="4"/>
        <v>0</v>
      </c>
      <c r="C50" s="41" t="n">
        <f t="shared" si="5"/>
        <v>2834550810.9463801</v>
      </c>
      <c r="D50" s="41" t="n">
        <f t="shared" si="6"/>
        <v>3018054888.23348</v>
      </c>
      <c r="E50" s="41" t="n">
        <f t="shared" si="7"/>
        <v>2973702803.2733998</v>
      </c>
      <c r="F50" s="41" t="n">
        <f t="shared" si="8"/>
        <v>1210862699.48153</v>
      </c>
      <c r="G50" s="17" t="n">
        <f t="shared" si="9"/>
        <v>-1.4695585932845701E-2</v>
      </c>
      <c r="H50" s="17" t="n">
        <f t="shared" si="10"/>
        <v>4.9091373416079387E-2</v>
      </c>
      <c r="I50" s="17" t="n">
        <f t="shared" si="11"/>
        <v>0.40719022026970331</v>
      </c>
      <c r="J50" s="17" t="n">
        <f t="shared" si="12"/>
        <v>7.17729734560361E-3</v>
      </c>
      <c r="K50" s="17" t="n">
        <f>AV50/SUM(AV41:AV$77)</f>
        <v>5.8773759443099139E-3</v>
      </c>
      <c r="L50" s="64"/>
      <c r="M50" s="79" t="s">
        <v>341</v>
      </c>
      <c r="N50" s="79"/>
      <c r="O50" s="41" t="n">
        <v>24214566738.898102</v>
      </c>
      <c r="P50" s="41" t="n">
        <v>35489211630.433502</v>
      </c>
      <c r="Q50" s="41" t="n">
        <v>33060305718.197498</v>
      </c>
      <c r="R50" s="41" t="n">
        <v>31423990993.4659</v>
      </c>
      <c r="S50" s="41" t="n">
        <v>36401261590.156601</v>
      </c>
      <c r="T50" s="41" t="n">
        <v>35305115235.925499</v>
      </c>
      <c r="U50" s="41" t="n">
        <v>34903150795.6185</v>
      </c>
      <c r="V50" s="41" t="n">
        <v>34202156353.764801</v>
      </c>
      <c r="W50" s="41" t="n">
        <v>32671693107.257401</v>
      </c>
      <c r="X50" s="41" t="n">
        <v>33985149527.847099</v>
      </c>
      <c r="Y50" s="41" t="n">
        <v>37998.093180024502</v>
      </c>
      <c r="Z50" s="41" t="n">
        <v>11395.6948579205</v>
      </c>
      <c r="AA50" s="41" t="n">
        <v>204783.082608836</v>
      </c>
      <c r="AB50" s="41" t="n">
        <v>318912.51072980301</v>
      </c>
      <c r="AC50" s="41" t="n">
        <v>127209974.223024</v>
      </c>
      <c r="AD50" s="41" t="n">
        <v>273516127.08289099</v>
      </c>
      <c r="AE50" s="41" t="n">
        <v>13595070.5367737</v>
      </c>
      <c r="AF50" s="41" t="n">
        <v>7748978.04539047</v>
      </c>
      <c r="AG50" s="41" t="n">
        <v>25167376.8464153</v>
      </c>
      <c r="AH50" s="41" t="n">
        <v>1488237898.33305</v>
      </c>
      <c r="AI50" s="41" t="n">
        <v>6343719906.3388205</v>
      </c>
      <c r="AJ50" s="41" t="n">
        <v>6225434859.3443499</v>
      </c>
      <c r="AK50" s="41" t="n">
        <v>4970166431.4891996</v>
      </c>
      <c r="AL50" s="41" t="n">
        <v>3384264679.7146902</v>
      </c>
      <c r="AM50" s="41" t="n">
        <v>3582794082.6936698</v>
      </c>
      <c r="AN50" s="41" t="n">
        <v>2834550810.9463801</v>
      </c>
      <c r="AO50" s="41" t="n">
        <v>2927452084.9809899</v>
      </c>
      <c r="AP50" s="41" t="n">
        <v>2814832963.0285802</v>
      </c>
      <c r="AQ50" s="41" t="n">
        <v>4078002877.2457399</v>
      </c>
      <c r="AR50" s="41" t="n">
        <v>3082582995.6993098</v>
      </c>
      <c r="AS50" s="41" t="n">
        <v>3250627047.38169</v>
      </c>
      <c r="AT50" s="41" t="n">
        <v>3018054888.23348</v>
      </c>
      <c r="AU50" s="41" t="n">
        <v>2973702803.2733998</v>
      </c>
      <c r="AV50" s="41" t="n">
        <v>1210862699.48153</v>
      </c>
      <c r="AW50" s="41"/>
    </row>
    <row r="51">
      <c r="A51" s="62" t="str">
        <f t="shared" si="3"/>
        <v>Land Vehicles</v>
      </c>
      <c r="B51" s="63" t="str">
        <f t="shared" si="4"/>
        <v>Not Multiyear</v>
      </c>
      <c r="C51" s="41" t="n">
        <f t="shared" si="5"/>
        <v>6974650107.8887501</v>
      </c>
      <c r="D51" s="41" t="n">
        <f t="shared" si="6"/>
        <v>9202888056.8177204</v>
      </c>
      <c r="E51" s="41" t="n">
        <f t="shared" si="7"/>
        <v>9807426569.1301994</v>
      </c>
      <c r="F51" s="41" t="n">
        <f t="shared" si="8"/>
        <v>5687525961.5637999</v>
      </c>
      <c r="G51" s="17" t="n">
        <f t="shared" si="9"/>
        <v>6.5690086479387455E-2</v>
      </c>
      <c r="H51" s="17" t="n">
        <f t="shared" si="10"/>
        <v>0.40615320014941081</v>
      </c>
      <c r="I51" s="17" t="n">
        <f t="shared" si="11"/>
        <v>0.57992032073590283</v>
      </c>
      <c r="J51" s="17" t="n">
        <f t="shared" si="12"/>
        <v>2.3671100085837605E-2</v>
      </c>
      <c r="K51" s="17" t="n">
        <f>AV51/SUM(AV41:AV$77)</f>
        <v>2.7606538944049026E-2</v>
      </c>
      <c r="L51" s="64"/>
      <c r="M51" s="75" t="s">
        <v>342</v>
      </c>
      <c r="N51" s="75" t="s">
        <v>444</v>
      </c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 t="n">
        <v>5272831467.5755196</v>
      </c>
      <c r="Z51" s="41" t="n">
        <v>4326276139.8797798</v>
      </c>
      <c r="AA51" s="41" t="n">
        <v>6474582100.9305201</v>
      </c>
      <c r="AB51" s="41" t="n">
        <v>14142469255.531</v>
      </c>
      <c r="AC51" s="41" t="n">
        <v>11885268637.7593</v>
      </c>
      <c r="AD51" s="41" t="n">
        <v>21533848942.673</v>
      </c>
      <c r="AE51" s="41" t="n">
        <v>22007989736.8353</v>
      </c>
      <c r="AF51" s="41" t="n">
        <v>38330764649.102997</v>
      </c>
      <c r="AG51" s="41" t="n">
        <v>52766181250.804001</v>
      </c>
      <c r="AH51" s="41" t="n">
        <v>37677593837.233398</v>
      </c>
      <c r="AI51" s="41" t="n">
        <v>31894565112.653198</v>
      </c>
      <c r="AJ51" s="41" t="n">
        <v>22735987521.9184</v>
      </c>
      <c r="AK51" s="41" t="n">
        <v>11752171797.4004</v>
      </c>
      <c r="AL51" s="41" t="n">
        <v>8324009611.3054399</v>
      </c>
      <c r="AM51" s="41" t="n">
        <v>5862246603.23915</v>
      </c>
      <c r="AN51" s="41" t="n">
        <v>6974650107.8887501</v>
      </c>
      <c r="AO51" s="41" t="n">
        <v>6752533177.8042698</v>
      </c>
      <c r="AP51" s="41" t="n">
        <v>7514927332.38062</v>
      </c>
      <c r="AQ51" s="41" t="n">
        <v>11885016365.7712</v>
      </c>
      <c r="AR51" s="41" t="n">
        <v>12217143802.7139</v>
      </c>
      <c r="AS51" s="41" t="n">
        <v>11318081226.670401</v>
      </c>
      <c r="AT51" s="41" t="n">
        <v>9202888056.8177204</v>
      </c>
      <c r="AU51" s="41" t="n">
        <v>9807426569.1301994</v>
      </c>
      <c r="AV51" s="41" t="n">
        <v>5687525961.5637999</v>
      </c>
      <c r="AW51" s="41"/>
    </row>
    <row r="52">
      <c r="A52" s="65" t="str">
        <f t="shared" si="3"/>
        <v>Land Vehicles</v>
      </c>
      <c r="B52" s="24" t="str">
        <f t="shared" si="4"/>
        <v>Multiyear Contract</v>
      </c>
      <c r="C52" s="41" t="n">
        <f t="shared" si="5"/>
        <v>1159396660.1584001</v>
      </c>
      <c r="D52" s="41" t="n">
        <f t="shared" si="6"/>
        <v>412162841.07921797</v>
      </c>
      <c r="E52" s="41" t="n">
        <f t="shared" si="7"/>
        <v>344805928.56080002</v>
      </c>
      <c r="F52" s="41" t="n">
        <f t="shared" si="8"/>
        <v>101918097.010297</v>
      </c>
      <c r="G52" s="17" t="n">
        <f t="shared" si="9"/>
        <v>-0.16342305954134262</v>
      </c>
      <c r="H52" s="17" t="n">
        <f t="shared" si="10"/>
        <v>-0.7025988253979516</v>
      </c>
      <c r="I52" s="17" t="n">
        <f t="shared" si="11"/>
        <v>0.29558104593995016</v>
      </c>
      <c r="J52" s="17" t="n">
        <f t="shared" si="12"/>
        <v>8.3221990882331265E-4</v>
      </c>
      <c r="K52" s="17" t="n">
        <f>AV52/SUM(AV41:AV$77)</f>
        <v>4.9469768282948154E-4</v>
      </c>
      <c r="L52" s="64"/>
      <c r="M52" s="1" t="s">
        <v>342</v>
      </c>
      <c r="N52" s="1" t="s">
        <v>445</v>
      </c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 t="n">
        <v>214619140.03188199</v>
      </c>
      <c r="Z52" s="41" t="n">
        <v>875877821.85893905</v>
      </c>
      <c r="AA52" s="41" t="n">
        <v>955983378.24927294</v>
      </c>
      <c r="AB52" s="41" t="n">
        <v>549611339.54666805</v>
      </c>
      <c r="AC52" s="41" t="n">
        <v>816777639.31824398</v>
      </c>
      <c r="AD52" s="41" t="n">
        <v>498492478.731498</v>
      </c>
      <c r="AE52" s="41" t="n">
        <v>429415929.45109701</v>
      </c>
      <c r="AF52" s="41" t="n">
        <v>-15372460.3385003</v>
      </c>
      <c r="AG52" s="41" t="n">
        <v>146521474.734117</v>
      </c>
      <c r="AH52" s="41" t="n">
        <v>209776655.91342199</v>
      </c>
      <c r="AI52" s="41" t="n">
        <v>243268985.92546701</v>
      </c>
      <c r="AJ52" s="41" t="n">
        <v>363904468.59514302</v>
      </c>
      <c r="AK52" s="41" t="n">
        <v>337793982.25134498</v>
      </c>
      <c r="AL52" s="41" t="n">
        <v>122889866.82657</v>
      </c>
      <c r="AM52" s="41" t="n">
        <v>316912298.52883297</v>
      </c>
      <c r="AN52" s="41" t="n">
        <v>1159396660.1584001</v>
      </c>
      <c r="AO52" s="41" t="n">
        <v>1294007669.72276</v>
      </c>
      <c r="AP52" s="41" t="n">
        <v>1425728523.00699</v>
      </c>
      <c r="AQ52" s="41" t="n">
        <v>1488867919.4351599</v>
      </c>
      <c r="AR52" s="41" t="n">
        <v>1212585580.45087</v>
      </c>
      <c r="AS52" s="41" t="n">
        <v>758024991.08316302</v>
      </c>
      <c r="AT52" s="41" t="n">
        <v>412162841.07921797</v>
      </c>
      <c r="AU52" s="41" t="n">
        <v>344805928.56080002</v>
      </c>
      <c r="AV52" s="41" t="n">
        <v>101918097.010297</v>
      </c>
      <c r="AW52" s="41"/>
    </row>
    <row r="53">
      <c r="A53" s="72" t="str">
        <f t="shared" si="3"/>
        <v>Land Vehicles</v>
      </c>
      <c r="B53" s="73" t="n">
        <f t="shared" si="4"/>
        <v>0</v>
      </c>
      <c r="C53" s="41" t="n">
        <f t="shared" si="5"/>
        <v>859570451.76103497</v>
      </c>
      <c r="D53" s="41" t="n">
        <f t="shared" si="6"/>
        <v>743999880.43065703</v>
      </c>
      <c r="E53" s="41" t="n">
        <f t="shared" si="7"/>
        <v>604135111.41760004</v>
      </c>
      <c r="F53" s="41" t="n">
        <f t="shared" si="8"/>
        <v>325496273.71451199</v>
      </c>
      <c r="G53" s="17" t="n">
        <f t="shared" si="9"/>
        <v>-0.18799031114372977</v>
      </c>
      <c r="H53" s="17" t="n">
        <f t="shared" si="10"/>
        <v>-0.29716626463847695</v>
      </c>
      <c r="I53" s="17" t="n">
        <f t="shared" si="11"/>
        <v>0.53878059321984551</v>
      </c>
      <c r="J53" s="17" t="n">
        <f t="shared" si="12"/>
        <v>1.4581340565675985E-3</v>
      </c>
      <c r="K53" s="17" t="n">
        <f>AV53/SUM(AV41:AV$77)</f>
        <v>1.5799181607554088E-3</v>
      </c>
      <c r="L53" s="64"/>
      <c r="M53" s="79" t="s">
        <v>342</v>
      </c>
      <c r="N53" s="79"/>
      <c r="O53" s="41" t="n">
        <v>8496761048.0017796</v>
      </c>
      <c r="P53" s="41" t="n">
        <v>12481647125.482401</v>
      </c>
      <c r="Q53" s="41" t="n">
        <v>7801467311.0453196</v>
      </c>
      <c r="R53" s="41" t="n">
        <v>8042332737.8585796</v>
      </c>
      <c r="S53" s="41" t="n">
        <v>6479188748.0553198</v>
      </c>
      <c r="T53" s="41" t="n">
        <v>5432109078.7952805</v>
      </c>
      <c r="U53" s="41" t="n">
        <v>6329626008.3948402</v>
      </c>
      <c r="V53" s="41" t="n">
        <v>6175858018.8892298</v>
      </c>
      <c r="W53" s="41" t="n">
        <v>4682923414.7345104</v>
      </c>
      <c r="X53" s="41" t="n">
        <v>5785017364.1883497</v>
      </c>
      <c r="Y53" s="41"/>
      <c r="Z53" s="41" t="n">
        <v>33848.654047917997</v>
      </c>
      <c r="AA53" s="41"/>
      <c r="AB53" s="41" t="n">
        <v>25965.0628182849</v>
      </c>
      <c r="AC53" s="41" t="n">
        <v>9194473.9594059493</v>
      </c>
      <c r="AD53" s="41" t="n">
        <v>388391.63718373701</v>
      </c>
      <c r="AE53" s="41" t="n">
        <v>116975986.80118801</v>
      </c>
      <c r="AF53" s="41" t="n">
        <v>57736232.350979902</v>
      </c>
      <c r="AG53" s="41" t="n">
        <v>84180739.517852798</v>
      </c>
      <c r="AH53" s="41" t="n">
        <v>163671185.548792</v>
      </c>
      <c r="AI53" s="41" t="n">
        <v>1007547481.02997</v>
      </c>
      <c r="AJ53" s="41" t="n">
        <v>2006841475.62217</v>
      </c>
      <c r="AK53" s="41" t="n">
        <v>1556474719.5902801</v>
      </c>
      <c r="AL53" s="41" t="n">
        <v>747610664.89470601</v>
      </c>
      <c r="AM53" s="41" t="n">
        <v>888433703.09927905</v>
      </c>
      <c r="AN53" s="41" t="n">
        <v>859570451.76103497</v>
      </c>
      <c r="AO53" s="41" t="n">
        <v>700036073.32230401</v>
      </c>
      <c r="AP53" s="41" t="n">
        <v>705178301.27376795</v>
      </c>
      <c r="AQ53" s="41" t="n">
        <v>1115955640.5265999</v>
      </c>
      <c r="AR53" s="41" t="n">
        <v>1027737535.96328</v>
      </c>
      <c r="AS53" s="41" t="n">
        <v>905661798.91077995</v>
      </c>
      <c r="AT53" s="41" t="n">
        <v>743999880.43065703</v>
      </c>
      <c r="AU53" s="41" t="n">
        <v>604135111.41760004</v>
      </c>
      <c r="AV53" s="41" t="n">
        <v>325496273.71451199</v>
      </c>
      <c r="AW53" s="41"/>
    </row>
    <row r="54">
      <c r="A54" s="62" t="str">
        <f t="shared" si="3"/>
        <v>Missile Defense</v>
      </c>
      <c r="B54" s="63" t="str">
        <f t="shared" si="4"/>
        <v>Not Multiyear</v>
      </c>
      <c r="C54" s="41" t="n">
        <f t="shared" si="5"/>
        <v>9954622067.0648708</v>
      </c>
      <c r="D54" s="41" t="n">
        <f t="shared" si="6"/>
        <v>10854818365.8454</v>
      </c>
      <c r="E54" s="41" t="n">
        <f t="shared" si="7"/>
        <v>11557644033.014999</v>
      </c>
      <c r="F54" s="41" t="n">
        <f t="shared" si="8"/>
        <v>3564552981.9615002</v>
      </c>
      <c r="G54" s="17" t="n">
        <f t="shared" si="9"/>
        <v>6.4747805396821345E-2</v>
      </c>
      <c r="H54" s="17" t="n">
        <f t="shared" si="10"/>
        <v>0.1610329307481968</v>
      </c>
      <c r="I54" s="17" t="n">
        <f t="shared" si="11"/>
        <v>0.30841519013556506</v>
      </c>
      <c r="J54" s="17" t="n">
        <f t="shared" si="12"/>
        <v>2.7895406275394146E-2</v>
      </c>
      <c r="K54" s="17" t="n">
        <f>AV54/SUM(AV41:AV$77)</f>
        <v>1.7301893895459167E-2</v>
      </c>
      <c r="L54" s="64"/>
      <c r="M54" s="75" t="s">
        <v>343</v>
      </c>
      <c r="N54" s="75" t="s">
        <v>444</v>
      </c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 t="n">
        <v>4848869081.8696404</v>
      </c>
      <c r="Z54" s="41" t="n">
        <v>5307092958.7463799</v>
      </c>
      <c r="AA54" s="41" t="n">
        <v>7340234278.9484196</v>
      </c>
      <c r="AB54" s="41" t="n">
        <v>7674708345.71422</v>
      </c>
      <c r="AC54" s="41" t="n">
        <v>8913906479.32757</v>
      </c>
      <c r="AD54" s="41" t="n">
        <v>9373228018.1974602</v>
      </c>
      <c r="AE54" s="41" t="n">
        <v>9453807490.2326508</v>
      </c>
      <c r="AF54" s="41" t="n">
        <v>11305963507.3202</v>
      </c>
      <c r="AG54" s="41" t="n">
        <v>11662836828.8062</v>
      </c>
      <c r="AH54" s="41" t="n">
        <v>13806428876.7619</v>
      </c>
      <c r="AI54" s="41" t="n">
        <v>13621967396.5469</v>
      </c>
      <c r="AJ54" s="41" t="n">
        <v>13458633693.1516</v>
      </c>
      <c r="AK54" s="41" t="n">
        <v>13422636116.759001</v>
      </c>
      <c r="AL54" s="41" t="n">
        <v>12643938240.959499</v>
      </c>
      <c r="AM54" s="41" t="n">
        <v>9531353289.7988396</v>
      </c>
      <c r="AN54" s="41" t="n">
        <v>9954622067.0648708</v>
      </c>
      <c r="AO54" s="41" t="n">
        <v>10179972762.3494</v>
      </c>
      <c r="AP54" s="41" t="n">
        <v>8630882736.8369102</v>
      </c>
      <c r="AQ54" s="41" t="n">
        <v>14561201209.3571</v>
      </c>
      <c r="AR54" s="41" t="n">
        <v>15682112084.7047</v>
      </c>
      <c r="AS54" s="41" t="n">
        <v>18836654026.8391</v>
      </c>
      <c r="AT54" s="41" t="n">
        <v>10854818365.8454</v>
      </c>
      <c r="AU54" s="41" t="n">
        <v>11557644033.014999</v>
      </c>
      <c r="AV54" s="41" t="n">
        <v>3564552981.9615002</v>
      </c>
      <c r="AW54" s="41"/>
    </row>
    <row r="55">
      <c r="A55" s="65" t="str">
        <f t="shared" si="3"/>
        <v>Missile Defense</v>
      </c>
      <c r="B55" s="24" t="str">
        <f t="shared" si="4"/>
        <v>Multiyear Contract</v>
      </c>
      <c r="C55" s="41" t="n">
        <f t="shared" si="5"/>
        <v>1020318743.27464</v>
      </c>
      <c r="D55" s="41" t="n">
        <f t="shared" si="6"/>
        <v>1835699480.3505001</v>
      </c>
      <c r="E55" s="41" t="n">
        <f t="shared" si="7"/>
        <v>2057858229.6231</v>
      </c>
      <c r="F55" s="41" t="n">
        <f t="shared" si="8"/>
        <v>2451680439.4375901</v>
      </c>
      <c r="G55" s="17" t="n">
        <f t="shared" si="9"/>
        <v>0.12102130640151509</v>
      </c>
      <c r="H55" s="17" t="n">
        <f t="shared" si="10"/>
        <v>1.0168778072414422</v>
      </c>
      <c r="I55" s="17" t="n">
        <f t="shared" si="11"/>
        <v>1.1913748013081635</v>
      </c>
      <c r="J55" s="17" t="n">
        <f t="shared" si="12"/>
        <v>4.9668246580808336E-3</v>
      </c>
      <c r="K55" s="17" t="n">
        <f>AV55/SUM(AV41:AV$77)</f>
        <v>1.1900149904737773E-2</v>
      </c>
      <c r="L55" s="64"/>
      <c r="M55" s="1" t="s">
        <v>343</v>
      </c>
      <c r="N55" s="1" t="s">
        <v>445</v>
      </c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 t="n">
        <v>0</v>
      </c>
      <c r="AE55" s="41" t="n">
        <v>2096735.19799074</v>
      </c>
      <c r="AF55" s="41" t="n">
        <v>0</v>
      </c>
      <c r="AG55" s="41" t="n">
        <v>16682033.872434599</v>
      </c>
      <c r="AH55" s="41" t="n">
        <v>44783074.1119771</v>
      </c>
      <c r="AI55" s="41" t="n">
        <v>164738966.94584399</v>
      </c>
      <c r="AJ55" s="41" t="n">
        <v>491317125.70633101</v>
      </c>
      <c r="AK55" s="41" t="n">
        <v>533935778.44742697</v>
      </c>
      <c r="AL55" s="41" t="n">
        <v>532826836.01268399</v>
      </c>
      <c r="AM55" s="41" t="n">
        <v>523905145.49919498</v>
      </c>
      <c r="AN55" s="41" t="n">
        <v>1020318743.27464</v>
      </c>
      <c r="AO55" s="41" t="n">
        <v>1304664461.2272301</v>
      </c>
      <c r="AP55" s="41" t="n">
        <v>1145066071.44174</v>
      </c>
      <c r="AQ55" s="41" t="n">
        <v>468196561.83785498</v>
      </c>
      <c r="AR55" s="41" t="n">
        <v>596441697.66094196</v>
      </c>
      <c r="AS55" s="41" t="n">
        <v>2279633112.3357201</v>
      </c>
      <c r="AT55" s="41" t="n">
        <v>1835699480.3505001</v>
      </c>
      <c r="AU55" s="41" t="n">
        <v>2057858229.6231</v>
      </c>
      <c r="AV55" s="41" t="n">
        <v>2451680439.4375901</v>
      </c>
      <c r="AW55" s="41"/>
    </row>
    <row r="56">
      <c r="A56" s="72" t="str">
        <f t="shared" si="3"/>
        <v>Missile Defense</v>
      </c>
      <c r="B56" s="73" t="n">
        <f t="shared" si="4"/>
        <v>0</v>
      </c>
      <c r="C56" s="41" t="n">
        <f t="shared" si="5"/>
        <v>275141449.66137302</v>
      </c>
      <c r="D56" s="41" t="n">
        <f t="shared" si="6"/>
        <v>245232037.814316</v>
      </c>
      <c r="E56" s="41" t="n">
        <f t="shared" si="7"/>
        <v>201788267.06819999</v>
      </c>
      <c r="F56" s="41" t="n">
        <f t="shared" si="8"/>
        <v>98344534.058613598</v>
      </c>
      <c r="G56" s="17" t="n">
        <f t="shared" si="9"/>
        <v>-0.17715373216859465</v>
      </c>
      <c r="H56" s="17" t="n">
        <f t="shared" si="10"/>
        <v>-0.26660171589359427</v>
      </c>
      <c r="I56" s="17" t="n">
        <f t="shared" si="11"/>
        <v>0.48736497660379485</v>
      </c>
      <c r="J56" s="17" t="n">
        <f t="shared" si="12"/>
        <v>4.8703400757072531E-4</v>
      </c>
      <c r="K56" s="17" t="n">
        <f>AV56/SUM(AV41:AV$77)</f>
        <v>4.7735205566903276E-4</v>
      </c>
      <c r="L56" s="64"/>
      <c r="M56" s="79" t="s">
        <v>343</v>
      </c>
      <c r="N56" s="79"/>
      <c r="O56" s="41" t="n">
        <v>6032822140.0156603</v>
      </c>
      <c r="P56" s="41" t="n">
        <v>9990757469.1617203</v>
      </c>
      <c r="Q56" s="41" t="n">
        <v>7336657438.4778299</v>
      </c>
      <c r="R56" s="41" t="n">
        <v>9130873892.2600708</v>
      </c>
      <c r="S56" s="41" t="n">
        <v>7679140602.4776897</v>
      </c>
      <c r="T56" s="41" t="n">
        <v>6112165700.2052002</v>
      </c>
      <c r="U56" s="41" t="n">
        <v>6393941560.3542299</v>
      </c>
      <c r="V56" s="41" t="n">
        <v>6784225907.7746801</v>
      </c>
      <c r="W56" s="41" t="n">
        <v>6016289806.1540403</v>
      </c>
      <c r="X56" s="41" t="n">
        <v>6045865409.8292999</v>
      </c>
      <c r="Y56" s="41"/>
      <c r="Z56" s="41"/>
      <c r="AA56" s="41"/>
      <c r="AB56" s="41"/>
      <c r="AC56" s="41"/>
      <c r="AD56" s="41"/>
      <c r="AE56" s="41"/>
      <c r="AF56" s="41"/>
      <c r="AG56" s="41" t="n">
        <v>19992.010809915399</v>
      </c>
      <c r="AH56" s="41" t="n">
        <v>4215198.9418269601</v>
      </c>
      <c r="AI56" s="41" t="n">
        <v>5489406.7468184</v>
      </c>
      <c r="AJ56" s="41" t="n">
        <v>41270836.349513903</v>
      </c>
      <c r="AK56" s="41" t="n">
        <v>156933869.85662901</v>
      </c>
      <c r="AL56" s="41" t="n">
        <v>189075336.30108601</v>
      </c>
      <c r="AM56" s="41" t="n">
        <v>276894966.36073601</v>
      </c>
      <c r="AN56" s="41" t="n">
        <v>275141449.66137302</v>
      </c>
      <c r="AO56" s="41" t="n">
        <v>394420406.25988698</v>
      </c>
      <c r="AP56" s="41" t="n">
        <v>313890196.44685</v>
      </c>
      <c r="AQ56" s="41" t="n">
        <v>303097781.50393403</v>
      </c>
      <c r="AR56" s="41" t="n">
        <v>329647414.40045702</v>
      </c>
      <c r="AS56" s="41" t="n">
        <v>290986842.26926202</v>
      </c>
      <c r="AT56" s="41" t="n">
        <v>245232037.814316</v>
      </c>
      <c r="AU56" s="41" t="n">
        <v>201788267.06819999</v>
      </c>
      <c r="AV56" s="41" t="n">
        <v>98344534.058613598</v>
      </c>
      <c r="AW56" s="41"/>
    </row>
    <row r="57">
      <c r="A57" s="62" t="str">
        <f t="shared" si="3"/>
        <v>Ordnance and Missiles</v>
      </c>
      <c r="B57" s="63" t="str">
        <f t="shared" si="4"/>
        <v>Not Multiyear</v>
      </c>
      <c r="C57" s="41" t="n">
        <f t="shared" si="5"/>
        <v>14371337658.344101</v>
      </c>
      <c r="D57" s="41" t="n">
        <f t="shared" si="6"/>
        <v>21605910144.0303</v>
      </c>
      <c r="E57" s="41" t="n">
        <f t="shared" si="7"/>
        <v>19323007520.7141</v>
      </c>
      <c r="F57" s="41" t="n">
        <f t="shared" si="8"/>
        <v>13752107736.673901</v>
      </c>
      <c r="G57" s="17" t="n">
        <f t="shared" si="9"/>
        <v>-0.10566102552948753</v>
      </c>
      <c r="H57" s="17" t="n">
        <f t="shared" si="10"/>
        <v>0.34455177242982837</v>
      </c>
      <c r="I57" s="17" t="n">
        <f t="shared" si="11"/>
        <v>0.71169602981998314</v>
      </c>
      <c r="J57" s="17" t="n">
        <f t="shared" si="12"/>
        <v>4.6637804704234641E-2</v>
      </c>
      <c r="K57" s="17" t="n">
        <f>AV57/SUM(AV41:AV$77)</f>
        <v>6.6751009201698783E-2</v>
      </c>
      <c r="L57" s="64"/>
      <c r="M57" s="75" t="s">
        <v>344</v>
      </c>
      <c r="N57" s="75" t="s">
        <v>444</v>
      </c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 t="n">
        <v>12912588356.844101</v>
      </c>
      <c r="Z57" s="41" t="n">
        <v>13407453445.712799</v>
      </c>
      <c r="AA57" s="41" t="n">
        <v>18253543320.178398</v>
      </c>
      <c r="AB57" s="41" t="n">
        <v>19911939698.891701</v>
      </c>
      <c r="AC57" s="41" t="n">
        <v>20304244489.778198</v>
      </c>
      <c r="AD57" s="41" t="n">
        <v>20939376387.302799</v>
      </c>
      <c r="AE57" s="41" t="n">
        <v>20369863816.118999</v>
      </c>
      <c r="AF57" s="41" t="n">
        <v>23899881274.817799</v>
      </c>
      <c r="AG57" s="41" t="n">
        <v>24356030838.259602</v>
      </c>
      <c r="AH57" s="41" t="n">
        <v>22661046741.965</v>
      </c>
      <c r="AI57" s="41" t="n">
        <v>20034122422.384998</v>
      </c>
      <c r="AJ57" s="41" t="n">
        <v>18351478191.358002</v>
      </c>
      <c r="AK57" s="41" t="n">
        <v>18484203614.946999</v>
      </c>
      <c r="AL57" s="41" t="n">
        <v>15013778838.4221</v>
      </c>
      <c r="AM57" s="41" t="n">
        <v>13836955172.788601</v>
      </c>
      <c r="AN57" s="41" t="n">
        <v>14371337658.344101</v>
      </c>
      <c r="AO57" s="41" t="n">
        <v>18158767986.781799</v>
      </c>
      <c r="AP57" s="41" t="n">
        <v>18949575789.324001</v>
      </c>
      <c r="AQ57" s="41" t="n">
        <v>22240671000.788898</v>
      </c>
      <c r="AR57" s="41" t="n">
        <v>23805860643.4991</v>
      </c>
      <c r="AS57" s="41" t="n">
        <v>24289536228.199402</v>
      </c>
      <c r="AT57" s="41" t="n">
        <v>21605910144.0303</v>
      </c>
      <c r="AU57" s="41" t="n">
        <v>19323007520.7141</v>
      </c>
      <c r="AV57" s="41" t="n">
        <v>13752107736.673901</v>
      </c>
      <c r="AW57" s="41"/>
    </row>
    <row r="58">
      <c r="A58" s="65" t="str">
        <f t="shared" si="3"/>
        <v>Ordnance and Missiles</v>
      </c>
      <c r="B58" s="24" t="str">
        <f t="shared" si="4"/>
        <v>Multiyear Contract</v>
      </c>
      <c r="C58" s="41" t="n">
        <f t="shared" si="5"/>
        <v>1093437187.0208299</v>
      </c>
      <c r="D58" s="41" t="n">
        <f t="shared" si="6"/>
        <v>1347509307.2014501</v>
      </c>
      <c r="E58" s="41" t="n">
        <f t="shared" si="7"/>
        <v>638916824.43089998</v>
      </c>
      <c r="F58" s="41" t="n">
        <f t="shared" si="8"/>
        <v>484772964.86449301</v>
      </c>
      <c r="G58" s="17" t="n">
        <f t="shared" si="9"/>
        <v>-0.52585349799340331</v>
      </c>
      <c r="H58" s="17" t="n">
        <f t="shared" si="10"/>
        <v>-0.4156803591327568</v>
      </c>
      <c r="I58" s="17" t="n">
        <f t="shared" si="11"/>
        <v>0.75874189930167046</v>
      </c>
      <c r="J58" s="17" t="n">
        <f t="shared" si="12"/>
        <v>1.5420828278473332E-3</v>
      </c>
      <c r="K58" s="17" t="n">
        <f>AV58/SUM(AV41:AV$77)</f>
        <v>2.3530272782920315E-3</v>
      </c>
      <c r="L58" s="64"/>
      <c r="M58" s="1" t="s">
        <v>344</v>
      </c>
      <c r="N58" s="1" t="s">
        <v>445</v>
      </c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 t="n">
        <v>1114214110.43874</v>
      </c>
      <c r="Z58" s="41" t="n">
        <v>980336690.66320705</v>
      </c>
      <c r="AA58" s="41" t="n">
        <v>939467144.83892906</v>
      </c>
      <c r="AB58" s="41" t="n">
        <v>760189736.28075898</v>
      </c>
      <c r="AC58" s="41" t="n">
        <v>657435366.97788501</v>
      </c>
      <c r="AD58" s="41" t="n">
        <v>482490621.625633</v>
      </c>
      <c r="AE58" s="41" t="n">
        <v>638231317.55503297</v>
      </c>
      <c r="AF58" s="41" t="n">
        <v>522166018.51032698</v>
      </c>
      <c r="AG58" s="41" t="n">
        <v>1231875556.5276501</v>
      </c>
      <c r="AH58" s="41" t="n">
        <v>794334313.93122804</v>
      </c>
      <c r="AI58" s="41" t="n">
        <v>1301858102.33901</v>
      </c>
      <c r="AJ58" s="41" t="n">
        <v>880091099.32749104</v>
      </c>
      <c r="AK58" s="41" t="n">
        <v>642840001.87454402</v>
      </c>
      <c r="AL58" s="41" t="n">
        <v>761544984.00831795</v>
      </c>
      <c r="AM58" s="41" t="n">
        <v>1000822201.0320801</v>
      </c>
      <c r="AN58" s="41" t="n">
        <v>1093437187.0208299</v>
      </c>
      <c r="AO58" s="41" t="n">
        <v>775560871.26270497</v>
      </c>
      <c r="AP58" s="41" t="n">
        <v>1171487973.9346299</v>
      </c>
      <c r="AQ58" s="41" t="n">
        <v>1571162724.6195199</v>
      </c>
      <c r="AR58" s="41" t="n">
        <v>1187789702.77916</v>
      </c>
      <c r="AS58" s="41" t="n">
        <v>1333427107.33847</v>
      </c>
      <c r="AT58" s="41" t="n">
        <v>1347509307.2014501</v>
      </c>
      <c r="AU58" s="41" t="n">
        <v>638916824.43089998</v>
      </c>
      <c r="AV58" s="41" t="n">
        <v>484772964.86449301</v>
      </c>
      <c r="AW58" s="41"/>
    </row>
    <row r="59">
      <c r="A59" s="72" t="str">
        <f t="shared" si="3"/>
        <v>Ordnance and Missiles</v>
      </c>
      <c r="B59" s="73" t="n">
        <f t="shared" si="4"/>
        <v>0</v>
      </c>
      <c r="C59" s="41" t="n">
        <f t="shared" si="5"/>
        <v>429097945.530433</v>
      </c>
      <c r="D59" s="41" t="n">
        <f t="shared" si="6"/>
        <v>539909721.01788402</v>
      </c>
      <c r="E59" s="41" t="n">
        <f t="shared" si="7"/>
        <v>518101636.77289999</v>
      </c>
      <c r="F59" s="41" t="n">
        <f t="shared" si="8"/>
        <v>221449013.94821301</v>
      </c>
      <c r="G59" s="17" t="n">
        <f t="shared" si="9"/>
        <v>-4.0392094078005369E-2</v>
      </c>
      <c r="H59" s="17" t="n">
        <f t="shared" si="10"/>
        <v>0.20742045532854814</v>
      </c>
      <c r="I59" s="17" t="n">
        <f t="shared" si="11"/>
        <v>0.42742388410033333</v>
      </c>
      <c r="J59" s="17" t="n">
        <f t="shared" si="12"/>
        <v>1.2504845804596494E-3</v>
      </c>
      <c r="K59" s="17" t="n">
        <f>AV59/SUM(AV41:AV$77)</f>
        <v>1.074885788477648E-3</v>
      </c>
      <c r="L59" s="64"/>
      <c r="M59" s="79" t="s">
        <v>344</v>
      </c>
      <c r="N59" s="79"/>
      <c r="O59" s="41" t="n">
        <v>22521272714.328098</v>
      </c>
      <c r="P59" s="41" t="n">
        <v>28467781065.6707</v>
      </c>
      <c r="Q59" s="41" t="n">
        <v>25209506559.790298</v>
      </c>
      <c r="R59" s="41" t="n">
        <v>20443265377.561298</v>
      </c>
      <c r="S59" s="41" t="n">
        <v>15276697121.496201</v>
      </c>
      <c r="T59" s="41" t="n">
        <v>14978464116.906601</v>
      </c>
      <c r="U59" s="41" t="n">
        <v>15173276336.5228</v>
      </c>
      <c r="V59" s="41" t="n">
        <v>13581379410.9445</v>
      </c>
      <c r="W59" s="41" t="n">
        <v>14412955191.778099</v>
      </c>
      <c r="X59" s="41" t="n">
        <v>15111299548.3172</v>
      </c>
      <c r="Y59" s="41"/>
      <c r="Z59" s="41" t="n">
        <v>21532.562958279999</v>
      </c>
      <c r="AA59" s="41" t="n">
        <v>125696.120859206</v>
      </c>
      <c r="AB59" s="41" t="n">
        <v>3059465.0847127899</v>
      </c>
      <c r="AC59" s="41" t="n">
        <v>2099038.6049228902</v>
      </c>
      <c r="AD59" s="41"/>
      <c r="AE59" s="41" t="n">
        <v>-7854.7491754937</v>
      </c>
      <c r="AF59" s="41" t="n">
        <v>77410.069813501803</v>
      </c>
      <c r="AG59" s="41" t="n">
        <v>14058236.2678237</v>
      </c>
      <c r="AH59" s="41" t="n">
        <v>186074168.576866</v>
      </c>
      <c r="AI59" s="41" t="n">
        <v>494278785.64971101</v>
      </c>
      <c r="AJ59" s="41" t="n">
        <v>550625707.97881198</v>
      </c>
      <c r="AK59" s="41" t="n">
        <v>618697489.70949101</v>
      </c>
      <c r="AL59" s="41" t="n">
        <v>351596963.96596098</v>
      </c>
      <c r="AM59" s="41" t="n">
        <v>421958128.83961397</v>
      </c>
      <c r="AN59" s="41" t="n">
        <v>429097945.530433</v>
      </c>
      <c r="AO59" s="41" t="n">
        <v>665414821.52609396</v>
      </c>
      <c r="AP59" s="41" t="n">
        <v>968223095.63342094</v>
      </c>
      <c r="AQ59" s="41" t="n">
        <v>936064712.99940395</v>
      </c>
      <c r="AR59" s="41" t="n">
        <v>927670655.34721303</v>
      </c>
      <c r="AS59" s="41" t="n">
        <v>752009314.41997099</v>
      </c>
      <c r="AT59" s="41" t="n">
        <v>539909721.01788402</v>
      </c>
      <c r="AU59" s="41" t="n">
        <v>518101636.77289999</v>
      </c>
      <c r="AV59" s="41" t="n">
        <v>221449013.94821301</v>
      </c>
      <c r="AW59" s="41"/>
    </row>
    <row r="60">
      <c r="A60" s="62" t="str">
        <f t="shared" si="3"/>
        <v>Other Products</v>
      </c>
      <c r="B60" s="63" t="str">
        <f t="shared" si="4"/>
        <v>Not Multiyear</v>
      </c>
      <c r="C60" s="41" t="n">
        <f t="shared" si="5"/>
        <v>21416408203.6805</v>
      </c>
      <c r="D60" s="41" t="n">
        <f t="shared" si="6"/>
        <v>47824389406.4692</v>
      </c>
      <c r="E60" s="41" t="n">
        <f t="shared" si="7"/>
        <v>56496994159.452202</v>
      </c>
      <c r="F60" s="41" t="n">
        <f t="shared" si="8"/>
        <v>13387616824.785101</v>
      </c>
      <c r="G60" s="17" t="n">
        <f t="shared" si="9"/>
        <v>0.18134271781857514</v>
      </c>
      <c r="H60" s="17" t="n">
        <f t="shared" si="10"/>
        <v>1.6380237816788976</v>
      </c>
      <c r="I60" s="17" t="n">
        <f t="shared" si="11"/>
        <v>0.23696157687612646</v>
      </c>
      <c r="J60" s="17" t="n">
        <f t="shared" si="12"/>
        <v>0.13636054207194356</v>
      </c>
      <c r="K60" s="17" t="n">
        <f>AV60/SUM(AV41:AV$77)</f>
        <v>6.4981815949340702E-2</v>
      </c>
      <c r="L60" s="64"/>
      <c r="M60" s="75" t="s">
        <v>345</v>
      </c>
      <c r="N60" s="75" t="s">
        <v>444</v>
      </c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 t="n">
        <v>13070440509.5709</v>
      </c>
      <c r="Z60" s="41" t="n">
        <v>15102435920.007601</v>
      </c>
      <c r="AA60" s="41" t="n">
        <v>18607681282.810299</v>
      </c>
      <c r="AB60" s="41" t="n">
        <v>22422156395.477901</v>
      </c>
      <c r="AC60" s="41" t="n">
        <v>26828297832.808201</v>
      </c>
      <c r="AD60" s="41" t="n">
        <v>43589717201.146301</v>
      </c>
      <c r="AE60" s="41" t="n">
        <v>47301534184.921997</v>
      </c>
      <c r="AF60" s="41" t="n">
        <v>46565655765.147003</v>
      </c>
      <c r="AG60" s="41" t="n">
        <v>49529440798.406403</v>
      </c>
      <c r="AH60" s="41" t="n">
        <v>43254337175.428902</v>
      </c>
      <c r="AI60" s="41" t="n">
        <v>33080455967.450401</v>
      </c>
      <c r="AJ60" s="41" t="n">
        <v>32121205053.3269</v>
      </c>
      <c r="AK60" s="41" t="n">
        <v>40590034278.698303</v>
      </c>
      <c r="AL60" s="41" t="n">
        <v>26574333306.615002</v>
      </c>
      <c r="AM60" s="41" t="n">
        <v>23378116752.560501</v>
      </c>
      <c r="AN60" s="41" t="n">
        <v>21416408203.6805</v>
      </c>
      <c r="AO60" s="41" t="n">
        <v>20706320724.3965</v>
      </c>
      <c r="AP60" s="41" t="n">
        <v>22867123932.465099</v>
      </c>
      <c r="AQ60" s="41" t="n">
        <v>25927042686.313999</v>
      </c>
      <c r="AR60" s="41" t="n">
        <v>23462248914.676998</v>
      </c>
      <c r="AS60" s="41" t="n">
        <v>24546597151.9762</v>
      </c>
      <c r="AT60" s="41" t="n">
        <v>47824389406.4692</v>
      </c>
      <c r="AU60" s="41" t="n">
        <v>56496994159.452202</v>
      </c>
      <c r="AV60" s="41" t="n">
        <v>13387616824.785101</v>
      </c>
      <c r="AW60" s="41"/>
    </row>
    <row r="61">
      <c r="A61" s="65" t="str">
        <f t="shared" si="3"/>
        <v>Other Products</v>
      </c>
      <c r="B61" s="24" t="str">
        <f t="shared" si="4"/>
        <v>Multiyear Contract</v>
      </c>
      <c r="C61" s="41" t="n">
        <f t="shared" si="5"/>
        <v>1623093261.7678101</v>
      </c>
      <c r="D61" s="41" t="n">
        <f t="shared" si="6"/>
        <v>7682168012.46455</v>
      </c>
      <c r="E61" s="41" t="n">
        <f t="shared" si="7"/>
        <v>268011550.4289</v>
      </c>
      <c r="F61" s="41" t="n">
        <f t="shared" si="8"/>
        <v>104393010.54277501</v>
      </c>
      <c r="G61" s="17" t="n">
        <f t="shared" si="9"/>
        <v>-0.96511251120854902</v>
      </c>
      <c r="H61" s="17" t="n">
        <f t="shared" si="10"/>
        <v>-0.83487606242848167</v>
      </c>
      <c r="I61" s="17" t="n">
        <f t="shared" si="11"/>
        <v>0.38950937142714348</v>
      </c>
      <c r="J61" s="17" t="n">
        <f t="shared" si="12"/>
        <v>6.4686981744342057E-4</v>
      </c>
      <c r="K61" s="17" t="n">
        <f>AV61/SUM(AV41:AV$77)</f>
        <v>5.0671060325907416E-4</v>
      </c>
      <c r="L61" s="64"/>
      <c r="M61" s="1" t="s">
        <v>345</v>
      </c>
      <c r="N61" s="1" t="s">
        <v>445</v>
      </c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 t="n">
        <v>884197927.44813001</v>
      </c>
      <c r="Z61" s="41" t="n">
        <v>1027188277.55031</v>
      </c>
      <c r="AA61" s="41" t="n">
        <v>2189492753.6338801</v>
      </c>
      <c r="AB61" s="41" t="n">
        <v>1263048095.8487999</v>
      </c>
      <c r="AC61" s="41" t="n">
        <v>416134708.73109502</v>
      </c>
      <c r="AD61" s="41" t="n">
        <v>2301109870.3522601</v>
      </c>
      <c r="AE61" s="41" t="n">
        <v>1098696734.66628</v>
      </c>
      <c r="AF61" s="41" t="n">
        <v>99016129.480186298</v>
      </c>
      <c r="AG61" s="41" t="n">
        <v>2582681213.2193999</v>
      </c>
      <c r="AH61" s="41" t="n">
        <v>2640705711.7112002</v>
      </c>
      <c r="AI61" s="41" t="n">
        <v>2044076454.7487299</v>
      </c>
      <c r="AJ61" s="41" t="n">
        <v>3480894887.8031702</v>
      </c>
      <c r="AK61" s="41" t="n">
        <v>1533340519.3187699</v>
      </c>
      <c r="AL61" s="41" t="n">
        <v>3640217288.1131201</v>
      </c>
      <c r="AM61" s="41" t="n">
        <v>3779596368.9654398</v>
      </c>
      <c r="AN61" s="41" t="n">
        <v>1623093261.7678101</v>
      </c>
      <c r="AO61" s="41" t="n">
        <v>298178073.438945</v>
      </c>
      <c r="AP61" s="41" t="n">
        <v>200535108.46053499</v>
      </c>
      <c r="AQ61" s="41" t="n">
        <v>265625795.54481801</v>
      </c>
      <c r="AR61" s="41" t="n">
        <v>377701992.02646101</v>
      </c>
      <c r="AS61" s="41" t="n">
        <v>1595338703.7137201</v>
      </c>
      <c r="AT61" s="41" t="n">
        <v>7682168012.46455</v>
      </c>
      <c r="AU61" s="41" t="n">
        <v>268011550.4289</v>
      </c>
      <c r="AV61" s="41" t="n">
        <v>104393010.54277501</v>
      </c>
      <c r="AW61" s="41"/>
    </row>
    <row r="62">
      <c r="A62" s="72" t="str">
        <f t="shared" si="3"/>
        <v>Other Products</v>
      </c>
      <c r="B62" s="73" t="n">
        <f t="shared" si="4"/>
        <v>0</v>
      </c>
      <c r="C62" s="41" t="n">
        <f t="shared" si="5"/>
        <v>2231792214.3757701</v>
      </c>
      <c r="D62" s="41" t="n">
        <f t="shared" si="6"/>
        <v>1701187831.49124</v>
      </c>
      <c r="E62" s="41" t="n">
        <f t="shared" si="7"/>
        <v>1745841541.8325</v>
      </c>
      <c r="F62" s="41" t="n">
        <f t="shared" si="8"/>
        <v>1008582636.65676</v>
      </c>
      <c r="G62" s="17" t="n">
        <f t="shared" si="9"/>
        <v>2.6248547934955013E-2</v>
      </c>
      <c r="H62" s="17" t="n">
        <f t="shared" si="10"/>
        <v>-0.21774010564831636</v>
      </c>
      <c r="I62" s="17" t="n">
        <f t="shared" si="11"/>
        <v>0.57770571526102776</v>
      </c>
      <c r="J62" s="17" t="n">
        <f t="shared" si="12"/>
        <v>4.213744510798337E-3</v>
      </c>
      <c r="K62" s="17" t="n">
        <f>AV62/SUM(AV41:AV$77)</f>
        <v>4.8955338446491871E-3</v>
      </c>
      <c r="L62" s="64"/>
      <c r="M62" s="79" t="s">
        <v>345</v>
      </c>
      <c r="N62" s="79"/>
      <c r="O62" s="41" t="n">
        <v>21651236733.6665</v>
      </c>
      <c r="P62" s="41" t="n">
        <v>26227166146.217701</v>
      </c>
      <c r="Q62" s="41" t="n">
        <v>18106796731.923698</v>
      </c>
      <c r="R62" s="41" t="n">
        <v>19300123614.819801</v>
      </c>
      <c r="S62" s="41" t="n">
        <v>15442633771.9174</v>
      </c>
      <c r="T62" s="41" t="n">
        <v>15015339183.890699</v>
      </c>
      <c r="U62" s="41" t="n">
        <v>16566119779.7048</v>
      </c>
      <c r="V62" s="41" t="n">
        <v>16383454141.171101</v>
      </c>
      <c r="W62" s="41" t="n">
        <v>14295077561.1236</v>
      </c>
      <c r="X62" s="41" t="n">
        <v>12656854970.771601</v>
      </c>
      <c r="Y62" s="41" t="n">
        <v>42629.567048814301</v>
      </c>
      <c r="Z62" s="41" t="n">
        <v>23867.229125185098</v>
      </c>
      <c r="AA62" s="41" t="n">
        <v>1900.8301886719801</v>
      </c>
      <c r="AB62" s="41" t="n">
        <v>82386.335466133998</v>
      </c>
      <c r="AC62" s="41" t="n">
        <v>1116910.4840146201</v>
      </c>
      <c r="AD62" s="41" t="n">
        <v>793066.60227504699</v>
      </c>
      <c r="AE62" s="41" t="n">
        <v>3192876.69720018</v>
      </c>
      <c r="AF62" s="41" t="n">
        <v>97648.413608051895</v>
      </c>
      <c r="AG62" s="41" t="n">
        <v>8977954.4438687507</v>
      </c>
      <c r="AH62" s="41" t="n">
        <v>1107862956.1472001</v>
      </c>
      <c r="AI62" s="41" t="n">
        <v>2973068578.4069099</v>
      </c>
      <c r="AJ62" s="41" t="n">
        <v>2878372670.0561299</v>
      </c>
      <c r="AK62" s="41" t="n">
        <v>2402743316.25845</v>
      </c>
      <c r="AL62" s="41" t="n">
        <v>2512727007.1449099</v>
      </c>
      <c r="AM62" s="41" t="n">
        <v>2284013470.0895901</v>
      </c>
      <c r="AN62" s="41" t="n">
        <v>2231792214.3757701</v>
      </c>
      <c r="AO62" s="41" t="n">
        <v>2080982229.11658</v>
      </c>
      <c r="AP62" s="41" t="n">
        <v>2149396376.9888701</v>
      </c>
      <c r="AQ62" s="41" t="n">
        <v>2792925656.3099499</v>
      </c>
      <c r="AR62" s="41" t="n">
        <v>2157618200.03829</v>
      </c>
      <c r="AS62" s="41" t="n">
        <v>2051897018.61731</v>
      </c>
      <c r="AT62" s="41" t="n">
        <v>1701187831.49124</v>
      </c>
      <c r="AU62" s="41" t="n">
        <v>1745841541.8325</v>
      </c>
      <c r="AV62" s="41" t="n">
        <v>1008582636.65676</v>
      </c>
      <c r="AW62" s="41"/>
    </row>
    <row r="63">
      <c r="A63" s="62" t="str">
        <f t="shared" si="3"/>
        <v>Other R&amp;D and Knowledge Based</v>
      </c>
      <c r="B63" s="63" t="str">
        <f t="shared" si="4"/>
        <v>Not Multiyear</v>
      </c>
      <c r="C63" s="41" t="n">
        <f t="shared" si="5"/>
        <v>35587766105.068497</v>
      </c>
      <c r="D63" s="41" t="n">
        <f t="shared" si="6"/>
        <v>49987515993.979202</v>
      </c>
      <c r="E63" s="41" t="n">
        <f t="shared" si="7"/>
        <v>49860492492.353302</v>
      </c>
      <c r="F63" s="41" t="n">
        <f t="shared" si="8"/>
        <v>26924885604.7547</v>
      </c>
      <c r="G63" s="17" t="n">
        <f t="shared" si="9"/>
        <v>-2.5411044957944773E-3</v>
      </c>
      <c r="H63" s="17" t="n">
        <f t="shared" si="10"/>
        <v>0.40105710330753386</v>
      </c>
      <c r="I63" s="17" t="n">
        <f t="shared" si="11"/>
        <v>0.54000440546960005</v>
      </c>
      <c r="J63" s="17" t="n">
        <f t="shared" si="12"/>
        <v>0.12034275248418441</v>
      </c>
      <c r="K63" s="17" t="n">
        <f>AV63/SUM(AV41:AV$77)</f>
        <v>0.13069002375285027</v>
      </c>
      <c r="L63" s="64"/>
      <c r="M63" s="75" t="s">
        <v>346</v>
      </c>
      <c r="N63" s="75" t="s">
        <v>444</v>
      </c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 t="n">
        <v>19958996831.971401</v>
      </c>
      <c r="Z63" s="41" t="n">
        <v>19516168674.116199</v>
      </c>
      <c r="AA63" s="41" t="n">
        <v>24573922381.669498</v>
      </c>
      <c r="AB63" s="41" t="n">
        <v>27884889478.060001</v>
      </c>
      <c r="AC63" s="41" t="n">
        <v>30294320399.2519</v>
      </c>
      <c r="AD63" s="41" t="n">
        <v>36567184524.199097</v>
      </c>
      <c r="AE63" s="41" t="n">
        <v>40048885960.176201</v>
      </c>
      <c r="AF63" s="41" t="n">
        <v>41047291313.212402</v>
      </c>
      <c r="AG63" s="41" t="n">
        <v>44733608122.242401</v>
      </c>
      <c r="AH63" s="41" t="n">
        <v>50053982783.992203</v>
      </c>
      <c r="AI63" s="41" t="n">
        <v>49654679020.0746</v>
      </c>
      <c r="AJ63" s="41" t="n">
        <v>47676702328.513496</v>
      </c>
      <c r="AK63" s="41" t="n">
        <v>46789434064.9925</v>
      </c>
      <c r="AL63" s="41" t="n">
        <v>38371921775.635902</v>
      </c>
      <c r="AM63" s="41" t="n">
        <v>36844810676.464699</v>
      </c>
      <c r="AN63" s="41" t="n">
        <v>35587766105.068497</v>
      </c>
      <c r="AO63" s="41" t="n">
        <v>34879127297.545303</v>
      </c>
      <c r="AP63" s="41" t="n">
        <v>35017843875.456398</v>
      </c>
      <c r="AQ63" s="41" t="n">
        <v>39111901631.940102</v>
      </c>
      <c r="AR63" s="41" t="n">
        <v>41625033600.985001</v>
      </c>
      <c r="AS63" s="41" t="n">
        <v>42563271623.537498</v>
      </c>
      <c r="AT63" s="41" t="n">
        <v>49987515993.979202</v>
      </c>
      <c r="AU63" s="41" t="n">
        <v>49860492492.353302</v>
      </c>
      <c r="AV63" s="41" t="n">
        <v>26924885604.7547</v>
      </c>
      <c r="AW63" s="41"/>
    </row>
    <row r="64">
      <c r="A64" s="65" t="str">
        <f t="shared" si="3"/>
        <v>Other R&amp;D and Knowledge Based</v>
      </c>
      <c r="B64" s="24" t="str">
        <f t="shared" si="4"/>
        <v>Multiyear Contract</v>
      </c>
      <c r="C64" s="41" t="n">
        <f t="shared" si="5"/>
        <v>615908123.034711</v>
      </c>
      <c r="D64" s="41" t="n">
        <f t="shared" si="6"/>
        <v>1037453682.31446</v>
      </c>
      <c r="E64" s="41" t="n">
        <f t="shared" si="7"/>
        <v>1100942537.984</v>
      </c>
      <c r="F64" s="41" t="n">
        <f t="shared" si="8"/>
        <v>723811541.00989294</v>
      </c>
      <c r="G64" s="17" t="n">
        <f t="shared" si="9"/>
        <v>6.1196809796753904E-2</v>
      </c>
      <c r="H64" s="17" t="n">
        <f t="shared" si="10"/>
        <v>0.78751098874848524</v>
      </c>
      <c r="I64" s="17" t="n">
        <f t="shared" si="11"/>
        <v>0.65744715644769836</v>
      </c>
      <c r="J64" s="17" t="n">
        <f t="shared" si="12"/>
        <v>2.6572231585606037E-3</v>
      </c>
      <c r="K64" s="17" t="n">
        <f>AV64/SUM(AV41:AV$77)</f>
        <v>3.5132905994766949E-3</v>
      </c>
      <c r="L64" s="64"/>
      <c r="M64" s="1" t="s">
        <v>346</v>
      </c>
      <c r="N64" s="1" t="s">
        <v>445</v>
      </c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 t="n">
        <v>103644456.65559401</v>
      </c>
      <c r="Z64" s="41" t="n">
        <v>79342470.236571506</v>
      </c>
      <c r="AA64" s="41" t="n">
        <v>21605233.483700901</v>
      </c>
      <c r="AB64" s="41" t="n">
        <v>192240341.818151</v>
      </c>
      <c r="AC64" s="41" t="n">
        <v>256482563.58137399</v>
      </c>
      <c r="AD64" s="41" t="n">
        <v>136305060.440965</v>
      </c>
      <c r="AE64" s="41" t="n">
        <v>104510139.677929</v>
      </c>
      <c r="AF64" s="41" t="n">
        <v>179483174.13494301</v>
      </c>
      <c r="AG64" s="41" t="n">
        <v>309752770.13680899</v>
      </c>
      <c r="AH64" s="41" t="n">
        <v>399263506.69130599</v>
      </c>
      <c r="AI64" s="41" t="n">
        <v>810475641.394647</v>
      </c>
      <c r="AJ64" s="41" t="n">
        <v>817654406.31102395</v>
      </c>
      <c r="AK64" s="41" t="n">
        <v>749070649.28082502</v>
      </c>
      <c r="AL64" s="41" t="n">
        <v>809506236.46219301</v>
      </c>
      <c r="AM64" s="41" t="n">
        <v>532649934.461685</v>
      </c>
      <c r="AN64" s="41" t="n">
        <v>615908123.034711</v>
      </c>
      <c r="AO64" s="41" t="n">
        <v>821400414.00659299</v>
      </c>
      <c r="AP64" s="41" t="n">
        <v>1081096518.36882</v>
      </c>
      <c r="AQ64" s="41" t="n">
        <v>778010214.86938703</v>
      </c>
      <c r="AR64" s="41" t="n">
        <v>1216370408.85884</v>
      </c>
      <c r="AS64" s="41" t="n">
        <v>1386017421.2225201</v>
      </c>
      <c r="AT64" s="41" t="n">
        <v>1037453682.31446</v>
      </c>
      <c r="AU64" s="41" t="n">
        <v>1100942537.984</v>
      </c>
      <c r="AV64" s="41" t="n">
        <v>723811541.00989294</v>
      </c>
      <c r="AW64" s="41"/>
    </row>
    <row r="65">
      <c r="A65" s="72" t="str">
        <f t="shared" si="3"/>
        <v>Other R&amp;D and Knowledge Based</v>
      </c>
      <c r="B65" s="73" t="n">
        <f t="shared" si="4"/>
        <v>0</v>
      </c>
      <c r="C65" s="41" t="n">
        <f t="shared" si="5"/>
        <v>3552887353.6124601</v>
      </c>
      <c r="D65" s="41" t="n">
        <f t="shared" si="6"/>
        <v>4741052623.19034</v>
      </c>
      <c r="E65" s="41" t="n">
        <f t="shared" si="7"/>
        <v>4018885243.4531999</v>
      </c>
      <c r="F65" s="41" t="n">
        <f t="shared" si="8"/>
        <v>2349446996.2252302</v>
      </c>
      <c r="G65" s="17" t="n">
        <f t="shared" si="9"/>
        <v>-0.15232216073804739</v>
      </c>
      <c r="H65" s="17" t="n">
        <f t="shared" si="10"/>
        <v>0.13116033340233213</v>
      </c>
      <c r="I65" s="17" t="n">
        <f t="shared" si="11"/>
        <v>0.58460166287467408</v>
      </c>
      <c r="J65" s="17" t="n">
        <f t="shared" si="12"/>
        <v>9.6999385272699048E-3</v>
      </c>
      <c r="K65" s="17" t="n">
        <f>AV65/SUM(AV41:AV$77)</f>
        <v>1.1403921570924552E-2</v>
      </c>
      <c r="L65" s="64"/>
      <c r="M65" s="79" t="s">
        <v>346</v>
      </c>
      <c r="N65" s="79"/>
      <c r="O65" s="41" t="n">
        <v>15450802838.830299</v>
      </c>
      <c r="P65" s="41" t="n">
        <v>15213380754.9149</v>
      </c>
      <c r="Q65" s="41" t="n">
        <v>16450972910.3526</v>
      </c>
      <c r="R65" s="41" t="n">
        <v>15672825316.8589</v>
      </c>
      <c r="S65" s="41" t="n">
        <v>15151635589.187201</v>
      </c>
      <c r="T65" s="41" t="n">
        <v>15564950505.670601</v>
      </c>
      <c r="U65" s="41" t="n">
        <v>15982498775.8522</v>
      </c>
      <c r="V65" s="41" t="n">
        <v>16393504944.5084</v>
      </c>
      <c r="W65" s="41" t="n">
        <v>18043129720.7719</v>
      </c>
      <c r="X65" s="41" t="n">
        <v>18614354149.9422</v>
      </c>
      <c r="Y65" s="41" t="n">
        <v>32767.005409318801</v>
      </c>
      <c r="Z65" s="41" t="n">
        <v>41611.748745599602</v>
      </c>
      <c r="AA65" s="41" t="n">
        <v>3105.9316808365702</v>
      </c>
      <c r="AB65" s="41" t="n">
        <v>105373.420911858</v>
      </c>
      <c r="AC65" s="41" t="n">
        <v>86209.839452637403</v>
      </c>
      <c r="AD65" s="41" t="n">
        <v>2021177.6587856901</v>
      </c>
      <c r="AE65" s="41" t="n">
        <v>2684231.8774381098</v>
      </c>
      <c r="AF65" s="41" t="n">
        <v>744130.08617444104</v>
      </c>
      <c r="AG65" s="41" t="n">
        <v>4390289.2436407302</v>
      </c>
      <c r="AH65" s="41" t="n">
        <v>377274746.99224001</v>
      </c>
      <c r="AI65" s="41" t="n">
        <v>1960585673.9029701</v>
      </c>
      <c r="AJ65" s="41" t="n">
        <v>2624334136.1091299</v>
      </c>
      <c r="AK65" s="41" t="n">
        <v>2986794858.73283</v>
      </c>
      <c r="AL65" s="41" t="n">
        <v>2796249680.0735502</v>
      </c>
      <c r="AM65" s="41" t="n">
        <v>3230732625.8196902</v>
      </c>
      <c r="AN65" s="41" t="n">
        <v>3552887353.6124601</v>
      </c>
      <c r="AO65" s="41" t="n">
        <v>3993740364.4467702</v>
      </c>
      <c r="AP65" s="41" t="n">
        <v>4408082468.7288504</v>
      </c>
      <c r="AQ65" s="41" t="n">
        <v>4247442169.3039298</v>
      </c>
      <c r="AR65" s="41" t="n">
        <v>4814201292.6233997</v>
      </c>
      <c r="AS65" s="41" t="n">
        <v>4954039407.0128698</v>
      </c>
      <c r="AT65" s="41" t="n">
        <v>4741052623.19034</v>
      </c>
      <c r="AU65" s="41" t="n">
        <v>4018885243.4531999</v>
      </c>
      <c r="AV65" s="41" t="n">
        <v>2349446996.2252302</v>
      </c>
      <c r="AW65" s="41"/>
    </row>
    <row r="66">
      <c r="A66" s="62" t="str">
        <f t="shared" si="3"/>
        <v>Other Services</v>
      </c>
      <c r="B66" s="63" t="str">
        <f t="shared" si="4"/>
        <v>Not Multiyear</v>
      </c>
      <c r="C66" s="41" t="n">
        <f t="shared" si="5"/>
        <v>25859763598.808899</v>
      </c>
      <c r="D66" s="41" t="n">
        <f t="shared" si="6"/>
        <v>28291784577.265701</v>
      </c>
      <c r="E66" s="41" t="n">
        <f t="shared" si="7"/>
        <v>28184436279.110401</v>
      </c>
      <c r="F66" s="41" t="n">
        <f t="shared" si="8"/>
        <v>17753504724.589901</v>
      </c>
      <c r="G66" s="17" t="n">
        <f t="shared" si="9"/>
        <v>-3.7943275675003107E-3</v>
      </c>
      <c r="H66" s="17" t="n">
        <f t="shared" si="10"/>
        <v>8.9895356986503083E-2</v>
      </c>
      <c r="I66" s="17" t="n">
        <f t="shared" si="11"/>
        <v>0.62990455259693645</v>
      </c>
      <c r="J66" s="17" t="n">
        <f t="shared" si="12"/>
        <v>6.8025654571370747E-2</v>
      </c>
      <c r="K66" s="17" t="n">
        <f>AV66/SUM(AV41:AV$77)</f>
        <v>8.6173289209565504E-2</v>
      </c>
      <c r="L66" s="64"/>
      <c r="M66" s="75" t="s">
        <v>347</v>
      </c>
      <c r="N66" s="75" t="s">
        <v>444</v>
      </c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 t="n">
        <v>10513387835.9792</v>
      </c>
      <c r="Z66" s="41" t="n">
        <v>11705540748.4457</v>
      </c>
      <c r="AA66" s="41" t="n">
        <v>16375723406.9795</v>
      </c>
      <c r="AB66" s="41" t="n">
        <v>24540504663.1367</v>
      </c>
      <c r="AC66" s="41" t="n">
        <v>29906446946.116299</v>
      </c>
      <c r="AD66" s="41" t="n">
        <v>32042381060.783401</v>
      </c>
      <c r="AE66" s="41" t="n">
        <v>33876760779.694901</v>
      </c>
      <c r="AF66" s="41" t="n">
        <v>33326184980.250198</v>
      </c>
      <c r="AG66" s="41" t="n">
        <v>36589026275.418701</v>
      </c>
      <c r="AH66" s="41" t="n">
        <v>40444071163.582397</v>
      </c>
      <c r="AI66" s="41" t="n">
        <v>39114276417.912598</v>
      </c>
      <c r="AJ66" s="41" t="n">
        <v>44629823215.470703</v>
      </c>
      <c r="AK66" s="41" t="n">
        <v>40705253990.218498</v>
      </c>
      <c r="AL66" s="41" t="n">
        <v>36359010048.744301</v>
      </c>
      <c r="AM66" s="41" t="n">
        <v>29298455603.167999</v>
      </c>
      <c r="AN66" s="41" t="n">
        <v>25859763598.808899</v>
      </c>
      <c r="AO66" s="41" t="n">
        <v>26362336664.498699</v>
      </c>
      <c r="AP66" s="41" t="n">
        <v>28189328653.1549</v>
      </c>
      <c r="AQ66" s="41" t="n">
        <v>29613242032.5392</v>
      </c>
      <c r="AR66" s="41" t="n">
        <v>30465179621.9389</v>
      </c>
      <c r="AS66" s="41" t="n">
        <v>29618412263.4664</v>
      </c>
      <c r="AT66" s="41" t="n">
        <v>28291784577.265701</v>
      </c>
      <c r="AU66" s="41" t="n">
        <v>28184436279.110401</v>
      </c>
      <c r="AV66" s="41" t="n">
        <v>17753504724.589901</v>
      </c>
      <c r="AW66" s="41"/>
    </row>
    <row r="67">
      <c r="A67" s="65" t="str">
        <f t="shared" si="3"/>
        <v>Other Services</v>
      </c>
      <c r="B67" s="24" t="str">
        <f t="shared" si="4"/>
        <v>Multiyear Contract</v>
      </c>
      <c r="C67" s="41" t="n">
        <f t="shared" si="5"/>
        <v>113358250.077079</v>
      </c>
      <c r="D67" s="41" t="n">
        <f t="shared" si="6"/>
        <v>167657719.44142401</v>
      </c>
      <c r="E67" s="41" t="n">
        <f t="shared" si="7"/>
        <v>273067075.49800003</v>
      </c>
      <c r="F67" s="41" t="n">
        <f t="shared" si="8"/>
        <v>156446577.36800599</v>
      </c>
      <c r="G67" s="17" t="n">
        <f t="shared" si="9"/>
        <v>0.62871758251133647</v>
      </c>
      <c r="H67" s="17" t="n">
        <f t="shared" si="10"/>
        <v>1.4088857697814277</v>
      </c>
      <c r="I67" s="17" t="n">
        <f t="shared" si="11"/>
        <v>0.57292361989335405</v>
      </c>
      <c r="J67" s="17" t="n">
        <f t="shared" si="12"/>
        <v>6.5907177878910114E-4</v>
      </c>
      <c r="K67" s="17" t="n">
        <f>AV67/SUM(AV41:AV$77)</f>
        <v>7.5937209956673855E-4</v>
      </c>
      <c r="L67" s="64"/>
      <c r="M67" s="1" t="s">
        <v>347</v>
      </c>
      <c r="N67" s="1" t="s">
        <v>445</v>
      </c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 t="n">
        <v>481419.41052966798</v>
      </c>
      <c r="AB67" s="41" t="n">
        <v>1366043.2569367299</v>
      </c>
      <c r="AC67" s="41" t="n">
        <v>5152651.2413572799</v>
      </c>
      <c r="AD67" s="41" t="n">
        <v>25275091.837408401</v>
      </c>
      <c r="AE67" s="41" t="n">
        <v>11872434.8814355</v>
      </c>
      <c r="AF67" s="41" t="n">
        <v>10642735.670115899</v>
      </c>
      <c r="AG67" s="41" t="n">
        <v>21754359.784244001</v>
      </c>
      <c r="AH67" s="41" t="n">
        <v>30419433.497158099</v>
      </c>
      <c r="AI67" s="41" t="n">
        <v>66395661.072039999</v>
      </c>
      <c r="AJ67" s="41" t="n">
        <v>123670962.442633</v>
      </c>
      <c r="AK67" s="41" t="n">
        <v>312949594.13579601</v>
      </c>
      <c r="AL67" s="41" t="n">
        <v>268375037.577268</v>
      </c>
      <c r="AM67" s="41" t="n">
        <v>138520852.76095799</v>
      </c>
      <c r="AN67" s="41" t="n">
        <v>113358250.077079</v>
      </c>
      <c r="AO67" s="41" t="n">
        <v>90341524.488334</v>
      </c>
      <c r="AP67" s="41" t="n">
        <v>113002259.038344</v>
      </c>
      <c r="AQ67" s="41" t="n">
        <v>247159042.72812301</v>
      </c>
      <c r="AR67" s="41" t="n">
        <v>98196710.715231299</v>
      </c>
      <c r="AS67" s="41" t="n">
        <v>148860669.89096799</v>
      </c>
      <c r="AT67" s="41" t="n">
        <v>167657719.44142401</v>
      </c>
      <c r="AU67" s="41" t="n">
        <v>273067075.49800003</v>
      </c>
      <c r="AV67" s="41" t="n">
        <v>156446577.36800599</v>
      </c>
      <c r="AW67" s="41"/>
    </row>
    <row r="68">
      <c r="A68" s="72" t="str">
        <f t="shared" si="3"/>
        <v>Other Services</v>
      </c>
      <c r="B68" s="73" t="n">
        <f t="shared" si="4"/>
        <v>0</v>
      </c>
      <c r="C68" s="41" t="n">
        <f t="shared" si="5"/>
        <v>1571021387.20276</v>
      </c>
      <c r="D68" s="41" t="n">
        <f t="shared" si="6"/>
        <v>2349898151.2912502</v>
      </c>
      <c r="E68" s="41" t="n">
        <f t="shared" si="7"/>
        <v>2285120148.4295001</v>
      </c>
      <c r="F68" s="41" t="n">
        <f t="shared" si="8"/>
        <v>1037249672.19986</v>
      </c>
      <c r="G68" s="17" t="n">
        <f t="shared" si="9"/>
        <v>-2.7566302320870872E-2</v>
      </c>
      <c r="H68" s="17" t="n">
        <f t="shared" si="10"/>
        <v>0.45454426466988429</v>
      </c>
      <c r="I68" s="17" t="n">
        <f t="shared" si="11"/>
        <v>0.45391471993835114</v>
      </c>
      <c r="J68" s="17" t="n">
        <f t="shared" si="12"/>
        <v>5.5153415995890581E-3</v>
      </c>
      <c r="K68" s="17" t="n">
        <f>AV68/SUM(AV41:AV$77)</f>
        <v>5.0346800460870844E-3</v>
      </c>
      <c r="L68" s="64"/>
      <c r="M68" s="79" t="s">
        <v>347</v>
      </c>
      <c r="N68" s="79"/>
      <c r="O68" s="41" t="n">
        <v>8715703916.0153599</v>
      </c>
      <c r="P68" s="41" t="n">
        <v>10827091765.3811</v>
      </c>
      <c r="Q68" s="41" t="n">
        <v>7884843650.4908895</v>
      </c>
      <c r="R68" s="41" t="n">
        <v>5626648187.0794096</v>
      </c>
      <c r="S68" s="41" t="n">
        <v>7187540525.5504704</v>
      </c>
      <c r="T68" s="41" t="n">
        <v>9244340955.1015091</v>
      </c>
      <c r="U68" s="41" t="n">
        <v>8747246056.9106598</v>
      </c>
      <c r="V68" s="41" t="n">
        <v>9795116431.5589199</v>
      </c>
      <c r="W68" s="41" t="n">
        <v>10134452288.0972</v>
      </c>
      <c r="X68" s="41" t="n">
        <v>12104814615.1399</v>
      </c>
      <c r="Y68" s="41"/>
      <c r="Z68" s="41" t="n">
        <v>0</v>
      </c>
      <c r="AA68" s="41"/>
      <c r="AB68" s="41" t="n">
        <v>75590.152415407501</v>
      </c>
      <c r="AC68" s="41" t="n">
        <v>1283629.2441411</v>
      </c>
      <c r="AD68" s="41" t="n">
        <v>299159.45023740502</v>
      </c>
      <c r="AE68" s="41" t="n">
        <v>519047.39736336202</v>
      </c>
      <c r="AF68" s="41" t="n">
        <v>308961.36740852299</v>
      </c>
      <c r="AG68" s="41" t="n">
        <v>4445428.0168410698</v>
      </c>
      <c r="AH68" s="41" t="n">
        <v>68621106.566876307</v>
      </c>
      <c r="AI68" s="41" t="n">
        <v>4027243453.41115</v>
      </c>
      <c r="AJ68" s="41" t="n">
        <v>2428796799.9702001</v>
      </c>
      <c r="AK68" s="41" t="n">
        <v>1626924273.96645</v>
      </c>
      <c r="AL68" s="41" t="n">
        <v>1282637311.1703401</v>
      </c>
      <c r="AM68" s="41" t="n">
        <v>1690736788.517</v>
      </c>
      <c r="AN68" s="41" t="n">
        <v>1571021387.20276</v>
      </c>
      <c r="AO68" s="41" t="n">
        <v>1894202771.87431</v>
      </c>
      <c r="AP68" s="41" t="n">
        <v>2339003102.7722702</v>
      </c>
      <c r="AQ68" s="41" t="n">
        <v>2801317717.28126</v>
      </c>
      <c r="AR68" s="41" t="n">
        <v>2606742437.94029</v>
      </c>
      <c r="AS68" s="41" t="n">
        <v>2941967912.2311502</v>
      </c>
      <c r="AT68" s="41" t="n">
        <v>2349898151.2912502</v>
      </c>
      <c r="AU68" s="41" t="n">
        <v>2285120148.4295001</v>
      </c>
      <c r="AV68" s="41" t="n">
        <v>1037249672.19986</v>
      </c>
      <c r="AW68" s="41"/>
    </row>
    <row r="69">
      <c r="A69" s="62" t="str">
        <f t="shared" si="3"/>
        <v>Ships &amp; Submarines</v>
      </c>
      <c r="B69" s="63" t="str">
        <f t="shared" si="4"/>
        <v>Not Multiyear</v>
      </c>
      <c r="C69" s="41" t="n">
        <f t="shared" si="5"/>
        <v>21991409017.7761</v>
      </c>
      <c r="D69" s="41" t="n">
        <f t="shared" si="6"/>
        <v>30827393364.9674</v>
      </c>
      <c r="E69" s="41" t="n">
        <f t="shared" si="7"/>
        <v>30562605100.642101</v>
      </c>
      <c r="F69" s="41" t="n">
        <f t="shared" si="8"/>
        <v>19402344849.024399</v>
      </c>
      <c r="G69" s="17" t="n">
        <f t="shared" si="9"/>
        <v>-8.5893822156953847E-3</v>
      </c>
      <c r="H69" s="17" t="n">
        <f t="shared" si="10"/>
        <v>0.38975201979726393</v>
      </c>
      <c r="I69" s="17" t="n">
        <f t="shared" si="11"/>
        <v>0.63483936611858938</v>
      </c>
      <c r="J69" s="17" t="n">
        <f t="shared" si="12"/>
        <v>7.3765577455186734E-2</v>
      </c>
      <c r="K69" s="17" t="n">
        <f>AV69/SUM(AV41:AV$77)</f>
        <v>9.4176552740198441E-2</v>
      </c>
      <c r="L69" s="64"/>
      <c r="M69" s="75" t="s">
        <v>348</v>
      </c>
      <c r="N69" s="75" t="s">
        <v>444</v>
      </c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 t="n">
        <v>13483675316.3321</v>
      </c>
      <c r="Z69" s="41" t="n">
        <v>18926290948.293598</v>
      </c>
      <c r="AA69" s="41" t="n">
        <v>19495165023.220901</v>
      </c>
      <c r="AB69" s="41" t="n">
        <v>18843731175.721199</v>
      </c>
      <c r="AC69" s="41" t="n">
        <v>21834966864.0382</v>
      </c>
      <c r="AD69" s="41" t="n">
        <v>20018166115.134399</v>
      </c>
      <c r="AE69" s="41" t="n">
        <v>23395354008.754299</v>
      </c>
      <c r="AF69" s="41" t="n">
        <v>23333199264.440102</v>
      </c>
      <c r="AG69" s="41" t="n">
        <v>25645814319.511902</v>
      </c>
      <c r="AH69" s="41" t="n">
        <v>24474682258.773499</v>
      </c>
      <c r="AI69" s="41" t="n">
        <v>18431362863.033798</v>
      </c>
      <c r="AJ69" s="41" t="n">
        <v>30440867290.283798</v>
      </c>
      <c r="AK69" s="41" t="n">
        <v>24721190317.326199</v>
      </c>
      <c r="AL69" s="41" t="n">
        <v>21754194606.129501</v>
      </c>
      <c r="AM69" s="41" t="n">
        <v>22820284369.4473</v>
      </c>
      <c r="AN69" s="41" t="n">
        <v>21991409017.7761</v>
      </c>
      <c r="AO69" s="41" t="n">
        <v>24839573855.642799</v>
      </c>
      <c r="AP69" s="41" t="n">
        <v>27628006290.058102</v>
      </c>
      <c r="AQ69" s="41" t="n">
        <v>31058487894.458599</v>
      </c>
      <c r="AR69" s="41" t="n">
        <v>31679600432.3936</v>
      </c>
      <c r="AS69" s="41" t="n">
        <v>38531240010.391403</v>
      </c>
      <c r="AT69" s="41" t="n">
        <v>30827393364.9674</v>
      </c>
      <c r="AU69" s="41" t="n">
        <v>30562605100.642101</v>
      </c>
      <c r="AV69" s="41" t="n">
        <v>19402344849.024399</v>
      </c>
      <c r="AW69" s="41"/>
    </row>
    <row r="70">
      <c r="A70" s="65" t="str">
        <f t="shared" si="3"/>
        <v>Ships &amp; Submarines</v>
      </c>
      <c r="B70" s="24" t="str">
        <f t="shared" si="4"/>
        <v>Multiyear Contract</v>
      </c>
      <c r="C70" s="41" t="n">
        <f t="shared" si="5"/>
        <v>1939044612.0264699</v>
      </c>
      <c r="D70" s="41" t="n">
        <f t="shared" si="6"/>
        <v>1846020976.2143199</v>
      </c>
      <c r="E70" s="41" t="n">
        <f t="shared" si="7"/>
        <v>2189423927.4087</v>
      </c>
      <c r="F70" s="41" t="n">
        <f t="shared" si="8"/>
        <v>110208982.270814</v>
      </c>
      <c r="G70" s="17" t="n">
        <f t="shared" si="9"/>
        <v>0.18602332022174783</v>
      </c>
      <c r="H70" s="17" t="n">
        <f t="shared" si="10"/>
        <v>0.12912509275408679</v>
      </c>
      <c r="I70" s="17" t="n">
        <f t="shared" si="11"/>
        <v>5.033697717976994E-2</v>
      </c>
      <c r="J70" s="17" t="n">
        <f t="shared" si="12"/>
        <v>5.284370221964897E-3</v>
      </c>
      <c r="K70" s="17" t="n">
        <f>AV70/SUM(AV41:AV$77)</f>
        <v>5.3494060187229378E-4</v>
      </c>
      <c r="L70" s="64"/>
      <c r="M70" s="1" t="s">
        <v>348</v>
      </c>
      <c r="N70" s="1" t="s">
        <v>445</v>
      </c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 t="n">
        <v>1632807046.4314101</v>
      </c>
      <c r="Z70" s="41" t="n">
        <v>641251791.02022004</v>
      </c>
      <c r="AA70" s="41" t="n">
        <v>220592609.062543</v>
      </c>
      <c r="AB70" s="41" t="n">
        <v>467321958.90417701</v>
      </c>
      <c r="AC70" s="41" t="n">
        <v>243336375.97229999</v>
      </c>
      <c r="AD70" s="41" t="n">
        <v>254093138.968499</v>
      </c>
      <c r="AE70" s="41" t="n">
        <v>120135654.027353</v>
      </c>
      <c r="AF70" s="41" t="n">
        <v>144260970.36459699</v>
      </c>
      <c r="AG70" s="41" t="n">
        <v>150290063.492488</v>
      </c>
      <c r="AH70" s="41" t="n">
        <v>3827623006.3975601</v>
      </c>
      <c r="AI70" s="41" t="n">
        <v>3594542255.3324099</v>
      </c>
      <c r="AJ70" s="41" t="n">
        <v>4604131499.7458601</v>
      </c>
      <c r="AK70" s="41" t="n">
        <v>3814094844.4962001</v>
      </c>
      <c r="AL70" s="41" t="n">
        <v>5206615920.2039099</v>
      </c>
      <c r="AM70" s="41" t="n">
        <v>4159117742.8860002</v>
      </c>
      <c r="AN70" s="41" t="n">
        <v>1939044612.0264699</v>
      </c>
      <c r="AO70" s="41" t="n">
        <v>2737211637.3547602</v>
      </c>
      <c r="AP70" s="41" t="n">
        <v>2485204373.7404599</v>
      </c>
      <c r="AQ70" s="41" t="n">
        <v>2535565672.2365799</v>
      </c>
      <c r="AR70" s="41" t="n">
        <v>3712002082.3697</v>
      </c>
      <c r="AS70" s="41" t="n">
        <v>4346354592.5281801</v>
      </c>
      <c r="AT70" s="41" t="n">
        <v>1846020976.2143199</v>
      </c>
      <c r="AU70" s="41" t="n">
        <v>2189423927.4087</v>
      </c>
      <c r="AV70" s="41" t="n">
        <v>110208982.270814</v>
      </c>
      <c r="AW70" s="41"/>
    </row>
    <row r="71">
      <c r="A71" s="72" t="str">
        <f t="shared" si="3"/>
        <v>Ships &amp; Submarines</v>
      </c>
      <c r="B71" s="73" t="n">
        <f t="shared" si="4"/>
        <v>0</v>
      </c>
      <c r="C71" s="41" t="n">
        <f t="shared" si="5"/>
        <v>1831531987.83831</v>
      </c>
      <c r="D71" s="41" t="n">
        <f t="shared" si="6"/>
        <v>1502240715.96189</v>
      </c>
      <c r="E71" s="41" t="n">
        <f t="shared" si="7"/>
        <v>1631445473.0688</v>
      </c>
      <c r="F71" s="41" t="n">
        <f t="shared" si="8"/>
        <v>243064984.76461101</v>
      </c>
      <c r="G71" s="17" t="n">
        <f t="shared" si="9"/>
        <v>8.6008025034909119E-2</v>
      </c>
      <c r="H71" s="17" t="n">
        <f t="shared" si="10"/>
        <v>-0.10924543829871347</v>
      </c>
      <c r="I71" s="17" t="n">
        <f t="shared" si="11"/>
        <v>0.14898750143784956</v>
      </c>
      <c r="J71" s="17" t="n">
        <f t="shared" si="12"/>
        <v>3.9376393802582612E-3</v>
      </c>
      <c r="K71" s="17" t="n">
        <f>AV71/SUM(AV41:AV$77)</f>
        <v>1.1798070045194017E-3</v>
      </c>
      <c r="L71" s="64"/>
      <c r="M71" s="79" t="s">
        <v>348</v>
      </c>
      <c r="N71" s="79"/>
      <c r="O71" s="41" t="n">
        <v>21228143918.8223</v>
      </c>
      <c r="P71" s="41" t="n">
        <v>18255763741.932301</v>
      </c>
      <c r="Q71" s="41" t="n">
        <v>16101818741.1213</v>
      </c>
      <c r="R71" s="41" t="n">
        <v>17383554422.253799</v>
      </c>
      <c r="S71" s="41" t="n">
        <v>13228605702.3603</v>
      </c>
      <c r="T71" s="41" t="n">
        <v>16925701573.5089</v>
      </c>
      <c r="U71" s="41" t="n">
        <v>13714338594.7575</v>
      </c>
      <c r="V71" s="41" t="n">
        <v>14102066190.5562</v>
      </c>
      <c r="W71" s="41" t="n">
        <v>15646035550.261101</v>
      </c>
      <c r="X71" s="41" t="n">
        <v>13723041606.572701</v>
      </c>
      <c r="Y71" s="41"/>
      <c r="Z71" s="41"/>
      <c r="AA71" s="41"/>
      <c r="AB71" s="41"/>
      <c r="AC71" s="41" t="n">
        <v>87228.762792787107</v>
      </c>
      <c r="AD71" s="41" t="n">
        <v>36690.484356302797</v>
      </c>
      <c r="AE71" s="41" t="n">
        <v>24311.998111119901</v>
      </c>
      <c r="AF71" s="41" t="n">
        <v>27227.674619567599</v>
      </c>
      <c r="AG71" s="41" t="n">
        <v>1863810.2412805101</v>
      </c>
      <c r="AH71" s="41" t="n">
        <v>71195793.082892701</v>
      </c>
      <c r="AI71" s="41" t="n">
        <v>949438507.227036</v>
      </c>
      <c r="AJ71" s="41" t="n">
        <v>1361301694.5020199</v>
      </c>
      <c r="AK71" s="41" t="n">
        <v>1465670465.4347401</v>
      </c>
      <c r="AL71" s="41" t="n">
        <v>1545990059.4219301</v>
      </c>
      <c r="AM71" s="41" t="n">
        <v>1927994841.25195</v>
      </c>
      <c r="AN71" s="41" t="n">
        <v>1831531987.83831</v>
      </c>
      <c r="AO71" s="41" t="n">
        <v>1749772014.5782299</v>
      </c>
      <c r="AP71" s="41" t="n">
        <v>1685332589.06393</v>
      </c>
      <c r="AQ71" s="41" t="n">
        <v>2158888606.9532599</v>
      </c>
      <c r="AR71" s="41" t="n">
        <v>1910065961.0125799</v>
      </c>
      <c r="AS71" s="41" t="n">
        <v>1423707069.5383401</v>
      </c>
      <c r="AT71" s="41" t="n">
        <v>1502240715.96189</v>
      </c>
      <c r="AU71" s="41" t="n">
        <v>1631445473.0688</v>
      </c>
      <c r="AV71" s="41" t="n">
        <v>243064984.76461101</v>
      </c>
      <c r="AW71" s="41"/>
    </row>
    <row r="72">
      <c r="A72" s="62" t="str">
        <f t="shared" si="3"/>
        <v>Space Systems</v>
      </c>
      <c r="B72" s="63" t="str">
        <f t="shared" si="4"/>
        <v>Not Multiyear</v>
      </c>
      <c r="C72" s="41" t="n">
        <f t="shared" si="5"/>
        <v>7066854122.5569401</v>
      </c>
      <c r="D72" s="41" t="n">
        <f t="shared" si="6"/>
        <v>3785854845.6592598</v>
      </c>
      <c r="E72" s="41" t="n">
        <f t="shared" si="7"/>
        <v>4536260059.1309004</v>
      </c>
      <c r="F72" s="41" t="n">
        <f t="shared" si="8"/>
        <v>2413953815.6135201</v>
      </c>
      <c r="G72" s="17" t="n">
        <f t="shared" si="9"/>
        <v>0.19821288561341199</v>
      </c>
      <c r="H72" s="17" t="n">
        <f t="shared" si="10"/>
        <v>-0.35809343443903097</v>
      </c>
      <c r="I72" s="17" t="n">
        <f t="shared" si="11"/>
        <v>0.53214625796299875</v>
      </c>
      <c r="J72" s="17" t="n">
        <f t="shared" si="12"/>
        <v>1.0948668860092043E-2</v>
      </c>
      <c r="K72" s="17" t="n">
        <f>AV72/SUM(AV41:AV$77)</f>
        <v>1.1717029596036745E-2</v>
      </c>
      <c r="L72" s="64"/>
      <c r="M72" s="75" t="s">
        <v>349</v>
      </c>
      <c r="N72" s="75" t="s">
        <v>444</v>
      </c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 t="n">
        <v>5142468247.71346</v>
      </c>
      <c r="Z72" s="41" t="n">
        <v>6548014083.4256496</v>
      </c>
      <c r="AA72" s="41" t="n">
        <v>6978679889.4916296</v>
      </c>
      <c r="AB72" s="41" t="n">
        <v>8060318704.9060402</v>
      </c>
      <c r="AC72" s="41" t="n">
        <v>9332874255.8013706</v>
      </c>
      <c r="AD72" s="41" t="n">
        <v>9415943130.7707806</v>
      </c>
      <c r="AE72" s="41" t="n">
        <v>11199662611.2969</v>
      </c>
      <c r="AF72" s="41" t="n">
        <v>11166793536.5823</v>
      </c>
      <c r="AG72" s="41" t="n">
        <v>12732504205.877199</v>
      </c>
      <c r="AH72" s="41" t="n">
        <v>13611646975.632999</v>
      </c>
      <c r="AI72" s="41" t="n">
        <v>11517184986.5287</v>
      </c>
      <c r="AJ72" s="41" t="n">
        <v>12501655228.3901</v>
      </c>
      <c r="AK72" s="41" t="n">
        <v>10992165121.895901</v>
      </c>
      <c r="AL72" s="41" t="n">
        <v>9244878689.0011501</v>
      </c>
      <c r="AM72" s="41" t="n">
        <v>9422141531.3620605</v>
      </c>
      <c r="AN72" s="41" t="n">
        <v>7066854122.5569401</v>
      </c>
      <c r="AO72" s="41" t="n">
        <v>7054510839.1530504</v>
      </c>
      <c r="AP72" s="41" t="n">
        <v>6939890700.8941498</v>
      </c>
      <c r="AQ72" s="41" t="n">
        <v>6708612279.5790901</v>
      </c>
      <c r="AR72" s="41" t="n">
        <v>7821983493.2977505</v>
      </c>
      <c r="AS72" s="41" t="n">
        <v>7883844082.1426802</v>
      </c>
      <c r="AT72" s="41" t="n">
        <v>3785854845.6592598</v>
      </c>
      <c r="AU72" s="41" t="n">
        <v>4536260059.1309004</v>
      </c>
      <c r="AV72" s="41" t="n">
        <v>2413953815.6135201</v>
      </c>
      <c r="AW72" s="41"/>
    </row>
    <row r="73">
      <c r="A73" s="65" t="str">
        <f t="shared" si="3"/>
        <v>Space Systems</v>
      </c>
      <c r="B73" s="24" t="str">
        <f t="shared" si="4"/>
        <v>Multiyear Contract</v>
      </c>
      <c r="C73" s="41" t="n">
        <f t="shared" si="5"/>
        <v>43281666.556685299</v>
      </c>
      <c r="D73" s="41" t="n">
        <f t="shared" si="6"/>
        <v>88608110.493050098</v>
      </c>
      <c r="E73" s="41" t="n">
        <f t="shared" si="7"/>
        <v>101870722.93359999</v>
      </c>
      <c r="F73" s="41" t="n">
        <f t="shared" si="8"/>
        <v>44665476.5310378</v>
      </c>
      <c r="G73" s="17" t="n">
        <f t="shared" si="9"/>
        <v>0.14967718380125183</v>
      </c>
      <c r="H73" s="17" t="n">
        <f t="shared" si="10"/>
        <v>1.3536691407245502</v>
      </c>
      <c r="I73" s="17" t="n">
        <f t="shared" si="11"/>
        <v>0.43845253321850924</v>
      </c>
      <c r="J73" s="17" t="n">
        <f t="shared" si="12"/>
        <v>2.4587408953618493E-4</v>
      </c>
      <c r="K73" s="17" t="n">
        <f>AV73/SUM(AV41:AV$77)</f>
        <v>2.1680063100223108E-4</v>
      </c>
      <c r="L73" s="64"/>
      <c r="M73" s="1" t="s">
        <v>349</v>
      </c>
      <c r="N73" s="1" t="s">
        <v>445</v>
      </c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 t="n">
        <v>5323985.3468274698</v>
      </c>
      <c r="AA73" s="41"/>
      <c r="AB73" s="41"/>
      <c r="AC73" s="41" t="n">
        <v>6559998.03652729</v>
      </c>
      <c r="AD73" s="41"/>
      <c r="AE73" s="41"/>
      <c r="AF73" s="41" t="n">
        <v>6069367.6774644405</v>
      </c>
      <c r="AG73" s="41" t="n">
        <v>34456760.768129103</v>
      </c>
      <c r="AH73" s="41" t="n">
        <v>82751862.085924193</v>
      </c>
      <c r="AI73" s="41" t="n">
        <v>326893357.44708401</v>
      </c>
      <c r="AJ73" s="41" t="n">
        <v>663154063.17062497</v>
      </c>
      <c r="AK73" s="41" t="n">
        <v>1479049095.97246</v>
      </c>
      <c r="AL73" s="41" t="n">
        <v>41107859.2997059</v>
      </c>
      <c r="AM73" s="41" t="n">
        <v>30579379.9937144</v>
      </c>
      <c r="AN73" s="41" t="n">
        <v>43281666.556685299</v>
      </c>
      <c r="AO73" s="41" t="n">
        <v>124043728.118681</v>
      </c>
      <c r="AP73" s="41" t="n">
        <v>101000207.851702</v>
      </c>
      <c r="AQ73" s="41" t="n">
        <v>67452870.168571398</v>
      </c>
      <c r="AR73" s="41" t="n">
        <v>224859855.92035601</v>
      </c>
      <c r="AS73" s="41" t="n">
        <v>227843290.90594599</v>
      </c>
      <c r="AT73" s="41" t="n">
        <v>88608110.493050098</v>
      </c>
      <c r="AU73" s="41" t="n">
        <v>101870722.93359999</v>
      </c>
      <c r="AV73" s="41" t="n">
        <v>44665476.5310378</v>
      </c>
      <c r="AW73" s="41"/>
    </row>
    <row r="74">
      <c r="A74" s="72" t="str">
        <f t="shared" si="3"/>
        <v>Space Systems</v>
      </c>
      <c r="B74" s="73" t="n">
        <f t="shared" si="4"/>
        <v>0</v>
      </c>
      <c r="C74" s="41" t="n">
        <f t="shared" si="5"/>
        <v>42245042.218419299</v>
      </c>
      <c r="D74" s="41" t="n">
        <f t="shared" si="6"/>
        <v>1777053.23449147</v>
      </c>
      <c r="E74" s="41" t="n">
        <f t="shared" si="7"/>
        <v>4925353.6357000005</v>
      </c>
      <c r="F74" s="41" t="n">
        <f t="shared" si="8"/>
        <v>4122154.7184030502</v>
      </c>
      <c r="G74" s="17" t="n">
        <f t="shared" si="9"/>
        <v>1.7716410178952589</v>
      </c>
      <c r="H74" s="17" t="n">
        <f t="shared" si="10"/>
        <v>-0.88340990144513354</v>
      </c>
      <c r="I74" s="17" t="n">
        <f t="shared" si="11"/>
        <v>0.83692563484676608</v>
      </c>
      <c r="J74" s="17" t="n">
        <f t="shared" si="12"/>
        <v>1.1887780963435634E-5</v>
      </c>
      <c r="K74" s="17" t="n">
        <f>AV74/SUM(AV41:AV$77)</f>
        <v>2.0008422912886377E-5</v>
      </c>
      <c r="L74" s="64"/>
      <c r="M74" s="79" t="s">
        <v>349</v>
      </c>
      <c r="N74" s="79"/>
      <c r="O74" s="41" t="n">
        <v>10154930808.5306</v>
      </c>
      <c r="P74" s="41" t="n">
        <v>8705023523.2999001</v>
      </c>
      <c r="Q74" s="41" t="n">
        <v>6004528138.3619804</v>
      </c>
      <c r="R74" s="41" t="n">
        <v>6907301236.6446695</v>
      </c>
      <c r="S74" s="41" t="n">
        <v>6632410715.0839996</v>
      </c>
      <c r="T74" s="41" t="n">
        <v>6047222098.5070601</v>
      </c>
      <c r="U74" s="41" t="n">
        <v>5076672539.0463104</v>
      </c>
      <c r="V74" s="41" t="n">
        <v>5376821437.83218</v>
      </c>
      <c r="W74" s="41" t="n">
        <v>5930753132.0048504</v>
      </c>
      <c r="X74" s="41" t="n">
        <v>5789712387.5574598</v>
      </c>
      <c r="Y74" s="41"/>
      <c r="Z74" s="41"/>
      <c r="AA74" s="41"/>
      <c r="AB74" s="41"/>
      <c r="AC74" s="41"/>
      <c r="AD74" s="41"/>
      <c r="AE74" s="41" t="n">
        <v>75009.931126132898</v>
      </c>
      <c r="AF74" s="41" t="n">
        <v>0</v>
      </c>
      <c r="AG74" s="41" t="n">
        <v>8343.2122798916498</v>
      </c>
      <c r="AH74" s="41" t="n">
        <v>4479495.2759906603</v>
      </c>
      <c r="AI74" s="41" t="n">
        <v>46884020.0739327</v>
      </c>
      <c r="AJ74" s="41" t="n">
        <v>41684870.834823698</v>
      </c>
      <c r="AK74" s="41" t="n">
        <v>57977522.859707698</v>
      </c>
      <c r="AL74" s="41" t="n">
        <v>77056320.571820304</v>
      </c>
      <c r="AM74" s="41" t="n">
        <v>70262840.902185306</v>
      </c>
      <c r="AN74" s="41" t="n">
        <v>42245042.218419299</v>
      </c>
      <c r="AO74" s="41" t="n">
        <v>49234680.974509902</v>
      </c>
      <c r="AP74" s="41" t="n">
        <v>30564642.243177999</v>
      </c>
      <c r="AQ74" s="41" t="n">
        <v>13197763.557767101</v>
      </c>
      <c r="AR74" s="41" t="n">
        <v>35395660.799055502</v>
      </c>
      <c r="AS74" s="41" t="n">
        <v>8175362.3317445498</v>
      </c>
      <c r="AT74" s="41" t="n">
        <v>1777053.23449147</v>
      </c>
      <c r="AU74" s="41" t="n">
        <v>4925353.6357000005</v>
      </c>
      <c r="AV74" s="41" t="n">
        <v>4122154.7184030502</v>
      </c>
      <c r="AW74" s="41"/>
    </row>
    <row r="75">
      <c r="A75" s="62" t="str">
        <f t="shared" si="3"/>
        <v>Unlabeled</v>
      </c>
      <c r="B75" s="63" t="str">
        <f t="shared" si="4"/>
        <v>Not Multiyear</v>
      </c>
      <c r="C75" s="41" t="n">
        <f t="shared" si="5"/>
        <v>0</v>
      </c>
      <c r="D75" s="41" t="n">
        <f t="shared" si="6"/>
        <v>402390.03057153098</v>
      </c>
      <c r="E75" s="41" t="n">
        <f t="shared" si="7"/>
        <v>59840</v>
      </c>
      <c r="F75" s="41" t="n">
        <f t="shared" si="8"/>
        <v>19318.308776333099</v>
      </c>
      <c r="G75" s="17" t="n">
        <f t="shared" si="9"/>
        <v>-0.85128856220665605</v>
      </c>
      <c r="H75" s="17" t="e">
        <f t="shared" si="10"/>
        <v>#DIV/0!</v>
      </c>
      <c r="I75" s="17" t="n">
        <f t="shared" si="11"/>
        <v>0.3228327001392563</v>
      </c>
      <c r="J75" s="17" t="n">
        <f t="shared" si="12"/>
        <v>1.4442918528648712E-7</v>
      </c>
      <c r="K75" s="17" t="n">
        <f>AV75/SUM(AV41:AV$77)</f>
        <v>9.3768652164599233E-8</v>
      </c>
      <c r="L75" s="64"/>
      <c r="M75" s="75" t="s">
        <v>336</v>
      </c>
      <c r="N75" s="75" t="s">
        <v>444</v>
      </c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 t="n">
        <v>47527255.400565602</v>
      </c>
      <c r="Z75" s="41" t="n">
        <v>15226173.864627499</v>
      </c>
      <c r="AA75" s="41" t="n">
        <v>129565546.881494</v>
      </c>
      <c r="AB75" s="41" t="n">
        <v>115300016.406101</v>
      </c>
      <c r="AC75" s="41" t="n">
        <v>10508812.061969901</v>
      </c>
      <c r="AD75" s="41" t="n">
        <v>5489693.53365965</v>
      </c>
      <c r="AE75" s="41" t="n">
        <v>153442908.382779</v>
      </c>
      <c r="AF75" s="41" t="n">
        <v>24559459.532689799</v>
      </c>
      <c r="AG75" s="41" t="n">
        <v>622722.60897164303</v>
      </c>
      <c r="AH75" s="41" t="n">
        <v>1301353.3805184099</v>
      </c>
      <c r="AI75" s="41" t="n">
        <v>-307744.947484907</v>
      </c>
      <c r="AJ75" s="41" t="n">
        <v>-133907.21827181801</v>
      </c>
      <c r="AK75" s="41" t="n">
        <v>-6800.1445666325299</v>
      </c>
      <c r="AL75" s="41" t="n">
        <v>-112810.402316126</v>
      </c>
      <c r="AM75" s="41"/>
      <c r="AN75" s="41"/>
      <c r="AO75" s="41" t="n">
        <v>4258483.9048184101</v>
      </c>
      <c r="AP75" s="41" t="n">
        <v>-286.33735513120899</v>
      </c>
      <c r="AQ75" s="41"/>
      <c r="AR75" s="41" t="n">
        <v>521779.59854369401</v>
      </c>
      <c r="AS75" s="41" t="n">
        <v>0</v>
      </c>
      <c r="AT75" s="41" t="n">
        <v>402390.03057153098</v>
      </c>
      <c r="AU75" s="41" t="n">
        <v>59840</v>
      </c>
      <c r="AV75" s="41" t="n">
        <v>19318.308776333099</v>
      </c>
      <c r="AW75" s="41"/>
    </row>
    <row r="76">
      <c r="A76" s="65" t="str">
        <f t="shared" si="3"/>
        <v>Unlabeled</v>
      </c>
      <c r="B76" s="24" t="str">
        <f t="shared" si="4"/>
        <v>Multiyear Contract</v>
      </c>
      <c r="C76" s="41" t="n">
        <f t="shared" si="5"/>
        <v>0</v>
      </c>
      <c r="D76" s="41" t="n">
        <f t="shared" si="6"/>
        <v>0</v>
      </c>
      <c r="E76" s="41" t="n">
        <f t="shared" si="7"/>
        <v>0</v>
      </c>
      <c r="F76" s="41" t="n">
        <f t="shared" si="8"/>
        <v>0</v>
      </c>
      <c r="G76" s="17" t="e">
        <f t="shared" si="9"/>
        <v>#DIV/0!</v>
      </c>
      <c r="H76" s="17" t="e">
        <f t="shared" si="10"/>
        <v>#DIV/0!</v>
      </c>
      <c r="I76" s="17" t="e">
        <f t="shared" si="11"/>
        <v>#DIV/0!</v>
      </c>
      <c r="J76" s="17" t="n">
        <f t="shared" si="12"/>
        <v>0</v>
      </c>
      <c r="K76" s="17" t="n">
        <f>AV76/SUM(AV41:AV$77)</f>
        <v>0</v>
      </c>
      <c r="L76" s="64"/>
      <c r="M76" s="1" t="s">
        <v>336</v>
      </c>
      <c r="N76" s="1" t="s">
        <v>445</v>
      </c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 t="n">
        <v>0</v>
      </c>
      <c r="Z76" s="41"/>
      <c r="AA76" s="41" t="n">
        <v>441683.67357088497</v>
      </c>
      <c r="AB76" s="41"/>
      <c r="AC76" s="41"/>
      <c r="AD76" s="41"/>
      <c r="AE76" s="41"/>
      <c r="AF76" s="41"/>
      <c r="AG76" s="41" t="n">
        <v>-132115.193128438</v>
      </c>
      <c r="AH76" s="41"/>
      <c r="AI76" s="41"/>
      <c r="AJ76" s="41"/>
      <c r="AK76" s="41"/>
      <c r="AL76" s="41"/>
      <c r="AM76" s="41"/>
      <c r="AN76" s="41"/>
      <c r="AO76" s="41"/>
      <c r="AP76" s="41" t="n">
        <v>23374.4779698946</v>
      </c>
      <c r="AQ76" s="41" t="n">
        <v>-266065.46819103998</v>
      </c>
      <c r="AR76" s="41"/>
      <c r="AS76" s="41" t="n">
        <v>0</v>
      </c>
      <c r="AT76" s="41"/>
      <c r="AU76" s="41"/>
      <c r="AV76" s="41"/>
      <c r="AW76" s="41"/>
    </row>
    <row r="77">
      <c r="A77" s="72" t="str">
        <f t="shared" si="3"/>
        <v>Unlabeled</v>
      </c>
      <c r="B77" s="73" t="n">
        <f t="shared" si="4"/>
        <v>0</v>
      </c>
      <c r="C77" s="41" t="n">
        <f t="shared" si="5"/>
        <v>35983.427012267399</v>
      </c>
      <c r="D77" s="41" t="n">
        <f t="shared" si="6"/>
        <v>10692.875949243</v>
      </c>
      <c r="E77" s="41" t="n">
        <f t="shared" si="7"/>
        <v>921079.76850000001</v>
      </c>
      <c r="F77" s="41" t="n">
        <f t="shared" si="8"/>
        <v>300335.04934093001</v>
      </c>
      <c r="G77" s="17" t="n">
        <f t="shared" si="9"/>
        <v>85.1395730084391</v>
      </c>
      <c r="H77" s="17" t="n">
        <f t="shared" si="10"/>
        <v>24.597333133000014</v>
      </c>
      <c r="I77" s="17" t="n">
        <f t="shared" si="11"/>
        <v>0.32606844663414186</v>
      </c>
      <c r="J77" s="17" t="n">
        <f t="shared" si="12"/>
        <v>2.2231082979331744E-6</v>
      </c>
      <c r="K77" s="17" t="n">
        <f>AV77/SUM(AV41:AV$77)</f>
        <v>1.4577887278097945E-6</v>
      </c>
      <c r="L77" s="64"/>
      <c r="M77" s="79" t="s">
        <v>336</v>
      </c>
      <c r="N77" s="79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 t="n">
        <v>142197.00864707999</v>
      </c>
      <c r="Z77" s="41" t="n">
        <v>272908.07349140401</v>
      </c>
      <c r="AA77" s="41" t="n">
        <v>557364.87379830098</v>
      </c>
      <c r="AB77" s="41" t="n">
        <v>117023.24133238599</v>
      </c>
      <c r="AC77" s="41" t="n">
        <v>19857.849037954202</v>
      </c>
      <c r="AD77" s="41"/>
      <c r="AE77" s="41" t="n">
        <v>0</v>
      </c>
      <c r="AF77" s="41"/>
      <c r="AG77" s="41"/>
      <c r="AH77" s="41"/>
      <c r="AI77" s="41" t="n">
        <v>-24439.7867700284</v>
      </c>
      <c r="AJ77" s="41" t="n">
        <v>-46684.482324872399</v>
      </c>
      <c r="AK77" s="41" t="n">
        <v>-1357.3490977410199</v>
      </c>
      <c r="AL77" s="41" t="n">
        <v>-10514.0852766771</v>
      </c>
      <c r="AM77" s="41"/>
      <c r="AN77" s="41" t="n">
        <v>35983.427012267399</v>
      </c>
      <c r="AO77" s="41" t="n">
        <v>2067.7810695266999</v>
      </c>
      <c r="AP77" s="41" t="n">
        <v>1549554.91826704</v>
      </c>
      <c r="AQ77" s="41" t="n">
        <v>23071.9916881998</v>
      </c>
      <c r="AR77" s="41" t="n">
        <v>0</v>
      </c>
      <c r="AS77" s="41" t="n">
        <v>347656.57256334298</v>
      </c>
      <c r="AT77" s="41" t="n">
        <v>10692.875949243</v>
      </c>
      <c r="AU77" s="41" t="n">
        <v>921079.76850000001</v>
      </c>
      <c r="AV77" s="41" t="n">
        <v>300335.04934093001</v>
      </c>
      <c r="AW77" s="41"/>
    </row>
    <row r="78">
      <c r="A78" t="str">
        <f t="shared" si="3"/>
        <v>Grand Total</v>
      </c>
      <c r="B78" t="str">
        <f t="shared" si="4"/>
        <v>NA</v>
      </c>
      <c r="C78" s="41" t="n">
        <f t="shared" si="5"/>
        <v>328869861606.95355</v>
      </c>
      <c r="D78" s="41" t="n">
        <f t="shared" si="6"/>
        <v>413882614520.63416</v>
      </c>
      <c r="E78" s="41" t="n">
        <f t="shared" si="7"/>
        <v>414320692049.20361</v>
      </c>
      <c r="F78" s="41" t="n">
        <f t="shared" si="8"/>
        <v>0</v>
      </c>
      <c r="G78" s="17" t="n">
        <f t="shared" si="9"/>
        <v>1.0584583966564143E-3</v>
      </c>
      <c r="H78" s="17" t="n">
        <f t="shared" si="10"/>
        <v>0.25983174628624384</v>
      </c>
      <c r="I78" s="17" t="n">
        <f t="shared" si="11"/>
        <v>0</v>
      </c>
      <c r="J78" s="17" t="n">
        <f>SUM(J$41:J$77)</f>
        <v>1</v>
      </c>
      <c r="K78" s="17" t="n">
        <f>SUM(K$41:K$77)</f>
        <v>0.99999999999999967</v>
      </c>
      <c r="M78" s="1" t="s">
        <v>287</v>
      </c>
      <c r="N78" s="1" t="s">
        <v>288</v>
      </c>
      <c r="O78" s="41" t="n">
        <f t="shared" ref="O78:AU78" si="13">SUM(O42:O77)</f>
        <v>239199681230.54459</v>
      </c>
      <c r="P78" s="41" t="n">
        <f t="shared" si="13"/>
        <v>261290729119.94293</v>
      </c>
      <c r="Q78" s="41" t="n">
        <f t="shared" si="13"/>
        <v>231052642709.19888</v>
      </c>
      <c r="R78" s="41" t="n">
        <f t="shared" si="13"/>
        <v>222030070082.75235</v>
      </c>
      <c r="S78" s="41" t="n">
        <f t="shared" si="13"/>
        <v>209755450716.4137</v>
      </c>
      <c r="T78" s="41" t="n">
        <f t="shared" si="13"/>
        <v>204405296246.58194</v>
      </c>
      <c r="U78" s="41" t="n">
        <f t="shared" si="13"/>
        <v>203829663285.77435</v>
      </c>
      <c r="V78" s="41" t="n">
        <f t="shared" si="13"/>
        <v>196101401438.07632</v>
      </c>
      <c r="W78" s="41" t="n">
        <f t="shared" si="13"/>
        <v>195325733178.1199</v>
      </c>
      <c r="X78" s="41" t="n">
        <f t="shared" si="13"/>
        <v>201529294725.62863</v>
      </c>
      <c r="Y78" s="41" t="n">
        <f t="shared" si="13"/>
        <v>213564752581.37903</v>
      </c>
      <c r="Z78" s="41" t="n">
        <f t="shared" si="13"/>
        <v>227146673079.63135</v>
      </c>
      <c r="AA78" s="41" t="n">
        <f t="shared" si="13"/>
        <v>263709938807.80118</v>
      </c>
      <c r="AB78" s="41" t="n">
        <f t="shared" si="13"/>
        <v>322342228014.78442</v>
      </c>
      <c r="AC78" s="41" t="n">
        <f t="shared" si="13"/>
        <v>341766161628.44629</v>
      </c>
      <c r="AD78" s="41" t="n">
        <f t="shared" si="13"/>
        <v>383526161391.43213</v>
      </c>
      <c r="AE78" s="41" t="n">
        <f t="shared" si="13"/>
        <v>412680702347.21027</v>
      </c>
      <c r="AF78" s="41" t="n">
        <f t="shared" si="13"/>
        <v>446556816579.88885</v>
      </c>
      <c r="AG78" s="41" t="n">
        <f t="shared" si="13"/>
        <v>503864098460.09088</v>
      </c>
      <c r="AH78" s="41" t="n">
        <f t="shared" si="13"/>
        <v>503502767809.55359</v>
      </c>
      <c r="AI78" s="41" t="n">
        <f t="shared" si="13"/>
        <v>474106785634.96893</v>
      </c>
      <c r="AJ78" s="41" t="n">
        <f t="shared" si="13"/>
        <v>472642625007.67126</v>
      </c>
      <c r="AK78" s="41" t="n">
        <f t="shared" si="13"/>
        <v>450371557038.64941</v>
      </c>
      <c r="AL78" s="41" t="n">
        <f t="shared" si="13"/>
        <v>379139270395.26904</v>
      </c>
      <c r="AM78" s="41" t="n">
        <f t="shared" si="13"/>
        <v>343680149719.00092</v>
      </c>
      <c r="AN78" s="41" t="n">
        <f t="shared" si="13"/>
        <v>328869861606.95355</v>
      </c>
      <c r="AO78" s="41" t="n">
        <f t="shared" si="13"/>
        <v>354928204088.39655</v>
      </c>
      <c r="AP78" s="41" t="n">
        <f t="shared" si="13"/>
        <v>374711402397.52405</v>
      </c>
      <c r="AQ78" s="41" t="n">
        <f t="shared" si="13"/>
        <v>409895778951.95551</v>
      </c>
      <c r="AR78" s="41" t="n">
        <f t="shared" si="13"/>
        <v>429908496130.47266</v>
      </c>
      <c r="AS78" s="41" t="n">
        <f t="shared" si="13"/>
        <v>467072203011.73798</v>
      </c>
      <c r="AT78" s="41" t="n">
        <f t="shared" si="13"/>
        <v>413882614520.63416</v>
      </c>
      <c r="AU78" s="41" t="n">
        <f t="shared" si="13"/>
        <v>414320692049.20361</v>
      </c>
      <c r="AV78" s="41"/>
      <c r="AW78" s="41"/>
    </row>
    <row r="79">
      <c r="C79" s="41"/>
      <c r="D79" s="41"/>
      <c r="E79" s="41"/>
      <c r="F79" s="41"/>
      <c r="G79" s="17"/>
      <c r="H79" s="17"/>
      <c r="I79" s="17"/>
      <c r="J79" s="17"/>
      <c r="K79" s="17"/>
      <c r="M79" s="1"/>
      <c r="N79" s="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</row>
    <row r="80">
      <c r="C80" s="41"/>
      <c r="D80" s="41"/>
      <c r="E80" s="41"/>
      <c r="F80" s="41"/>
      <c r="G80" s="17"/>
      <c r="H80" s="17"/>
      <c r="I80" s="17"/>
      <c r="J80" s="17"/>
      <c r="K80" s="17"/>
      <c r="M80" s="1"/>
      <c r="N80" s="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</row>
    <row r="81">
      <c r="C81" s="41"/>
      <c r="D81" s="41"/>
      <c r="E81" s="41"/>
      <c r="F81" s="41"/>
      <c r="G81" s="17"/>
      <c r="H81" s="17"/>
      <c r="I81" s="17"/>
      <c r="J81" s="17"/>
      <c r="K81" s="17"/>
      <c r="M81" s="1" t="str">
        <f>M1</f>
        <v>PlatformPortfolio</v>
      </c>
      <c r="N81" s="1" t="str">
        <f t="shared" ref="N81:N117" si="14">N1</f>
        <v>multiyearcontracttext</v>
      </c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 t="str">
        <f>Y41</f>
        <v>2000</v>
      </c>
      <c r="Z81" s="41" t="str">
        <f t="shared" ref="Z81:AV81" si="15">Z41</f>
        <v>2001</v>
      </c>
      <c r="AA81" s="41" t="str">
        <f t="shared" si="15"/>
        <v>2002</v>
      </c>
      <c r="AB81" s="41" t="str">
        <f t="shared" si="15"/>
        <v>2003</v>
      </c>
      <c r="AC81" s="41" t="str">
        <f t="shared" si="15"/>
        <v>2004</v>
      </c>
      <c r="AD81" s="41" t="str">
        <f t="shared" si="15"/>
        <v>2005</v>
      </c>
      <c r="AE81" s="41" t="str">
        <f t="shared" si="15"/>
        <v>2006</v>
      </c>
      <c r="AF81" s="41" t="str">
        <f t="shared" si="15"/>
        <v>2007</v>
      </c>
      <c r="AG81" s="41" t="str">
        <f t="shared" si="15"/>
        <v>2008</v>
      </c>
      <c r="AH81" s="41" t="str">
        <f t="shared" si="15"/>
        <v>2009</v>
      </c>
      <c r="AI81" s="41" t="str">
        <f t="shared" si="15"/>
        <v>2010</v>
      </c>
      <c r="AJ81" s="41" t="str">
        <f t="shared" si="15"/>
        <v>2011</v>
      </c>
      <c r="AK81" s="41" t="str">
        <f t="shared" si="15"/>
        <v>2012</v>
      </c>
      <c r="AL81" s="41" t="str">
        <f t="shared" si="15"/>
        <v>2013</v>
      </c>
      <c r="AM81" s="41" t="str">
        <f t="shared" si="15"/>
        <v>2014</v>
      </c>
      <c r="AN81" s="41" t="str">
        <f t="shared" si="15"/>
        <v>2015</v>
      </c>
      <c r="AO81" s="41" t="str">
        <f t="shared" si="15"/>
        <v>2016</v>
      </c>
      <c r="AP81" s="41" t="str">
        <f t="shared" si="15"/>
        <v>2017</v>
      </c>
      <c r="AQ81" s="41" t="str">
        <f t="shared" si="15"/>
        <v>2018</v>
      </c>
      <c r="AR81" s="41" t="str">
        <f t="shared" si="15"/>
        <v>2019</v>
      </c>
      <c r="AS81" s="41" t="str">
        <f t="shared" si="15"/>
        <v>2020</v>
      </c>
      <c r="AT81" s="41" t="str">
        <f t="shared" si="15"/>
        <v>2021</v>
      </c>
      <c r="AU81" s="41" t="str">
        <f t="shared" si="15"/>
        <v>2022</v>
      </c>
      <c r="AV81" s="41" t="str">
        <f t="shared" si="15"/>
        <v>2023</v>
      </c>
      <c r="AW81" s="41"/>
    </row>
    <row r="82">
      <c r="C82" s="41"/>
      <c r="D82" s="41"/>
      <c r="E82" s="41"/>
      <c r="F82" s="41"/>
      <c r="G82" s="17"/>
      <c r="H82" s="17"/>
      <c r="I82" s="17"/>
      <c r="J82" s="17"/>
      <c r="K82" s="17"/>
      <c r="M82" s="1" t="str">
        <f t="shared" ref="M82" si="16">M2</f>
        <v>Aircraft</v>
      </c>
      <c r="N82" s="1" t="str">
        <f t="shared" si="14"/>
        <v>Not Multiyear</v>
      </c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29" t="n">
        <f>Y42/SUMIFS(Y$42:Y$77,$M$42:$M$77,$M82)</f>
        <v>0.99815106871987824</v>
      </c>
      <c r="Z82" s="29" t="n">
        <f t="shared" ref="Z82:AV82" si="17">Z42/SUMIFS(Z$42:Z$77,$M$42:$M$77,$M82)</f>
        <v>0.99867322750544107</v>
      </c>
      <c r="AA82" s="29" t="n">
        <f t="shared" si="17"/>
        <v>0.98383458665478662</v>
      </c>
      <c r="AB82" s="29" t="n">
        <f t="shared" si="17"/>
        <v>0.95101380773779176</v>
      </c>
      <c r="AC82" s="29" t="n">
        <f t="shared" si="17"/>
        <v>0.92621311384326444</v>
      </c>
      <c r="AD82" s="29" t="n">
        <f t="shared" si="17"/>
        <v>0.86108829710880963</v>
      </c>
      <c r="AE82" s="29" t="n">
        <f t="shared" si="17"/>
        <v>0.87980092650468855</v>
      </c>
      <c r="AF82" s="29" t="n">
        <f t="shared" si="17"/>
        <v>0.91937625602056716</v>
      </c>
      <c r="AG82" s="29" t="n">
        <f t="shared" si="17"/>
        <v>0.86635229009562353</v>
      </c>
      <c r="AH82" s="29" t="n">
        <f t="shared" si="17"/>
        <v>0.92023549486407785</v>
      </c>
      <c r="AI82" s="29" t="n">
        <f t="shared" si="17"/>
        <v>0.91111567358438017</v>
      </c>
      <c r="AJ82" s="29" t="n">
        <f t="shared" si="17"/>
        <v>0.89512714151341255</v>
      </c>
      <c r="AK82" s="29" t="n">
        <f t="shared" si="17"/>
        <v>0.83720015010916016</v>
      </c>
      <c r="AL82" s="29" t="n">
        <f t="shared" si="17"/>
        <v>0.82653027657664946</v>
      </c>
      <c r="AM82" s="29" t="n">
        <f t="shared" si="17"/>
        <v>0.83503238057951568</v>
      </c>
      <c r="AN82" s="29" t="n">
        <f t="shared" si="17"/>
        <v>0.82759899991465413</v>
      </c>
      <c r="AO82" s="29" t="n">
        <f t="shared" si="17"/>
        <v>0.8425922953164261</v>
      </c>
      <c r="AP82" s="29" t="n">
        <f t="shared" si="17"/>
        <v>0.84188642028225891</v>
      </c>
      <c r="AQ82" s="29" t="n">
        <f t="shared" si="17"/>
        <v>0.79447453744929175</v>
      </c>
      <c r="AR82" s="29" t="n">
        <f t="shared" si="17"/>
        <v>0.79856250155115982</v>
      </c>
      <c r="AS82" s="29" t="n">
        <f t="shared" si="17"/>
        <v>0.86395250303436855</v>
      </c>
      <c r="AT82" s="29" t="n">
        <f t="shared" si="17"/>
        <v>0.79331668444069448</v>
      </c>
      <c r="AU82" s="29" t="n">
        <f t="shared" si="17"/>
        <v>0.78471156801271946</v>
      </c>
      <c r="AV82" s="29" t="n">
        <f t="shared" si="17"/>
        <v>0.80857558638171789</v>
      </c>
      <c r="AW82" s="41"/>
    </row>
    <row r="83">
      <c r="A83" s="77" t="s">
        <v>50</v>
      </c>
      <c r="B83" s="1" t="s">
        <v>86</v>
      </c>
      <c r="K83" s="58"/>
      <c r="L83" s="58"/>
      <c r="M83" s="77" t="str">
        <f t="shared" ref="M83" si="18">M3</f>
        <v>Aircraft</v>
      </c>
      <c r="N83" s="1" t="str">
        <f t="shared" si="14"/>
        <v>Multiyear Contract</v>
      </c>
      <c r="O83" s="41" t="n">
        <v>0</v>
      </c>
      <c r="P83" s="41" t="n">
        <v>0</v>
      </c>
      <c r="Q83" s="41" t="n">
        <v>0.02</v>
      </c>
      <c r="R83" s="41" t="n">
        <v>0.05</v>
      </c>
      <c r="S83" s="41" t="n">
        <v>7.0000000000000007E-2</v>
      </c>
      <c r="T83" s="41" t="n">
        <v>0.14000000000000001</v>
      </c>
      <c r="U83" s="41" t="n">
        <v>0.12</v>
      </c>
      <c r="V83" s="41" t="n">
        <v>0.08</v>
      </c>
      <c r="W83" s="41" t="n">
        <v>0.13</v>
      </c>
      <c r="X83" s="41" t="n">
        <v>7.0000000000000007E-2</v>
      </c>
      <c r="Y83" s="29" t="n">
        <f t="shared" ref="Y83:AV83" si="19">Y43/SUMIFS(Y$42:Y$77,$M$42:$M$77,$M83)</f>
        <v>1.8489312801218533E-3</v>
      </c>
      <c r="Z83" s="29" t="n">
        <f t="shared" si="19"/>
        <v>1.3267724945589807E-3</v>
      </c>
      <c r="AA83" s="29" t="n">
        <f t="shared" si="19"/>
        <v>1.6164005538203279E-2</v>
      </c>
      <c r="AB83" s="29" t="n">
        <f t="shared" si="19"/>
        <v>4.8985439946340539E-2</v>
      </c>
      <c r="AC83" s="29" t="n">
        <f t="shared" si="19"/>
        <v>7.3786095817421848E-2</v>
      </c>
      <c r="AD83" s="29" t="n">
        <f t="shared" si="19"/>
        <v>0.13891078004005325</v>
      </c>
      <c r="AE83" s="29" t="n">
        <f t="shared" si="19"/>
        <v>0.12016865587117426</v>
      </c>
      <c r="AF83" s="29" t="n">
        <f t="shared" si="19"/>
        <v>8.0611738244994638E-2</v>
      </c>
      <c r="AG83" s="29" t="n">
        <f t="shared" si="19"/>
        <v>0.13358576989561538</v>
      </c>
      <c r="AH83" s="29" t="n">
        <f t="shared" si="19"/>
        <v>7.2993834755458356E-2</v>
      </c>
      <c r="AI83" s="29" t="n">
        <f t="shared" si="19"/>
        <v>6.2056647520032981E-2</v>
      </c>
      <c r="AJ83" s="29" t="n">
        <f t="shared" si="19"/>
        <v>6.1391845764127324E-2</v>
      </c>
      <c r="AK83" s="29" t="n">
        <f t="shared" si="19"/>
        <v>9.757398774865865E-2</v>
      </c>
      <c r="AL83" s="29" t="n">
        <f t="shared" si="19"/>
        <v>9.1014373506175986E-2</v>
      </c>
      <c r="AM83" s="29" t="n">
        <f t="shared" si="19"/>
        <v>6.6172499377021271E-2</v>
      </c>
      <c r="AN83" s="29" t="n">
        <f t="shared" si="19"/>
        <v>6.3576318782090538E-2</v>
      </c>
      <c r="AO83" s="29" t="n">
        <f t="shared" si="19"/>
        <v>6.6842287166054629E-2</v>
      </c>
      <c r="AP83" s="29" t="n">
        <f t="shared" si="19"/>
        <v>5.9325329338222065E-2</v>
      </c>
      <c r="AQ83" s="29" t="n">
        <f t="shared" si="19"/>
        <v>7.1005826232485705E-2</v>
      </c>
      <c r="AR83" s="29" t="n">
        <f t="shared" si="19"/>
        <v>8.7768104469050562E-2</v>
      </c>
      <c r="AS83" s="29" t="n">
        <f t="shared" si="19"/>
        <v>5.8328639594480397E-2</v>
      </c>
      <c r="AT83" s="29" t="n">
        <f t="shared" si="19"/>
        <v>7.8470907023917111E-2</v>
      </c>
      <c r="AU83" s="29" t="n">
        <f t="shared" si="19"/>
        <v>7.9062649376836436E-2</v>
      </c>
      <c r="AV83" s="59" t="n">
        <f t="shared" si="19"/>
        <v>0.10865670878676996</v>
      </c>
    </row>
    <row r="84">
      <c r="A84" s="78" t="s">
        <v>50</v>
      </c>
      <c r="B84" s="79" t="n">
        <v>0</v>
      </c>
      <c r="M84" s="78" t="str">
        <f t="shared" ref="M84" si="20">M4</f>
        <v>Aircraft</v>
      </c>
      <c r="N84" s="79" t="n">
        <f t="shared" si="14"/>
        <v>0</v>
      </c>
      <c r="O84" s="80" t="n">
        <v>0</v>
      </c>
      <c r="P84" s="80" t="n">
        <v>0</v>
      </c>
      <c r="Q84" s="80" t="n">
        <v>0</v>
      </c>
      <c r="R84" s="80" t="n">
        <v>0</v>
      </c>
      <c r="S84" s="80" t="n">
        <v>0</v>
      </c>
      <c r="T84" s="80" t="n">
        <v>0</v>
      </c>
      <c r="U84" s="80" t="n">
        <v>0</v>
      </c>
      <c r="V84" s="80" t="n">
        <v>0</v>
      </c>
      <c r="W84" s="80" t="n">
        <v>0</v>
      </c>
      <c r="X84" s="80" t="n">
        <v>0.01</v>
      </c>
      <c r="Y84" s="82" t="n">
        <f t="shared" ref="Y84:AV84" si="21">Y44/SUMIFS(Y$42:Y$77,$M$42:$M$77,$M84)</f>
        <v>0</v>
      </c>
      <c r="Z84" s="82" t="n">
        <f t="shared" si="21"/>
        <v>0</v>
      </c>
      <c r="AA84" s="82" t="n">
        <f t="shared" si="21"/>
        <v>1.4078070101102957E-6</v>
      </c>
      <c r="AB84" s="82" t="n">
        <f t="shared" si="21"/>
        <v>7.5231586787304961E-7</v>
      </c>
      <c r="AC84" s="82" t="n">
        <f t="shared" si="21"/>
        <v>7.9033931364215036E-7</v>
      </c>
      <c r="AD84" s="82" t="n">
        <f t="shared" si="21"/>
        <v>9.2285113709297762E-7</v>
      </c>
      <c r="AE84" s="82" t="n">
        <f t="shared" si="21"/>
        <v>3.0417624137200575E-5</v>
      </c>
      <c r="AF84" s="82" t="n">
        <f t="shared" si="21"/>
        <v>1.2005734438076557E-5</v>
      </c>
      <c r="AG84" s="82" t="n">
        <f t="shared" si="21"/>
        <v>6.1940008761026037E-5</v>
      </c>
      <c r="AH84" s="82" t="n">
        <f t="shared" si="21"/>
        <v>6.7706703804637702E-3</v>
      </c>
      <c r="AI84" s="82" t="n">
        <f t="shared" si="21"/>
        <v>2.6827678895586946E-2</v>
      </c>
      <c r="AJ84" s="82" t="n">
        <f t="shared" si="21"/>
        <v>4.3481012722460015E-2</v>
      </c>
      <c r="AK84" s="82" t="n">
        <f t="shared" si="21"/>
        <v>6.522586214218129E-2</v>
      </c>
      <c r="AL84" s="82" t="n">
        <f t="shared" si="21"/>
        <v>8.2455349917174514E-2</v>
      </c>
      <c r="AM84" s="82" t="n">
        <f t="shared" si="21"/>
        <v>9.8795120043463025E-2</v>
      </c>
      <c r="AN84" s="82" t="n">
        <f t="shared" si="21"/>
        <v>0.10882468130325534</v>
      </c>
      <c r="AO84" s="82" t="n">
        <f t="shared" si="21"/>
        <v>9.0565417517519245E-2</v>
      </c>
      <c r="AP84" s="82" t="n">
        <f t="shared" si="21"/>
        <v>9.8788250379519119E-2</v>
      </c>
      <c r="AQ84" s="82" t="n">
        <f t="shared" si="21"/>
        <v>0.13451963631822245</v>
      </c>
      <c r="AR84" s="82" t="n">
        <f t="shared" si="21"/>
        <v>0.11366939397978958</v>
      </c>
      <c r="AS84" s="82" t="n">
        <f t="shared" si="21"/>
        <v>7.7718857371151001E-2</v>
      </c>
      <c r="AT84" s="82" t="n">
        <f t="shared" si="21"/>
        <v>0.1282124085353884</v>
      </c>
      <c r="AU84" s="82" t="n">
        <f t="shared" si="21"/>
        <v>0.13622578261044402</v>
      </c>
      <c r="AV84" s="60" t="n">
        <f t="shared" si="21"/>
        <v>8.2767704831512232E-2</v>
      </c>
    </row>
    <row r="85">
      <c r="A85" s="74" t="s">
        <v>51</v>
      </c>
      <c r="B85" s="75" t="s">
        <v>85</v>
      </c>
      <c r="M85" s="74" t="str">
        <f t="shared" ref="M85" si="22">M5</f>
        <v>Electronics, Comms, &amp; Sensors</v>
      </c>
      <c r="N85" s="75" t="str">
        <f t="shared" si="14"/>
        <v>Not Multiyear</v>
      </c>
      <c r="O85" s="76" t="n">
        <v>1</v>
      </c>
      <c r="P85" s="76" t="n">
        <v>0.99</v>
      </c>
      <c r="Q85" s="76" t="n">
        <v>0.98</v>
      </c>
      <c r="R85" s="76" t="n">
        <v>0.97</v>
      </c>
      <c r="S85" s="76" t="n">
        <v>0.96</v>
      </c>
      <c r="T85" s="76" t="n">
        <v>0.98</v>
      </c>
      <c r="U85" s="76" t="n">
        <v>0.96</v>
      </c>
      <c r="V85" s="76" t="n">
        <v>1</v>
      </c>
      <c r="W85" s="76" t="n">
        <v>1</v>
      </c>
      <c r="X85" s="76" t="n">
        <v>0.98</v>
      </c>
      <c r="Y85" s="81" t="n">
        <f t="shared" ref="Y85:AV85" si="23">Y45/SUMIFS(Y$42:Y$77,$M$42:$M$77,$M85)</f>
        <v>0.99663787787397928</v>
      </c>
      <c r="Z85" s="81" t="n">
        <f t="shared" si="23"/>
        <v>0.99356811825703584</v>
      </c>
      <c r="AA85" s="81" t="n">
        <f t="shared" si="23"/>
        <v>0.98384977631451931</v>
      </c>
      <c r="AB85" s="81" t="n">
        <f t="shared" si="23"/>
        <v>0.97461955090844521</v>
      </c>
      <c r="AC85" s="81" t="n">
        <f t="shared" si="23"/>
        <v>0.95639779312173478</v>
      </c>
      <c r="AD85" s="81" t="n">
        <f t="shared" si="23"/>
        <v>0.97738588857157505</v>
      </c>
      <c r="AE85" s="81" t="n">
        <f t="shared" si="23"/>
        <v>0.97080327020677681</v>
      </c>
      <c r="AF85" s="81" t="n">
        <f t="shared" si="23"/>
        <v>0.9954198517006152</v>
      </c>
      <c r="AG85" s="81" t="n">
        <f t="shared" si="23"/>
        <v>0.99539453698456681</v>
      </c>
      <c r="AH85" s="81" t="n">
        <f t="shared" si="23"/>
        <v>0.97685084523565302</v>
      </c>
      <c r="AI85" s="81" t="n">
        <f t="shared" si="23"/>
        <v>0.91979773238263118</v>
      </c>
      <c r="AJ85" s="81" t="n">
        <f t="shared" si="23"/>
        <v>0.89862170668548291</v>
      </c>
      <c r="AK85" s="81" t="n">
        <f t="shared" si="23"/>
        <v>0.88121786376808819</v>
      </c>
      <c r="AL85" s="81" t="n">
        <f t="shared" si="23"/>
        <v>0.86206198555618341</v>
      </c>
      <c r="AM85" s="81" t="n">
        <f t="shared" si="23"/>
        <v>0.84691499352563659</v>
      </c>
      <c r="AN85" s="81" t="n">
        <f t="shared" si="23"/>
        <v>0.82830784499540244</v>
      </c>
      <c r="AO85" s="81" t="n">
        <f t="shared" si="23"/>
        <v>0.80027582158520161</v>
      </c>
      <c r="AP85" s="81" t="n">
        <f t="shared" si="23"/>
        <v>0.78388687920119615</v>
      </c>
      <c r="AQ85" s="81" t="n">
        <f t="shared" si="23"/>
        <v>0.78489501603687506</v>
      </c>
      <c r="AR85" s="81" t="n">
        <f t="shared" si="23"/>
        <v>0.77622919243334276</v>
      </c>
      <c r="AS85" s="81" t="n">
        <f t="shared" si="23"/>
        <v>0.75297493310535091</v>
      </c>
      <c r="AT85" s="81" t="n">
        <f t="shared" si="23"/>
        <v>0.72632163799421112</v>
      </c>
      <c r="AU85" s="81" t="n">
        <f t="shared" si="23"/>
        <v>0.72975846499853902</v>
      </c>
      <c r="AV85" s="61" t="n">
        <f t="shared" si="23"/>
        <v>0.70457635161256293</v>
      </c>
    </row>
    <row r="86">
      <c r="A86" s="77" t="s">
        <v>51</v>
      </c>
      <c r="B86" s="1" t="s">
        <v>86</v>
      </c>
      <c r="M86" s="77" t="str">
        <f t="shared" ref="M86" si="24">M6</f>
        <v>Electronics, Comms, &amp; Sensors</v>
      </c>
      <c r="N86" s="1" t="str">
        <f t="shared" si="14"/>
        <v>Multiyear Contract</v>
      </c>
      <c r="O86" s="41" t="n">
        <v>0</v>
      </c>
      <c r="P86" s="41" t="n">
        <v>0.01</v>
      </c>
      <c r="Q86" s="41" t="n">
        <v>0.02</v>
      </c>
      <c r="R86" s="41" t="n">
        <v>0.02</v>
      </c>
      <c r="S86" s="41" t="n">
        <v>0.04</v>
      </c>
      <c r="T86" s="41" t="n">
        <v>0.02</v>
      </c>
      <c r="U86" s="41" t="n">
        <v>0.03</v>
      </c>
      <c r="V86" s="41" t="n">
        <v>0</v>
      </c>
      <c r="W86" s="41" t="n">
        <v>0</v>
      </c>
      <c r="X86" s="41" t="n">
        <v>0.01</v>
      </c>
      <c r="Y86" s="29" t="n">
        <f t="shared" ref="Y86:AV86" si="25">Y46/SUMIFS(Y$42:Y$77,$M$42:$M$77,$M86)</f>
        <v>3.358627791721702E-3</v>
      </c>
      <c r="Z86" s="29" t="n">
        <f t="shared" si="25"/>
        <v>6.4276559173194591E-3</v>
      </c>
      <c r="AA86" s="29" t="n">
        <f t="shared" si="25"/>
        <v>1.5215991048915389E-2</v>
      </c>
      <c r="AB86" s="29" t="n">
        <f t="shared" si="25"/>
        <v>1.7308742445145891E-2</v>
      </c>
      <c r="AC86" s="29" t="n">
        <f t="shared" si="25"/>
        <v>3.5286640619225387E-2</v>
      </c>
      <c r="AD86" s="29" t="n">
        <f t="shared" si="25"/>
        <v>2.2602540188242513E-2</v>
      </c>
      <c r="AE86" s="29" t="n">
        <f t="shared" si="25"/>
        <v>2.7439018339209212E-2</v>
      </c>
      <c r="AF86" s="29" t="n">
        <f t="shared" si="25"/>
        <v>4.5196694318349615E-3</v>
      </c>
      <c r="AG86" s="29" t="n">
        <f t="shared" si="25"/>
        <v>4.1072394562759358E-3</v>
      </c>
      <c r="AH86" s="29" t="n">
        <f t="shared" si="25"/>
        <v>7.4748623588917189E-3</v>
      </c>
      <c r="AI86" s="29" t="n">
        <f t="shared" si="25"/>
        <v>7.3996686214698893E-3</v>
      </c>
      <c r="AJ86" s="29" t="n">
        <f t="shared" si="25"/>
        <v>1.2914403370543386E-2</v>
      </c>
      <c r="AK86" s="29" t="n">
        <f t="shared" si="25"/>
        <v>1.3728870647002652E-2</v>
      </c>
      <c r="AL86" s="29" t="n">
        <f t="shared" si="25"/>
        <v>2.2627366368426972E-2</v>
      </c>
      <c r="AM86" s="29" t="n">
        <f t="shared" si="25"/>
        <v>1.9578629186326722E-2</v>
      </c>
      <c r="AN86" s="29" t="n">
        <f t="shared" si="25"/>
        <v>1.9892679869324133E-2</v>
      </c>
      <c r="AO86" s="29" t="n">
        <f t="shared" si="25"/>
        <v>2.7562752316563979E-2</v>
      </c>
      <c r="AP86" s="29" t="n">
        <f t="shared" si="25"/>
        <v>3.827720659025096E-2</v>
      </c>
      <c r="AQ86" s="29" t="n">
        <f t="shared" si="25"/>
        <v>3.9190783399342739E-2</v>
      </c>
      <c r="AR86" s="29" t="n">
        <f t="shared" si="25"/>
        <v>3.681667827146845E-2</v>
      </c>
      <c r="AS86" s="29" t="n">
        <f t="shared" si="25"/>
        <v>2.9875883264256234E-2</v>
      </c>
      <c r="AT86" s="29" t="n">
        <f t="shared" si="25"/>
        <v>3.9218614247216337E-2</v>
      </c>
      <c r="AU86" s="29" t="n">
        <f t="shared" si="25"/>
        <v>3.0343222762695007E-2</v>
      </c>
      <c r="AV86" s="59" t="n">
        <f t="shared" si="25"/>
        <v>6.4661610846288214E-2</v>
      </c>
    </row>
    <row r="87">
      <c r="A87" s="78" t="s">
        <v>51</v>
      </c>
      <c r="B87" s="79" t="n">
        <v>0</v>
      </c>
      <c r="M87" s="78" t="str">
        <f t="shared" ref="M87" si="26">M7</f>
        <v>Electronics, Comms, &amp; Sensors</v>
      </c>
      <c r="N87" s="79" t="n">
        <f t="shared" si="14"/>
        <v>0</v>
      </c>
      <c r="O87" s="80" t="n">
        <v>0</v>
      </c>
      <c r="P87" s="80" t="n">
        <v>0</v>
      </c>
      <c r="Q87" s="80" t="n">
        <v>0</v>
      </c>
      <c r="R87" s="80" t="n">
        <v>0.01</v>
      </c>
      <c r="S87" s="80" t="n">
        <v>0.01</v>
      </c>
      <c r="T87" s="80" t="n">
        <v>0</v>
      </c>
      <c r="U87" s="80" t="n">
        <v>0</v>
      </c>
      <c r="V87" s="80" t="n">
        <v>0</v>
      </c>
      <c r="W87" s="80" t="n">
        <v>0</v>
      </c>
      <c r="X87" s="80" t="n">
        <v>0.02</v>
      </c>
      <c r="Y87" s="82" t="n">
        <f t="shared" ref="Y87:AV87" si="27">Y47/SUMIFS(Y$42:Y$77,$M$42:$M$77,$M87)</f>
        <v>3.49433429902122E-6</v>
      </c>
      <c r="Z87" s="82" t="n">
        <f t="shared" si="27"/>
        <v>4.2258256448576544E-6</v>
      </c>
      <c r="AA87" s="82" t="n">
        <f t="shared" si="27"/>
        <v>9.3423263656521743E-4</v>
      </c>
      <c r="AB87" s="82" t="n">
        <f t="shared" si="27"/>
        <v>8.0717066464089798E-3</v>
      </c>
      <c r="AC87" s="82" t="n">
        <f t="shared" si="27"/>
        <v>8.3155662590398381E-3</v>
      </c>
      <c r="AD87" s="82" t="n">
        <f t="shared" si="27"/>
        <v>1.1571240182411328E-5</v>
      </c>
      <c r="AE87" s="82" t="n">
        <f t="shared" si="27"/>
        <v>1.7577114540138937E-3</v>
      </c>
      <c r="AF87" s="82" t="n">
        <f t="shared" si="27"/>
        <v>6.0478867549906818E-5</v>
      </c>
      <c r="AG87" s="82" t="n">
        <f t="shared" si="27"/>
        <v>4.9822355915723733E-4</v>
      </c>
      <c r="AH87" s="82" t="n">
        <f t="shared" si="27"/>
        <v>1.5674292405455176E-2</v>
      </c>
      <c r="AI87" s="82" t="n">
        <f t="shared" si="27"/>
        <v>7.2802598995898929E-2</v>
      </c>
      <c r="AJ87" s="82" t="n">
        <f t="shared" si="27"/>
        <v>8.8463889943973639E-2</v>
      </c>
      <c r="AK87" s="82" t="n">
        <f t="shared" si="27"/>
        <v>0.10505326558490918</v>
      </c>
      <c r="AL87" s="82" t="n">
        <f t="shared" si="27"/>
        <v>0.11531064807538957</v>
      </c>
      <c r="AM87" s="82" t="n">
        <f t="shared" si="27"/>
        <v>0.13350637728803669</v>
      </c>
      <c r="AN87" s="82" t="n">
        <f t="shared" si="27"/>
        <v>0.15179947513527339</v>
      </c>
      <c r="AO87" s="82" t="n">
        <f t="shared" si="27"/>
        <v>0.17216142609823423</v>
      </c>
      <c r="AP87" s="82" t="n">
        <f t="shared" si="27"/>
        <v>0.1778359142085528</v>
      </c>
      <c r="AQ87" s="82" t="n">
        <f t="shared" si="27"/>
        <v>0.17591420056378229</v>
      </c>
      <c r="AR87" s="82" t="n">
        <f t="shared" si="27"/>
        <v>0.18695412929518881</v>
      </c>
      <c r="AS87" s="82" t="n">
        <f t="shared" si="27"/>
        <v>0.2171491836303929</v>
      </c>
      <c r="AT87" s="82" t="n">
        <f t="shared" si="27"/>
        <v>0.23445974775857237</v>
      </c>
      <c r="AU87" s="82" t="n">
        <f t="shared" si="27"/>
        <v>0.23989831223876612</v>
      </c>
      <c r="AV87" s="60" t="n">
        <f t="shared" si="27"/>
        <v>0.23076203754114874</v>
      </c>
    </row>
    <row r="88">
      <c r="A88" s="74" t="s">
        <v>52</v>
      </c>
      <c r="B88" s="75" t="s">
        <v>85</v>
      </c>
      <c r="M88" s="74" t="str">
        <f t="shared" ref="M88" si="28">M8</f>
        <v>Facilities and Construction</v>
      </c>
      <c r="N88" s="75" t="str">
        <f t="shared" si="14"/>
        <v>Not Multiyear</v>
      </c>
      <c r="O88" s="76" t="n">
        <v>1</v>
      </c>
      <c r="P88" s="76" t="n">
        <v>1</v>
      </c>
      <c r="Q88" s="76" t="n">
        <v>1</v>
      </c>
      <c r="R88" s="76" t="n">
        <v>1</v>
      </c>
      <c r="S88" s="76" t="n">
        <v>0.99</v>
      </c>
      <c r="T88" s="76" t="n">
        <v>0.99</v>
      </c>
      <c r="U88" s="76" t="n">
        <v>1</v>
      </c>
      <c r="V88" s="76" t="n">
        <v>0.99</v>
      </c>
      <c r="W88" s="76" t="n">
        <v>0.99</v>
      </c>
      <c r="X88" s="76" t="n">
        <v>0.98</v>
      </c>
      <c r="Y88" s="81" t="n">
        <f t="shared" ref="Y88:AV88" si="29">Y48/SUMIFS(Y$42:Y$77,$M$42:$M$77,$M88)</f>
        <v>0.99648681473492184</v>
      </c>
      <c r="Z88" s="81" t="n">
        <f t="shared" si="29"/>
        <v>0.99767393008298122</v>
      </c>
      <c r="AA88" s="81" t="n">
        <f t="shared" si="29"/>
        <v>0.99815618765769709</v>
      </c>
      <c r="AB88" s="81" t="n">
        <f t="shared" si="29"/>
        <v>0.99825844662455632</v>
      </c>
      <c r="AC88" s="81" t="n">
        <f t="shared" si="29"/>
        <v>0.99341112573369883</v>
      </c>
      <c r="AD88" s="81" t="n">
        <f t="shared" si="29"/>
        <v>0.99041700847400271</v>
      </c>
      <c r="AE88" s="81" t="n">
        <f t="shared" si="29"/>
        <v>0.9953828088706016</v>
      </c>
      <c r="AF88" s="81" t="n">
        <f t="shared" si="29"/>
        <v>0.98973480866041463</v>
      </c>
      <c r="AG88" s="81" t="n">
        <f t="shared" si="29"/>
        <v>0.99079950222721525</v>
      </c>
      <c r="AH88" s="81" t="n">
        <f t="shared" si="29"/>
        <v>0.97540321549157372</v>
      </c>
      <c r="AI88" s="81" t="n">
        <f t="shared" si="29"/>
        <v>0.90134251852494118</v>
      </c>
      <c r="AJ88" s="81" t="n">
        <f t="shared" si="29"/>
        <v>0.88515496703617991</v>
      </c>
      <c r="AK88" s="81" t="n">
        <f t="shared" si="29"/>
        <v>0.89347423477455812</v>
      </c>
      <c r="AL88" s="81" t="n">
        <f t="shared" si="29"/>
        <v>0.89774524249558763</v>
      </c>
      <c r="AM88" s="81" t="n">
        <f t="shared" si="29"/>
        <v>0.89311691195299825</v>
      </c>
      <c r="AN88" s="81" t="n">
        <f t="shared" si="29"/>
        <v>0.90558427768610916</v>
      </c>
      <c r="AO88" s="81" t="n">
        <f t="shared" si="29"/>
        <v>0.91114537718307742</v>
      </c>
      <c r="AP88" s="81" t="n">
        <f t="shared" si="29"/>
        <v>0.91086645410572531</v>
      </c>
      <c r="AQ88" s="81" t="n">
        <f t="shared" si="29"/>
        <v>0.90003809924665834</v>
      </c>
      <c r="AR88" s="81" t="n">
        <f t="shared" si="29"/>
        <v>0.92348445659189782</v>
      </c>
      <c r="AS88" s="81" t="n">
        <f t="shared" si="29"/>
        <v>0.92434925068497387</v>
      </c>
      <c r="AT88" s="81" t="n">
        <f t="shared" si="29"/>
        <v>0.90690739107863605</v>
      </c>
      <c r="AU88" s="81" t="n">
        <f t="shared" si="29"/>
        <v>0.89648536055350436</v>
      </c>
      <c r="AV88" s="61" t="n">
        <f t="shared" si="29"/>
        <v>0.91152384064214054</v>
      </c>
    </row>
    <row r="89">
      <c r="A89" s="77" t="s">
        <v>52</v>
      </c>
      <c r="B89" s="1" t="s">
        <v>86</v>
      </c>
      <c r="M89" s="77" t="str">
        <f t="shared" ref="M89" si="30">M9</f>
        <v>Facilities and Construction</v>
      </c>
      <c r="N89" s="1" t="str">
        <f t="shared" si="14"/>
        <v>Multiyear Contract</v>
      </c>
      <c r="O89" s="41" t="n">
        <v>0</v>
      </c>
      <c r="P89" s="41" t="n">
        <v>0</v>
      </c>
      <c r="Q89" s="41" t="n">
        <v>0</v>
      </c>
      <c r="R89" s="41" t="n">
        <v>0</v>
      </c>
      <c r="S89" s="41" t="n">
        <v>0</v>
      </c>
      <c r="T89" s="41" t="n">
        <v>0</v>
      </c>
      <c r="U89" s="41" t="n">
        <v>0</v>
      </c>
      <c r="V89" s="41" t="n">
        <v>0.01</v>
      </c>
      <c r="W89" s="41" t="n">
        <v>0.01</v>
      </c>
      <c r="X89" s="41" t="n">
        <v>0.01</v>
      </c>
      <c r="Y89" s="29" t="n">
        <f t="shared" ref="Y89:AV89" si="31">Y49/SUMIFS(Y$42:Y$77,$M$42:$M$77,$M89)</f>
        <v>3.5120546074117235E-3</v>
      </c>
      <c r="Z89" s="29" t="n">
        <f t="shared" si="31"/>
        <v>2.3257567326015558E-3</v>
      </c>
      <c r="AA89" s="29" t="n">
        <f t="shared" si="31"/>
        <v>1.838752794707033E-3</v>
      </c>
      <c r="AB89" s="29" t="n">
        <f t="shared" si="31"/>
        <v>1.7354778639638881E-3</v>
      </c>
      <c r="AC89" s="29" t="n">
        <f t="shared" si="31"/>
        <v>4.1935103547528227E-3</v>
      </c>
      <c r="AD89" s="29" t="n">
        <f t="shared" si="31"/>
        <v>4.7936678632156966E-3</v>
      </c>
      <c r="AE89" s="29" t="n">
        <f t="shared" si="31"/>
        <v>4.4037150669526438E-3</v>
      </c>
      <c r="AF89" s="29" t="n">
        <f t="shared" si="31"/>
        <v>1.0141929054313086E-2</v>
      </c>
      <c r="AG89" s="29" t="n">
        <f t="shared" si="31"/>
        <v>8.8709519786432517E-3</v>
      </c>
      <c r="AH89" s="29" t="n">
        <f t="shared" si="31"/>
        <v>7.6028272628006714E-3</v>
      </c>
      <c r="AI89" s="29" t="n">
        <f t="shared" si="31"/>
        <v>1.9475876606726627E-2</v>
      </c>
      <c r="AJ89" s="29" t="n">
        <f t="shared" si="31"/>
        <v>2.5901688525826947E-2</v>
      </c>
      <c r="AK89" s="29" t="n">
        <f t="shared" si="31"/>
        <v>2.5998620243067677E-2</v>
      </c>
      <c r="AL89" s="29" t="n">
        <f t="shared" si="31"/>
        <v>3.2516093781269725E-2</v>
      </c>
      <c r="AM89" s="29" t="n">
        <f t="shared" si="31"/>
        <v>3.6924646432141876E-2</v>
      </c>
      <c r="AN89" s="29" t="n">
        <f t="shared" si="31"/>
        <v>3.2434325938974884E-2</v>
      </c>
      <c r="AO89" s="29" t="n">
        <f t="shared" si="31"/>
        <v>2.5037259952647325E-2</v>
      </c>
      <c r="AP89" s="29" t="n">
        <f t="shared" si="31"/>
        <v>2.6479029937872673E-2</v>
      </c>
      <c r="AQ89" s="29" t="n">
        <f t="shared" si="31"/>
        <v>2.3900421024757357E-2</v>
      </c>
      <c r="AR89" s="29" t="n">
        <f t="shared" si="31"/>
        <v>2.3643586922567593E-2</v>
      </c>
      <c r="AS89" s="29" t="n">
        <f t="shared" si="31"/>
        <v>2.6773565933452127E-2</v>
      </c>
      <c r="AT89" s="29" t="n">
        <f t="shared" si="31"/>
        <v>3.7917749612031648E-2</v>
      </c>
      <c r="AU89" s="29" t="n">
        <f t="shared" si="31"/>
        <v>5.1606120886677667E-2</v>
      </c>
      <c r="AV89" s="59" t="n">
        <f t="shared" si="31"/>
        <v>3.3428978602513856E-2</v>
      </c>
    </row>
    <row r="90">
      <c r="A90" s="78" t="s">
        <v>52</v>
      </c>
      <c r="B90" s="79" t="n">
        <v>0</v>
      </c>
      <c r="M90" s="78" t="str">
        <f t="shared" ref="M90" si="32">M10</f>
        <v>Facilities and Construction</v>
      </c>
      <c r="N90" s="79" t="n">
        <f t="shared" si="14"/>
        <v>0</v>
      </c>
      <c r="O90" s="80" t="n">
        <v>0</v>
      </c>
      <c r="P90" s="80" t="n">
        <v>0</v>
      </c>
      <c r="Q90" s="80" t="n">
        <v>0</v>
      </c>
      <c r="R90" s="80" t="n">
        <v>0</v>
      </c>
      <c r="S90" s="80" t="n">
        <v>0</v>
      </c>
      <c r="T90" s="80" t="n">
        <v>0</v>
      </c>
      <c r="U90" s="80" t="n">
        <v>0</v>
      </c>
      <c r="V90" s="80" t="n">
        <v>0</v>
      </c>
      <c r="W90" s="80" t="n">
        <v>0</v>
      </c>
      <c r="X90" s="80" t="n">
        <v>0.02</v>
      </c>
      <c r="Y90" s="82" t="n">
        <f t="shared" ref="Y90:AV90" si="33">Y50/SUMIFS(Y$42:Y$77,$M$42:$M$77,$M90)</f>
        <v>1.1306576664378934E-6</v>
      </c>
      <c r="Z90" s="82" t="n">
        <f t="shared" si="33"/>
        <v>3.1318441734779764E-7</v>
      </c>
      <c r="AA90" s="82" t="n">
        <f t="shared" si="33"/>
        <v>5.0595475958252239E-6</v>
      </c>
      <c r="AB90" s="82" t="n">
        <f t="shared" si="33"/>
        <v>6.0755114798634446E-6</v>
      </c>
      <c r="AC90" s="82" t="n">
        <f t="shared" si="33"/>
        <v>2.3953639115484953E-3</v>
      </c>
      <c r="AD90" s="82" t="n">
        <f t="shared" si="33"/>
        <v>4.78932366278155E-3</v>
      </c>
      <c r="AE90" s="82" t="n">
        <f t="shared" si="33"/>
        <v>2.134760624457464E-4</v>
      </c>
      <c r="AF90" s="82" t="n">
        <f t="shared" si="33"/>
        <v>1.2326228527229668E-4</v>
      </c>
      <c r="AG90" s="82" t="n">
        <f t="shared" si="33"/>
        <v>3.2954579414141511E-4</v>
      </c>
      <c r="AH90" s="82" t="n">
        <f t="shared" si="33"/>
        <v>1.699395724562567E-2</v>
      </c>
      <c r="AI90" s="82" t="n">
        <f t="shared" si="33"/>
        <v>7.9181604868332145E-2</v>
      </c>
      <c r="AJ90" s="82" t="n">
        <f t="shared" si="33"/>
        <v>8.8943344437993108E-2</v>
      </c>
      <c r="AK90" s="82" t="n">
        <f t="shared" si="33"/>
        <v>8.0527144982374177E-2</v>
      </c>
      <c r="AL90" s="82" t="n">
        <f t="shared" si="33"/>
        <v>6.9738663723142663E-2</v>
      </c>
      <c r="AM90" s="82" t="n">
        <f t="shared" si="33"/>
        <v>6.9958441614859826E-2</v>
      </c>
      <c r="AN90" s="82" t="n">
        <f t="shared" si="33"/>
        <v>6.198139637491594E-2</v>
      </c>
      <c r="AO90" s="82" t="n">
        <f t="shared" si="33"/>
        <v>6.3817362864275348E-2</v>
      </c>
      <c r="AP90" s="82" t="n">
        <f t="shared" si="33"/>
        <v>6.2654515956402035E-2</v>
      </c>
      <c r="AQ90" s="82" t="n">
        <f t="shared" si="33"/>
        <v>7.6061479728584264E-2</v>
      </c>
      <c r="AR90" s="82" t="n">
        <f t="shared" si="33"/>
        <v>5.2871956485534576E-2</v>
      </c>
      <c r="AS90" s="82" t="n">
        <f t="shared" si="33"/>
        <v>4.8877183381573992E-2</v>
      </c>
      <c r="AT90" s="82" t="n">
        <f t="shared" si="33"/>
        <v>5.5174859309332275E-2</v>
      </c>
      <c r="AU90" s="82" t="n">
        <f t="shared" si="33"/>
        <v>5.1908518559818054E-2</v>
      </c>
      <c r="AV90" s="60" t="n">
        <f t="shared" si="33"/>
        <v>5.504718075534562E-2</v>
      </c>
    </row>
    <row r="91">
      <c r="A91" s="74" t="s">
        <v>53</v>
      </c>
      <c r="B91" s="75" t="s">
        <v>85</v>
      </c>
      <c r="M91" s="74" t="str">
        <f t="shared" ref="M91" si="34">M11</f>
        <v>Land Vehicles</v>
      </c>
      <c r="N91" s="75" t="str">
        <f t="shared" si="14"/>
        <v>Not Multiyear</v>
      </c>
      <c r="O91" s="76" t="n">
        <v>0.96</v>
      </c>
      <c r="P91" s="76" t="n">
        <v>0.83</v>
      </c>
      <c r="Q91" s="76" t="n">
        <v>0.87</v>
      </c>
      <c r="R91" s="76" t="n">
        <v>0.96</v>
      </c>
      <c r="S91" s="76" t="n">
        <v>0.94</v>
      </c>
      <c r="T91" s="76" t="n">
        <v>0.98</v>
      </c>
      <c r="U91" s="76" t="n">
        <v>0.98</v>
      </c>
      <c r="V91" s="76" t="n">
        <v>1</v>
      </c>
      <c r="W91" s="76" t="n">
        <v>1</v>
      </c>
      <c r="X91" s="76" t="n">
        <v>0.99</v>
      </c>
      <c r="Y91" s="81" t="n">
        <f t="shared" ref="Y91:AV91" si="35">Y51/SUMIFS(Y$42:Y$77,$M$42:$M$77,$M91)</f>
        <v>0.96088909853068205</v>
      </c>
      <c r="Z91" s="81" t="n">
        <f t="shared" si="35"/>
        <v>0.83162628831601992</v>
      </c>
      <c r="AA91" s="81" t="n">
        <f t="shared" si="35"/>
        <v>0.87134446484215666</v>
      </c>
      <c r="AB91" s="81" t="n">
        <f t="shared" si="35"/>
        <v>0.96258961896582995</v>
      </c>
      <c r="AC91" s="81" t="n">
        <f t="shared" si="35"/>
        <v>0.93502033912698335</v>
      </c>
      <c r="AD91" s="81" t="n">
        <f t="shared" si="35"/>
        <v>0.97735728279691503</v>
      </c>
      <c r="AE91" s="81" t="n">
        <f t="shared" si="35"/>
        <v>0.97577446703454684</v>
      </c>
      <c r="AF91" s="81" t="n">
        <f t="shared" si="35"/>
        <v>0.99889600421556535</v>
      </c>
      <c r="AG91" s="81" t="n">
        <f t="shared" si="35"/>
        <v>0.9956468720579752</v>
      </c>
      <c r="AH91" s="81" t="n">
        <f t="shared" si="35"/>
        <v>0.99018560793642341</v>
      </c>
      <c r="AI91" s="81" t="n">
        <f t="shared" si="35"/>
        <v>0.96226272236597354</v>
      </c>
      <c r="AJ91" s="81" t="n">
        <f t="shared" si="35"/>
        <v>0.90557330178316486</v>
      </c>
      <c r="AK91" s="81" t="n">
        <f t="shared" si="35"/>
        <v>0.86118953862387482</v>
      </c>
      <c r="AL91" s="81" t="n">
        <f t="shared" si="35"/>
        <v>0.90532388151407073</v>
      </c>
      <c r="AM91" s="81" t="n">
        <f t="shared" si="35"/>
        <v>0.82945451598355813</v>
      </c>
      <c r="AN91" s="81" t="n">
        <f t="shared" si="35"/>
        <v>0.77551111387387961</v>
      </c>
      <c r="AO91" s="81" t="n">
        <f t="shared" si="35"/>
        <v>0.77202009870949218</v>
      </c>
      <c r="AP91" s="81" t="n">
        <f t="shared" si="35"/>
        <v>0.77908527249463844</v>
      </c>
      <c r="AQ91" s="81" t="n">
        <f t="shared" si="35"/>
        <v>0.82023103268823749</v>
      </c>
      <c r="AR91" s="81" t="n">
        <f t="shared" si="35"/>
        <v>0.84504041206208291</v>
      </c>
      <c r="AS91" s="81" t="n">
        <f t="shared" si="35"/>
        <v>0.87184435988547071</v>
      </c>
      <c r="AT91" s="81" t="n">
        <f t="shared" si="35"/>
        <v>0.88839105568159693</v>
      </c>
      <c r="AU91" s="81" t="n">
        <f t="shared" si="35"/>
        <v>0.91177867153082159</v>
      </c>
      <c r="AV91" s="61" t="n">
        <f t="shared" si="35"/>
        <v>0.93010326389156406</v>
      </c>
    </row>
    <row r="92">
      <c r="A92" s="77" t="s">
        <v>53</v>
      </c>
      <c r="B92" s="1" t="s">
        <v>86</v>
      </c>
      <c r="M92" s="77" t="str">
        <f t="shared" ref="M92" si="36">M12</f>
        <v>Land Vehicles</v>
      </c>
      <c r="N92" s="1" t="str">
        <f t="shared" si="14"/>
        <v>Multiyear Contract</v>
      </c>
      <c r="O92" s="41" t="n">
        <v>0.04</v>
      </c>
      <c r="P92" s="41" t="n">
        <v>0.17</v>
      </c>
      <c r="Q92" s="41" t="n">
        <v>0.13</v>
      </c>
      <c r="R92" s="41" t="n">
        <v>0.04</v>
      </c>
      <c r="S92" s="41" t="n">
        <v>0.06</v>
      </c>
      <c r="T92" s="41" t="n">
        <v>0.02</v>
      </c>
      <c r="U92" s="41" t="n">
        <v>0.02</v>
      </c>
      <c r="V92" s="41" t="n">
        <v>0</v>
      </c>
      <c r="W92" s="41" t="n">
        <v>0</v>
      </c>
      <c r="X92" s="41" t="n">
        <v>0.01</v>
      </c>
      <c r="Y92" s="29" t="n">
        <f t="shared" ref="Y92:AV92" si="37">Y52/SUMIFS(Y$42:Y$77,$M$42:$M$77,$M92)</f>
        <v>3.9110901469317949E-2</v>
      </c>
      <c r="Z92" s="29" t="n">
        <f t="shared" si="37"/>
        <v>0.16836720506498015</v>
      </c>
      <c r="AA92" s="29" t="n">
        <f t="shared" si="37"/>
        <v>0.12865553515784334</v>
      </c>
      <c r="AB92" s="29" t="n">
        <f t="shared" si="37"/>
        <v>3.7408613754392257E-2</v>
      </c>
      <c r="AC92" s="29" t="n">
        <f t="shared" si="37"/>
        <v>6.4256326767441113E-2</v>
      </c>
      <c r="AD92" s="29" t="n">
        <f t="shared" si="37"/>
        <v>2.2625089263175586E-2</v>
      </c>
      <c r="AE92" s="29" t="n">
        <f t="shared" si="37"/>
        <v>1.9039135546077453E-2</v>
      </c>
      <c r="AF92" s="29" t="n">
        <f t="shared" si="37"/>
        <v>-4.0060482350564198E-4</v>
      </c>
      <c r="AG92" s="29" t="n">
        <f t="shared" si="37"/>
        <v>2.7647186995576338E-3</v>
      </c>
      <c r="AH92" s="29" t="n">
        <f t="shared" si="37"/>
        <v>5.5130331959052196E-3</v>
      </c>
      <c r="AI92" s="29" t="n">
        <f t="shared" si="37"/>
        <v>7.3394534723090496E-3</v>
      </c>
      <c r="AJ92" s="29" t="n">
        <f t="shared" si="37"/>
        <v>1.449429767858818E-2</v>
      </c>
      <c r="AK92" s="29" t="n">
        <f t="shared" si="37"/>
        <v>2.4753266778256743E-2</v>
      </c>
      <c r="AL92" s="29" t="n">
        <f t="shared" si="37"/>
        <v>1.336556977097599E-2</v>
      </c>
      <c r="AM92" s="29" t="n">
        <f t="shared" si="37"/>
        <v>4.4840204613744133E-2</v>
      </c>
      <c r="AN92" s="29" t="n">
        <f t="shared" si="37"/>
        <v>0.12891327614042344</v>
      </c>
      <c r="AO92" s="29" t="n">
        <f t="shared" si="37"/>
        <v>0.14794446803963002</v>
      </c>
      <c r="AP92" s="29" t="n">
        <f t="shared" si="37"/>
        <v>0.14780769603242527</v>
      </c>
      <c r="AQ92" s="29" t="n">
        <f t="shared" si="37"/>
        <v>0.10275254433908775</v>
      </c>
      <c r="AR92" s="29" t="n">
        <f t="shared" si="37"/>
        <v>8.3872616637050743E-2</v>
      </c>
      <c r="AS92" s="29" t="n">
        <f t="shared" si="37"/>
        <v>5.8391506465845559E-2</v>
      </c>
      <c r="AT92" s="29" t="n">
        <f t="shared" si="37"/>
        <v>3.9787703516379433E-2</v>
      </c>
      <c r="AU92" s="29" t="n">
        <f t="shared" si="37"/>
        <v>3.2055982195031606E-2</v>
      </c>
      <c r="AV92" s="59" t="n">
        <f t="shared" si="37"/>
        <v>1.6667063204548492E-2</v>
      </c>
    </row>
    <row r="93">
      <c r="A93" s="78" t="s">
        <v>53</v>
      </c>
      <c r="B93" s="79" t="n">
        <v>0</v>
      </c>
      <c r="M93" s="78" t="str">
        <f t="shared" ref="M93" si="38">M13</f>
        <v>Land Vehicles</v>
      </c>
      <c r="N93" s="79" t="n">
        <f t="shared" si="14"/>
        <v>0</v>
      </c>
      <c r="O93" s="80" t="n">
        <v>0</v>
      </c>
      <c r="P93" s="80" t="n">
        <v>0</v>
      </c>
      <c r="Q93" s="80" t="n">
        <v>0</v>
      </c>
      <c r="R93" s="80" t="n">
        <v>0</v>
      </c>
      <c r="S93" s="80" t="n">
        <v>0</v>
      </c>
      <c r="T93" s="80" t="n">
        <v>0</v>
      </c>
      <c r="U93" s="80" t="n">
        <v>0.01</v>
      </c>
      <c r="V93" s="80" t="n">
        <v>0</v>
      </c>
      <c r="W93" s="80" t="n">
        <v>0</v>
      </c>
      <c r="X93" s="80" t="n">
        <v>0</v>
      </c>
      <c r="Y93" s="82" t="n">
        <f t="shared" ref="Y93:AV93" si="39">Y53/SUMIFS(Y$42:Y$77,$M$42:$M$77,$M93)</f>
        <v>0</v>
      </c>
      <c r="Z93" s="82" t="n">
        <f t="shared" si="39"/>
        <v>6.5066189998554496E-6</v>
      </c>
      <c r="AA93" s="82" t="n">
        <f t="shared" si="39"/>
        <v>0</v>
      </c>
      <c r="AB93" s="82" t="n">
        <f t="shared" si="39"/>
        <v>1.7672797778861619E-6</v>
      </c>
      <c r="AC93" s="82" t="n">
        <f t="shared" si="39"/>
        <v>7.2333410557548342E-4</v>
      </c>
      <c r="AD93" s="82" t="n">
        <f t="shared" si="39"/>
        <v>1.7627939909372418E-5</v>
      </c>
      <c r="AE93" s="82" t="n">
        <f t="shared" si="39"/>
        <v>5.1863974193756962E-3</v>
      </c>
      <c r="AF93" s="82" t="n">
        <f t="shared" si="39"/>
        <v>1.504600607940257E-3</v>
      </c>
      <c r="AG93" s="82" t="n">
        <f t="shared" si="39"/>
        <v>1.5884092424672145E-3</v>
      </c>
      <c r="AH93" s="82" t="n">
        <f t="shared" si="39"/>
        <v>4.3013588676714164E-3</v>
      </c>
      <c r="AI93" s="82" t="n">
        <f t="shared" si="39"/>
        <v>3.0397824161717397E-2</v>
      </c>
      <c r="AJ93" s="82" t="n">
        <f t="shared" si="39"/>
        <v>7.9932400538246989E-2</v>
      </c>
      <c r="AK93" s="82" t="n">
        <f t="shared" si="39"/>
        <v>0.11405719459786839</v>
      </c>
      <c r="AL93" s="82" t="n">
        <f t="shared" si="39"/>
        <v>8.1310548714953301E-2</v>
      </c>
      <c r="AM93" s="82" t="n">
        <f t="shared" si="39"/>
        <v>0.12570527940269766</v>
      </c>
      <c r="AN93" s="82" t="n">
        <f t="shared" si="39"/>
        <v>9.5575609985696919E-2</v>
      </c>
      <c r="AO93" s="82" t="n">
        <f t="shared" si="39"/>
        <v>8.0035433250877669E-2</v>
      </c>
      <c r="AP93" s="82" t="n">
        <f t="shared" si="39"/>
        <v>7.3107031472936373E-2</v>
      </c>
      <c r="AQ93" s="82" t="n">
        <f t="shared" si="39"/>
        <v>7.7016422972674761E-2</v>
      </c>
      <c r="AR93" s="82" t="n">
        <f t="shared" si="39"/>
        <v>7.1086971300866331E-2</v>
      </c>
      <c r="AS93" s="82" t="n">
        <f t="shared" si="39"/>
        <v>6.9764133648683793E-2</v>
      </c>
      <c r="AT93" s="82" t="n">
        <f t="shared" si="39"/>
        <v>7.1821240802023678E-2</v>
      </c>
      <c r="AU93" s="82" t="n">
        <f t="shared" si="39"/>
        <v>5.6165346274146703E-2</v>
      </c>
      <c r="AV93" s="60" t="n">
        <f t="shared" si="39"/>
        <v>5.3229672903887533E-2</v>
      </c>
    </row>
    <row r="94">
      <c r="A94" s="74" t="s">
        <v>54</v>
      </c>
      <c r="B94" s="75" t="s">
        <v>85</v>
      </c>
      <c r="M94" s="74" t="str">
        <f t="shared" ref="M94" si="40">M14</f>
        <v>Missile Defense</v>
      </c>
      <c r="N94" s="75" t="str">
        <f t="shared" si="14"/>
        <v>Not Multiyear</v>
      </c>
      <c r="O94" s="76" t="n">
        <v>1</v>
      </c>
      <c r="P94" s="76" t="n">
        <v>1</v>
      </c>
      <c r="Q94" s="76" t="n">
        <v>1</v>
      </c>
      <c r="R94" s="76" t="n">
        <v>1</v>
      </c>
      <c r="S94" s="76" t="n">
        <v>1</v>
      </c>
      <c r="T94" s="76" t="n">
        <v>1</v>
      </c>
      <c r="U94" s="76" t="n">
        <v>1</v>
      </c>
      <c r="V94" s="76" t="n">
        <v>1</v>
      </c>
      <c r="W94" s="76" t="n">
        <v>1</v>
      </c>
      <c r="X94" s="76" t="n">
        <v>1</v>
      </c>
      <c r="Y94" s="81" t="n">
        <f t="shared" ref="Y94:AV94" si="41">Y54/SUMIFS(Y$42:Y$77,$M$42:$M$77,$M94)</f>
        <v>1</v>
      </c>
      <c r="Z94" s="81" t="n">
        <f t="shared" si="41"/>
        <v>1</v>
      </c>
      <c r="AA94" s="81" t="n">
        <f t="shared" si="41"/>
        <v>1</v>
      </c>
      <c r="AB94" s="81" t="n">
        <f t="shared" si="41"/>
        <v>1</v>
      </c>
      <c r="AC94" s="81" t="n">
        <f t="shared" si="41"/>
        <v>1</v>
      </c>
      <c r="AD94" s="81" t="n">
        <f t="shared" si="41"/>
        <v>1</v>
      </c>
      <c r="AE94" s="81" t="n">
        <f t="shared" si="41"/>
        <v>0.99977826179834273</v>
      </c>
      <c r="AF94" s="81" t="n">
        <f t="shared" si="41"/>
        <v>1</v>
      </c>
      <c r="AG94" s="81" t="n">
        <f t="shared" si="41"/>
        <v>0.99856997557086435</v>
      </c>
      <c r="AH94" s="81" t="n">
        <f t="shared" si="41"/>
        <v>0.99646360429570324</v>
      </c>
      <c r="AI94" s="81" t="n">
        <f t="shared" si="41"/>
        <v>0.9876576306972108</v>
      </c>
      <c r="AJ94" s="81" t="n">
        <f t="shared" si="41"/>
        <v>0.96193413447512499</v>
      </c>
      <c r="AK94" s="81" t="n">
        <f t="shared" si="41"/>
        <v>0.95104904055700656</v>
      </c>
      <c r="AL94" s="81" t="n">
        <f t="shared" si="41"/>
        <v>0.94598901752583642</v>
      </c>
      <c r="AM94" s="81" t="n">
        <f t="shared" si="41"/>
        <v>0.92249436485027725</v>
      </c>
      <c r="AN94" s="81" t="n">
        <f t="shared" si="41"/>
        <v>0.88484882483553406</v>
      </c>
      <c r="AO94" s="81" t="n">
        <f t="shared" si="41"/>
        <v>0.85696804237909052</v>
      </c>
      <c r="AP94" s="81" t="n">
        <f t="shared" si="41"/>
        <v>0.85540341454355229</v>
      </c>
      <c r="AQ94" s="81" t="n">
        <f t="shared" si="41"/>
        <v>0.94969544646591975</v>
      </c>
      <c r="AR94" s="81" t="n">
        <f t="shared" si="41"/>
        <v>0.94423904786017854</v>
      </c>
      <c r="AS94" s="81" t="n">
        <f t="shared" si="41"/>
        <v>0.87991838863588123</v>
      </c>
      <c r="AT94" s="81" t="n">
        <f t="shared" si="41"/>
        <v>0.83913329054568075</v>
      </c>
      <c r="AU94" s="81" t="n">
        <f t="shared" si="41"/>
        <v>0.83646240253592385</v>
      </c>
      <c r="AV94" s="61" t="n">
        <f t="shared" si="41"/>
        <v>0.58295977382705189</v>
      </c>
    </row>
    <row r="95">
      <c r="A95" s="77" t="s">
        <v>54</v>
      </c>
      <c r="B95" s="1" t="s">
        <v>86</v>
      </c>
      <c r="M95" s="77" t="str">
        <f t="shared" ref="M95" si="42">M15</f>
        <v>Missile Defense</v>
      </c>
      <c r="N95" s="1" t="str">
        <f t="shared" si="14"/>
        <v>Multiyear Contract</v>
      </c>
      <c r="O95" s="41" t="n">
        <v>0</v>
      </c>
      <c r="P95" s="41" t="n">
        <v>0</v>
      </c>
      <c r="Q95" s="41" t="n">
        <v>0</v>
      </c>
      <c r="R95" s="41" t="n">
        <v>0</v>
      </c>
      <c r="S95" s="41" t="n">
        <v>0</v>
      </c>
      <c r="T95" s="41" t="n">
        <v>0</v>
      </c>
      <c r="U95" s="41" t="n">
        <v>0</v>
      </c>
      <c r="V95" s="41" t="n">
        <v>0</v>
      </c>
      <c r="W95" s="41" t="n">
        <v>0</v>
      </c>
      <c r="X95" s="41" t="n">
        <v>0</v>
      </c>
      <c r="Y95" s="29" t="n">
        <f t="shared" ref="Y95:AV95" si="43">Y55/SUMIFS(Y$42:Y$77,$M$42:$M$77,$M95)</f>
        <v>0</v>
      </c>
      <c r="Z95" s="29" t="n">
        <f t="shared" si="43"/>
        <v>0</v>
      </c>
      <c r="AA95" s="29" t="n">
        <f t="shared" si="43"/>
        <v>0</v>
      </c>
      <c r="AB95" s="29" t="n">
        <f t="shared" si="43"/>
        <v>0</v>
      </c>
      <c r="AC95" s="29" t="n">
        <f t="shared" si="43"/>
        <v>0</v>
      </c>
      <c r="AD95" s="29" t="n">
        <f t="shared" si="43"/>
        <v>0</v>
      </c>
      <c r="AE95" s="29" t="n">
        <f t="shared" si="43"/>
        <v>2.2173820165730901E-4</v>
      </c>
      <c r="AF95" s="29" t="n">
        <f t="shared" si="43"/>
        <v>0</v>
      </c>
      <c r="AG95" s="29" t="n">
        <f t="shared" si="43"/>
        <v>1.428312716793318E-3</v>
      </c>
      <c r="AH95" s="29" t="n">
        <f t="shared" si="43"/>
        <v>3.2321684223624082E-3</v>
      </c>
      <c r="AI95" s="29" t="n">
        <f t="shared" si="43"/>
        <v>1.1944361122056678E-2</v>
      </c>
      <c r="AJ95" s="29" t="n">
        <f t="shared" si="43"/>
        <v>3.5116099066550478E-2</v>
      </c>
      <c r="AK95" s="29" t="n">
        <f t="shared" si="43"/>
        <v>3.7831548541904139E-2</v>
      </c>
      <c r="AL95" s="29" t="n">
        <f t="shared" si="43"/>
        <v>3.9864821031646278E-2</v>
      </c>
      <c r="AM95" s="29" t="n">
        <f t="shared" si="43"/>
        <v>5.0706287947204193E-2</v>
      </c>
      <c r="AN95" s="29" t="n">
        <f t="shared" si="43"/>
        <v>9.0694336245196475E-2</v>
      </c>
      <c r="AO95" s="29" t="n">
        <f t="shared" si="43"/>
        <v>0.10982895292555166</v>
      </c>
      <c r="AP95" s="29" t="n">
        <f t="shared" si="43"/>
        <v>0.11348705077508739</v>
      </c>
      <c r="AQ95" s="29" t="n">
        <f t="shared" si="43"/>
        <v>3.0536226815043237E-2</v>
      </c>
      <c r="AR95" s="29" t="n">
        <f t="shared" si="43"/>
        <v>3.5912480261684171E-2</v>
      </c>
      <c r="AS95" s="29" t="n">
        <f t="shared" si="43"/>
        <v>0.10648871567261278</v>
      </c>
      <c r="AT95" s="29" t="n">
        <f t="shared" si="43"/>
        <v>0.14190901160044805</v>
      </c>
      <c r="AU95" s="8" t="n">
        <f t="shared" si="43"/>
        <v>0.14893355721216364</v>
      </c>
      <c r="AV95" s="59" t="n">
        <f t="shared" si="43"/>
        <v>0.4009566085013746</v>
      </c>
    </row>
    <row r="96">
      <c r="A96" s="78" t="s">
        <v>54</v>
      </c>
      <c r="B96" s="79" t="n">
        <v>0</v>
      </c>
      <c r="M96" s="78" t="str">
        <f t="shared" ref="M96" si="44">M16</f>
        <v>Missile Defense</v>
      </c>
      <c r="N96" s="79" t="n">
        <f t="shared" si="14"/>
        <v>0</v>
      </c>
      <c r="O96" s="80" t="n">
        <v>0</v>
      </c>
      <c r="P96" s="80" t="n">
        <v>0</v>
      </c>
      <c r="Q96" s="80" t="n">
        <v>0</v>
      </c>
      <c r="R96" s="80" t="n">
        <v>0</v>
      </c>
      <c r="S96" s="80" t="n">
        <v>0</v>
      </c>
      <c r="T96" s="80" t="n">
        <v>0</v>
      </c>
      <c r="U96" s="80" t="n">
        <v>0</v>
      </c>
      <c r="V96" s="80" t="n">
        <v>0</v>
      </c>
      <c r="W96" s="80" t="n">
        <v>0</v>
      </c>
      <c r="X96" s="80" t="n">
        <v>0</v>
      </c>
      <c r="Y96" s="82" t="n">
        <f t="shared" ref="Y96:AV96" si="45">Y56/SUMIFS(Y$42:Y$77,$M$42:$M$77,$M96)</f>
        <v>0</v>
      </c>
      <c r="Z96" s="82" t="n">
        <f t="shared" si="45"/>
        <v>0</v>
      </c>
      <c r="AA96" s="82" t="n">
        <f t="shared" si="45"/>
        <v>0</v>
      </c>
      <c r="AB96" s="82" t="n">
        <f t="shared" si="45"/>
        <v>0</v>
      </c>
      <c r="AC96" s="82" t="n">
        <f t="shared" si="45"/>
        <v>0</v>
      </c>
      <c r="AD96" s="82" t="n">
        <f t="shared" si="45"/>
        <v>0</v>
      </c>
      <c r="AE96" s="82" t="n">
        <f t="shared" si="45"/>
        <v>0</v>
      </c>
      <c r="AF96" s="82" t="n">
        <f t="shared" si="45"/>
        <v>0</v>
      </c>
      <c r="AG96" s="82" t="n">
        <f t="shared" si="45"/>
        <v>1.7117123422975228E-6</v>
      </c>
      <c r="AH96" s="82" t="n">
        <f t="shared" si="45"/>
        <v>3.0422728193428724E-4</v>
      </c>
      <c r="AI96" s="82" t="n">
        <f t="shared" si="45"/>
        <v>3.9800818073241806E-4</v>
      </c>
      <c r="AJ96" s="82" t="n">
        <f t="shared" si="45"/>
        <v>2.9497664583244708E-3</v>
      </c>
      <c r="AK96" s="82" t="n">
        <f t="shared" si="45"/>
        <v>1.1119410901089312E-2</v>
      </c>
      <c r="AL96" s="82" t="n">
        <f t="shared" si="45"/>
        <v>1.4146161442517314E-2</v>
      </c>
      <c r="AM96" s="82" t="n">
        <f t="shared" si="45"/>
        <v>2.67993472025185E-2</v>
      </c>
      <c r="AN96" s="82" t="n">
        <f t="shared" si="45"/>
        <v>2.4456838919269506E-2</v>
      </c>
      <c r="AO96" s="82" t="n">
        <f t="shared" si="45"/>
        <v>3.3203004695357731E-2</v>
      </c>
      <c r="AP96" s="82" t="n">
        <f t="shared" si="45"/>
        <v>3.1109534681360317E-2</v>
      </c>
      <c r="AQ96" s="82" t="n">
        <f t="shared" si="45"/>
        <v>1.9768326719037041E-2</v>
      </c>
      <c r="AR96" s="82" t="n">
        <f t="shared" si="45"/>
        <v>1.9848471878137229E-2</v>
      </c>
      <c r="AS96" s="82" t="n">
        <f t="shared" si="45"/>
        <v>1.3592895691506107E-2</v>
      </c>
      <c r="AT96" s="82" t="n">
        <f t="shared" si="45"/>
        <v>1.8957697853871271E-2</v>
      </c>
      <c r="AU96" s="82" t="n">
        <f t="shared" si="45"/>
        <v>1.4604040251912486E-2</v>
      </c>
      <c r="AV96" s="60" t="n">
        <f t="shared" si="45"/>
        <v>1.6083617671573552E-2</v>
      </c>
    </row>
    <row r="97">
      <c r="A97" s="74" t="s">
        <v>55</v>
      </c>
      <c r="B97" s="75" t="s">
        <v>85</v>
      </c>
      <c r="M97" s="74" t="str">
        <f t="shared" ref="M97" si="46">M17</f>
        <v>Ordnance and Missiles</v>
      </c>
      <c r="N97" s="75" t="str">
        <f t="shared" si="14"/>
        <v>Not Multiyear</v>
      </c>
      <c r="O97" s="76" t="n">
        <v>0.92</v>
      </c>
      <c r="P97" s="76" t="n">
        <v>0.93</v>
      </c>
      <c r="Q97" s="76" t="n">
        <v>0.95</v>
      </c>
      <c r="R97" s="76" t="n">
        <v>0.96</v>
      </c>
      <c r="S97" s="76" t="n">
        <v>0.97</v>
      </c>
      <c r="T97" s="76" t="n">
        <v>0.98</v>
      </c>
      <c r="U97" s="76" t="n">
        <v>0.97</v>
      </c>
      <c r="V97" s="76" t="n">
        <v>0.98</v>
      </c>
      <c r="W97" s="76" t="n">
        <v>0.95</v>
      </c>
      <c r="X97" s="76" t="n">
        <v>0.96</v>
      </c>
      <c r="Y97" s="81" t="n">
        <f t="shared" ref="Y97:AV97" si="47">Y57/SUMIFS(Y$42:Y$77,$M$42:$M$77,$M97)</f>
        <v>0.92056535243597992</v>
      </c>
      <c r="Z97" s="81" t="n">
        <f t="shared" si="47"/>
        <v>0.93186189492995619</v>
      </c>
      <c r="AA97" s="81" t="n">
        <f t="shared" si="47"/>
        <v>0.95104537199802419</v>
      </c>
      <c r="AB97" s="81" t="n">
        <f t="shared" si="47"/>
        <v>0.96308381001752408</v>
      </c>
      <c r="AC97" s="81" t="n">
        <f t="shared" si="47"/>
        <v>0.96853933592436647</v>
      </c>
      <c r="AD97" s="81" t="n">
        <f t="shared" si="47"/>
        <v>0.97747672406776986</v>
      </c>
      <c r="AE97" s="81" t="n">
        <f t="shared" si="47"/>
        <v>0.96962010608904314</v>
      </c>
      <c r="AF97" s="81" t="n">
        <f t="shared" si="47"/>
        <v>0.97861597076738049</v>
      </c>
      <c r="AG97" s="81" t="n">
        <f t="shared" si="47"/>
        <v>0.95133444597903405</v>
      </c>
      <c r="AH97" s="81" t="n">
        <f t="shared" si="47"/>
        <v>0.95853011275324551</v>
      </c>
      <c r="AI97" s="81" t="n">
        <f t="shared" si="47"/>
        <v>0.91772260409498674</v>
      </c>
      <c r="AJ97" s="81" t="n">
        <f t="shared" si="47"/>
        <v>0.92767653905934566</v>
      </c>
      <c r="AK97" s="81" t="n">
        <f t="shared" si="47"/>
        <v>0.93611090691517407</v>
      </c>
      <c r="AL97" s="81" t="n">
        <f t="shared" si="47"/>
        <v>0.9309761632292971</v>
      </c>
      <c r="AM97" s="81" t="n">
        <f t="shared" si="47"/>
        <v>0.90676245144461021</v>
      </c>
      <c r="AN97" s="81" t="n">
        <f t="shared" si="47"/>
        <v>0.90420615839939078</v>
      </c>
      <c r="AO97" s="81" t="n">
        <f t="shared" si="47"/>
        <v>0.92647987053571668</v>
      </c>
      <c r="AP97" s="81" t="n">
        <f t="shared" si="47"/>
        <v>0.89854037816049404</v>
      </c>
      <c r="AQ97" s="81" t="n">
        <f t="shared" si="47"/>
        <v>0.8986892788549754</v>
      </c>
      <c r="AR97" s="81" t="n">
        <f t="shared" si="47"/>
        <v>0.9183891763080394</v>
      </c>
      <c r="AS97" s="81" t="n">
        <f t="shared" si="47"/>
        <v>0.92093123851024072</v>
      </c>
      <c r="AT97" s="81" t="n">
        <f t="shared" si="47"/>
        <v>0.91966149137991238</v>
      </c>
      <c r="AU97" s="81" t="n">
        <f t="shared" si="47"/>
        <v>0.94350502962128335</v>
      </c>
      <c r="AV97" s="61" t="n">
        <f t="shared" si="47"/>
        <v>0.95115466359462963</v>
      </c>
    </row>
    <row r="98">
      <c r="A98" s="77" t="s">
        <v>55</v>
      </c>
      <c r="B98" s="1" t="s">
        <v>86</v>
      </c>
      <c r="M98" s="77" t="str">
        <f t="shared" ref="M98" si="48">M18</f>
        <v>Ordnance and Missiles</v>
      </c>
      <c r="N98" s="1" t="str">
        <f t="shared" si="14"/>
        <v>Multiyear Contract</v>
      </c>
      <c r="O98" s="41" t="n">
        <v>0.08</v>
      </c>
      <c r="P98" s="41" t="n">
        <v>7.0000000000000007E-2</v>
      </c>
      <c r="Q98" s="41" t="n">
        <v>0.05</v>
      </c>
      <c r="R98" s="41" t="n">
        <v>0.04</v>
      </c>
      <c r="S98" s="41" t="n">
        <v>0.03</v>
      </c>
      <c r="T98" s="41" t="n">
        <v>0.02</v>
      </c>
      <c r="U98" s="41" t="n">
        <v>0.03</v>
      </c>
      <c r="V98" s="41" t="n">
        <v>0.02</v>
      </c>
      <c r="W98" s="41" t="n">
        <v>0.05</v>
      </c>
      <c r="X98" s="41" t="n">
        <v>0.03</v>
      </c>
      <c r="Y98" s="29" t="n">
        <f t="shared" ref="Y98:AV98" si="49">Y58/SUMIFS(Y$42:Y$77,$M$42:$M$77,$M98)</f>
        <v>7.9434647564020106E-2</v>
      </c>
      <c r="Z98" s="29" t="n">
        <f t="shared" si="49"/>
        <v>6.8136608486445552E-2</v>
      </c>
      <c r="AA98" s="29" t="n">
        <f t="shared" si="49"/>
        <v>4.8948078987796698E-2</v>
      </c>
      <c r="AB98" s="29" t="n">
        <f t="shared" si="49"/>
        <v>3.6768212370301645E-2</v>
      </c>
      <c r="AC98" s="29" t="n">
        <f t="shared" si="49"/>
        <v>3.1360537155987953E-2</v>
      </c>
      <c r="AD98" s="29" t="n">
        <f t="shared" si="49"/>
        <v>2.2523275932230157E-2</v>
      </c>
      <c r="AE98" s="29" t="n">
        <f t="shared" si="49"/>
        <v>3.0380267802642909E-2</v>
      </c>
      <c r="AF98" s="29" t="n">
        <f t="shared" si="49"/>
        <v>2.1380859562873174E-2</v>
      </c>
      <c r="AG98" s="29" t="n">
        <f t="shared" si="49"/>
        <v>4.8116446307147474E-2</v>
      </c>
      <c r="AH98" s="29" t="n">
        <f t="shared" si="49"/>
        <v>3.3599214024226026E-2</v>
      </c>
      <c r="AI98" s="29" t="n">
        <f t="shared" si="49"/>
        <v>5.9635485031566633E-2</v>
      </c>
      <c r="AJ98" s="29" t="n">
        <f t="shared" si="49"/>
        <v>4.4489051866434176E-2</v>
      </c>
      <c r="AK98" s="29" t="n">
        <f t="shared" si="49"/>
        <v>3.2555881210349732E-2</v>
      </c>
      <c r="AL98" s="29" t="n">
        <f t="shared" si="49"/>
        <v>4.722197089544259E-2</v>
      </c>
      <c r="AM98" s="29" t="n">
        <f t="shared" si="49"/>
        <v>6.5585815747435619E-2</v>
      </c>
      <c r="AN98" s="29" t="n">
        <f t="shared" si="49"/>
        <v>6.8796145622053412E-2</v>
      </c>
      <c r="AO98" s="29" t="n">
        <f t="shared" si="49"/>
        <v>3.9569949686183672E-2</v>
      </c>
      <c r="AP98" s="29" t="n">
        <f t="shared" si="49"/>
        <v>5.5548961032823432E-2</v>
      </c>
      <c r="AQ98" s="29" t="n">
        <f t="shared" si="49"/>
        <v>6.3486712963923178E-2</v>
      </c>
      <c r="AR98" s="29" t="n">
        <f t="shared" si="49"/>
        <v>4.5822884671065808E-2</v>
      </c>
      <c r="AS98" s="29" t="n">
        <f t="shared" si="49"/>
        <v>5.0556530428879941E-2</v>
      </c>
      <c r="AT98" s="29" t="n">
        <f t="shared" si="49"/>
        <v>5.7357103257767772E-2</v>
      </c>
      <c r="AU98" s="8" t="n">
        <f t="shared" si="49"/>
        <v>3.1197070989802872E-2</v>
      </c>
      <c r="AV98" s="59" t="n">
        <f t="shared" si="49"/>
        <v>3.3528974259401691E-2</v>
      </c>
    </row>
    <row r="99">
      <c r="A99" s="78" t="s">
        <v>55</v>
      </c>
      <c r="B99" s="79" t="n">
        <v>0</v>
      </c>
      <c r="M99" s="78" t="str">
        <f t="shared" ref="M99" si="50">M19</f>
        <v>Ordnance and Missiles</v>
      </c>
      <c r="N99" s="79" t="n">
        <f t="shared" si="14"/>
        <v>0</v>
      </c>
      <c r="O99" s="80" t="n">
        <v>0</v>
      </c>
      <c r="P99" s="80" t="n">
        <v>0</v>
      </c>
      <c r="Q99" s="80" t="n">
        <v>0</v>
      </c>
      <c r="R99" s="80" t="n">
        <v>0</v>
      </c>
      <c r="S99" s="80" t="n">
        <v>0</v>
      </c>
      <c r="T99" s="80" t="n">
        <v>0</v>
      </c>
      <c r="U99" s="80" t="n">
        <v>0</v>
      </c>
      <c r="V99" s="80" t="n">
        <v>0</v>
      </c>
      <c r="W99" s="80" t="n">
        <v>0</v>
      </c>
      <c r="X99" s="80" t="n">
        <v>0.01</v>
      </c>
      <c r="Y99" s="82" t="n">
        <f t="shared" ref="Y99:AV99" si="51">Y59/SUMIFS(Y$42:Y$77,$M$42:$M$77,$M99)</f>
        <v>0</v>
      </c>
      <c r="Z99" s="82" t="n">
        <f t="shared" si="51"/>
        <v>1.4965835982386005E-6</v>
      </c>
      <c r="AA99" s="82" t="n">
        <f t="shared" si="51"/>
        <v>6.5490141790226321E-6</v>
      </c>
      <c r="AB99" s="82" t="n">
        <f t="shared" si="51"/>
        <v>1.4797761217430686E-4</v>
      </c>
      <c r="AC99" s="82" t="n">
        <f t="shared" si="51"/>
        <v>1.0012691964555008E-4</v>
      </c>
      <c r="AD99" s="82" t="n">
        <f t="shared" si="51"/>
        <v>0</v>
      </c>
      <c r="AE99" s="82" t="n">
        <f t="shared" si="51"/>
        <v>-3.7389168614952969E-7</v>
      </c>
      <c r="AF99" s="82" t="n">
        <f t="shared" si="51"/>
        <v>3.1696697463317541E-6</v>
      </c>
      <c r="AG99" s="82" t="n">
        <f t="shared" si="51"/>
        <v>5.4910771381861529E-4</v>
      </c>
      <c r="AH99" s="82" t="n">
        <f t="shared" si="51"/>
        <v>7.8706732225284626E-3</v>
      </c>
      <c r="AI99" s="82" t="n">
        <f t="shared" si="51"/>
        <v>2.2641910873446667E-2</v>
      </c>
      <c r="AJ99" s="82" t="n">
        <f t="shared" si="51"/>
        <v>2.7834409074220034E-2</v>
      </c>
      <c r="AK99" s="82" t="n">
        <f t="shared" si="51"/>
        <v>3.1333211874476199E-2</v>
      </c>
      <c r="AL99" s="82" t="n">
        <f t="shared" si="51"/>
        <v>2.1801865875260285E-2</v>
      </c>
      <c r="AM99" s="82" t="n">
        <f t="shared" si="51"/>
        <v>2.7651732807954122E-2</v>
      </c>
      <c r="AN99" s="82" t="n">
        <f t="shared" si="51"/>
        <v>2.6997695978555784E-2</v>
      </c>
      <c r="AO99" s="82" t="n">
        <f t="shared" si="51"/>
        <v>3.3950179778099637E-2</v>
      </c>
      <c r="AP99" s="82" t="n">
        <f t="shared" si="51"/>
        <v>4.591066080668256E-2</v>
      </c>
      <c r="AQ99" s="82" t="n">
        <f t="shared" si="51"/>
        <v>3.7824008181101397E-2</v>
      </c>
      <c r="AR99" s="82" t="n">
        <f t="shared" si="51"/>
        <v>3.5787939020894832E-2</v>
      </c>
      <c r="AS99" s="82" t="n">
        <f t="shared" si="51"/>
        <v>2.8512231060879335E-2</v>
      </c>
      <c r="AT99" s="82" t="n">
        <f t="shared" si="51"/>
        <v>2.2981405362319889E-2</v>
      </c>
      <c r="AU99" s="82" t="n">
        <f t="shared" si="51"/>
        <v>2.529789938891382E-2</v>
      </c>
      <c r="AV99" s="60" t="n">
        <f t="shared" si="51"/>
        <v>1.5316362145968668E-2</v>
      </c>
    </row>
    <row r="100">
      <c r="A100" s="74" t="s">
        <v>56</v>
      </c>
      <c r="B100" s="75" t="s">
        <v>85</v>
      </c>
      <c r="M100" s="74" t="str">
        <f t="shared" ref="M100" si="52">M20</f>
        <v>Other Products</v>
      </c>
      <c r="N100" s="75" t="str">
        <f t="shared" si="14"/>
        <v>Not Multiyear</v>
      </c>
      <c r="O100" s="76" t="n">
        <v>0.94</v>
      </c>
      <c r="P100" s="76" t="n">
        <v>0.94</v>
      </c>
      <c r="Q100" s="76" t="n">
        <v>0.89</v>
      </c>
      <c r="R100" s="76" t="n">
        <v>0.95</v>
      </c>
      <c r="S100" s="76" t="n">
        <v>0.98</v>
      </c>
      <c r="T100" s="76" t="n">
        <v>0.95</v>
      </c>
      <c r="U100" s="76" t="n">
        <v>0.98</v>
      </c>
      <c r="V100" s="76" t="n">
        <v>1</v>
      </c>
      <c r="W100" s="76" t="n">
        <v>0.95</v>
      </c>
      <c r="X100" s="76" t="n">
        <v>0.92</v>
      </c>
      <c r="Y100" s="81" t="n">
        <f t="shared" ref="Y100:AV100" si="53">Y60/SUMIFS(Y$42:Y$77,$M$42:$M$77,$M100)</f>
        <v>0.93663484297520372</v>
      </c>
      <c r="Z100" s="81" t="n">
        <f t="shared" si="53"/>
        <v>0.93631527850741125</v>
      </c>
      <c r="AA100" s="81" t="n">
        <f t="shared" si="53"/>
        <v>0.89472154002698601</v>
      </c>
      <c r="AB100" s="81" t="n">
        <f t="shared" si="53"/>
        <v>0.94667024770658204</v>
      </c>
      <c r="AC100" s="81" t="n">
        <f t="shared" si="53"/>
        <v>0.98468551276787974</v>
      </c>
      <c r="AD100" s="81" t="n">
        <f t="shared" si="53"/>
        <v>0.94984045169842657</v>
      </c>
      <c r="AE100" s="81" t="n">
        <f t="shared" si="53"/>
        <v>0.97723529608151316</v>
      </c>
      <c r="AF100" s="81" t="n">
        <f t="shared" si="53"/>
        <v>0.99787604698653076</v>
      </c>
      <c r="AG100" s="81" t="n">
        <f t="shared" si="53"/>
        <v>0.95027619967056698</v>
      </c>
      <c r="AH100" s="81" t="n">
        <f t="shared" si="53"/>
        <v>0.92024815060676191</v>
      </c>
      <c r="AI100" s="81" t="n">
        <f t="shared" si="53"/>
        <v>0.86830811123577478</v>
      </c>
      <c r="AJ100" s="81" t="n">
        <f t="shared" si="53"/>
        <v>0.83474039879617601</v>
      </c>
      <c r="AK100" s="81" t="n">
        <f t="shared" si="53"/>
        <v>0.91160056159678393</v>
      </c>
      <c r="AL100" s="81" t="n">
        <f t="shared" si="53"/>
        <v>0.81199339675885884</v>
      </c>
      <c r="AM100" s="81" t="n">
        <f t="shared" si="53"/>
        <v>0.79404707056882196</v>
      </c>
      <c r="AN100" s="81" t="n">
        <f t="shared" si="53"/>
        <v>0.84745990747512789</v>
      </c>
      <c r="AO100" s="81" t="n">
        <f t="shared" si="53"/>
        <v>0.89694127231839416</v>
      </c>
      <c r="AP100" s="81" t="n">
        <f t="shared" si="53"/>
        <v>0.90681182055142007</v>
      </c>
      <c r="AQ100" s="81" t="n">
        <f t="shared" si="53"/>
        <v>0.89448029123449246</v>
      </c>
      <c r="AR100" s="81" t="n">
        <f t="shared" si="53"/>
        <v>0.90247856706697671</v>
      </c>
      <c r="AS100" s="81" t="n">
        <f t="shared" si="53"/>
        <v>0.87063710923622872</v>
      </c>
      <c r="AT100" s="81" t="n">
        <f t="shared" si="53"/>
        <v>0.83597752711839168</v>
      </c>
      <c r="AU100" s="81" t="n">
        <f t="shared" si="53"/>
        <v>0.96558154279329089</v>
      </c>
      <c r="AV100" s="61" t="n">
        <f t="shared" si="53"/>
        <v>0.92324619498480365</v>
      </c>
    </row>
    <row r="101">
      <c r="A101" s="77" t="s">
        <v>56</v>
      </c>
      <c r="B101" s="1" t="s">
        <v>86</v>
      </c>
      <c r="M101" s="77" t="str">
        <f t="shared" ref="M101" si="54">M21</f>
        <v>Other Products</v>
      </c>
      <c r="N101" s="1" t="str">
        <f t="shared" si="14"/>
        <v>Multiyear Contract</v>
      </c>
      <c r="O101" s="41" t="n">
        <v>0.06</v>
      </c>
      <c r="P101" s="41" t="n">
        <v>0.06</v>
      </c>
      <c r="Q101" s="41" t="n">
        <v>0.11</v>
      </c>
      <c r="R101" s="41" t="n">
        <v>0.05</v>
      </c>
      <c r="S101" s="41" t="n">
        <v>0.02</v>
      </c>
      <c r="T101" s="41" t="n">
        <v>0.05</v>
      </c>
      <c r="U101" s="41" t="n">
        <v>0.02</v>
      </c>
      <c r="V101" s="41" t="n">
        <v>0</v>
      </c>
      <c r="W101" s="41" t="n">
        <v>0.05</v>
      </c>
      <c r="X101" s="41" t="n">
        <v>0.06</v>
      </c>
      <c r="Y101" s="29" t="n">
        <f t="shared" ref="Y101:AV101" si="55">Y61/SUMIFS(Y$42:Y$77,$M$42:$M$77,$M101)</f>
        <v>6.3362102166942838E-2</v>
      </c>
      <c r="Z101" s="29" t="n">
        <f t="shared" si="55"/>
        <v>6.3683241780878391E-2</v>
      </c>
      <c r="AA101" s="29" t="n">
        <f t="shared" si="55"/>
        <v>0.10527836857453783</v>
      </c>
      <c r="AB101" s="29" t="n">
        <f t="shared" si="55"/>
        <v>5.3326273917331919E-2</v>
      </c>
      <c r="AC101" s="29" t="n">
        <f t="shared" si="55"/>
        <v>1.5273492996126455E-2</v>
      </c>
      <c r="AD101" s="29" t="n">
        <f t="shared" si="55"/>
        <v>5.0142267007082589E-2</v>
      </c>
      <c r="AE101" s="29" t="n">
        <f t="shared" si="55"/>
        <v>2.269874005794183E-2</v>
      </c>
      <c r="AF101" s="29" t="n">
        <f t="shared" si="55"/>
        <v>2.1218604623957208E-3</v>
      </c>
      <c r="AG101" s="29" t="n">
        <f t="shared" si="55"/>
        <v>4.9551548507239876E-2</v>
      </c>
      <c r="AH101" s="29" t="n">
        <f t="shared" si="55"/>
        <v>5.6181754390156102E-2</v>
      </c>
      <c r="AI101" s="29" t="n">
        <f t="shared" si="55"/>
        <v>5.3653678999793536E-2</v>
      </c>
      <c r="AJ101" s="29" t="n">
        <f t="shared" si="55"/>
        <v>9.0458735342852328E-2</v>
      </c>
      <c r="AK101" s="29" t="n">
        <f t="shared" si="55"/>
        <v>3.4436878494179021E-2</v>
      </c>
      <c r="AL101" s="29" t="n">
        <f t="shared" si="55"/>
        <v>0.11122884501412929</v>
      </c>
      <c r="AM101" s="29" t="n">
        <f t="shared" si="55"/>
        <v>0.12837549989482613</v>
      </c>
      <c r="AN101" s="29" t="n">
        <f t="shared" si="55"/>
        <v>6.4226757930625614E-2</v>
      </c>
      <c r="AO101" s="29" t="n">
        <f t="shared" si="55"/>
        <v>1.2916259925050971E-2</v>
      </c>
      <c r="AP101" s="29" t="n">
        <f t="shared" si="55"/>
        <v>7.9523602235522083E-3</v>
      </c>
      <c r="AQ101" s="29" t="n">
        <f t="shared" si="55"/>
        <v>9.164062474573775E-3</v>
      </c>
      <c r="AR101" s="29" t="n">
        <f t="shared" si="55"/>
        <v>1.4528358035156234E-2</v>
      </c>
      <c r="AS101" s="29" t="n">
        <f t="shared" si="55"/>
        <v>5.6584669095046565E-2</v>
      </c>
      <c r="AT101" s="29" t="n">
        <f t="shared" si="55"/>
        <v>0.13428545346152199</v>
      </c>
      <c r="AU101" s="29" t="n">
        <f t="shared" si="55"/>
        <v>4.580544685601878E-3</v>
      </c>
      <c r="AV101" s="59" t="n">
        <f t="shared" si="55"/>
        <v>7.1992238071971124E-3</v>
      </c>
    </row>
    <row r="102">
      <c r="A102" s="78" t="s">
        <v>56</v>
      </c>
      <c r="B102" s="79" t="n">
        <v>0</v>
      </c>
      <c r="M102" s="78" t="str">
        <f t="shared" ref="M102" si="56">M22</f>
        <v>Other Products</v>
      </c>
      <c r="N102" s="79" t="n">
        <f t="shared" si="14"/>
        <v>0</v>
      </c>
      <c r="O102" s="80" t="n">
        <v>0</v>
      </c>
      <c r="P102" s="80" t="n">
        <v>0</v>
      </c>
      <c r="Q102" s="80" t="n">
        <v>0</v>
      </c>
      <c r="R102" s="80" t="n">
        <v>0</v>
      </c>
      <c r="S102" s="80" t="n">
        <v>0</v>
      </c>
      <c r="T102" s="80" t="n">
        <v>0</v>
      </c>
      <c r="U102" s="80" t="n">
        <v>0</v>
      </c>
      <c r="V102" s="80" t="n">
        <v>0</v>
      </c>
      <c r="W102" s="80" t="n">
        <v>0</v>
      </c>
      <c r="X102" s="80" t="n">
        <v>0.02</v>
      </c>
      <c r="Y102" s="82" t="n">
        <f t="shared" ref="Y102:AV102" si="57">Y62/SUMIFS(Y$42:Y$77,$M$42:$M$77,$M102)</f>
        <v>3.0548578534617376E-6</v>
      </c>
      <c r="Z102" s="82" t="n">
        <f t="shared" si="57"/>
        <v>1.4797117103435215E-6</v>
      </c>
      <c r="AA102" s="82" t="n">
        <f t="shared" si="57"/>
        <v>9.1398476139501206E-8</v>
      </c>
      <c r="AB102" s="82" t="n">
        <f t="shared" si="57"/>
        <v>3.4783760860348028E-6</v>
      </c>
      <c r="AC102" s="82" t="n">
        <f t="shared" si="57"/>
        <v>4.0994235993712949E-5</v>
      </c>
      <c r="AD102" s="82" t="n">
        <f t="shared" si="57"/>
        <v>1.7281294490987371E-5</v>
      </c>
      <c r="AE102" s="82" t="n">
        <f t="shared" si="57"/>
        <v>6.5963860545030381E-5</v>
      </c>
      <c r="AF102" s="82" t="n">
        <f t="shared" si="57"/>
        <v>2.0925510736314003E-6</v>
      </c>
      <c r="AG102" s="82" t="n">
        <f t="shared" si="57"/>
        <v>1.7225182219318685E-4</v>
      </c>
      <c r="AH102" s="82" t="n">
        <f t="shared" si="57"/>
        <v>2.357009500308201E-2</v>
      </c>
      <c r="AI102" s="82" t="n">
        <f t="shared" si="57"/>
        <v>7.8038209764431488E-2</v>
      </c>
      <c r="AJ102" s="82" t="n">
        <f t="shared" si="57"/>
        <v>7.480086586097158E-2</v>
      </c>
      <c r="AK102" s="82" t="n">
        <f t="shared" si="57"/>
        <v>5.3962559909036985E-2</v>
      </c>
      <c r="AL102" s="82" t="n">
        <f t="shared" si="57"/>
        <v>7.6777758227011911E-2</v>
      </c>
      <c r="AM102" s="82" t="n">
        <f t="shared" si="57"/>
        <v>7.7577429536351841E-2</v>
      </c>
      <c r="AN102" s="82" t="n">
        <f t="shared" si="57"/>
        <v>8.8313334594246465E-2</v>
      </c>
      <c r="AO102" s="82" t="n">
        <f t="shared" si="57"/>
        <v>9.0142467756554767E-2</v>
      </c>
      <c r="AP102" s="82" t="n">
        <f t="shared" si="57"/>
        <v>8.5235819225027876E-2</v>
      </c>
      <c r="AQ102" s="82" t="n">
        <f t="shared" si="57"/>
        <v>9.6355646290933655E-2</v>
      </c>
      <c r="AR102" s="82" t="n">
        <f t="shared" si="57"/>
        <v>8.2993074897866947E-2</v>
      </c>
      <c r="AS102" s="82" t="n">
        <f t="shared" si="57"/>
        <v>7.2778221668724732E-2</v>
      </c>
      <c r="AT102" s="82" t="n">
        <f t="shared" si="57"/>
        <v>2.9737019420086341E-2</v>
      </c>
      <c r="AU102" s="82" t="n">
        <f t="shared" si="57"/>
        <v>2.9837912521107266E-2</v>
      </c>
      <c r="AV102" s="60" t="n">
        <f t="shared" si="57"/>
        <v>6.95545812079994E-2</v>
      </c>
    </row>
    <row r="103">
      <c r="A103" s="74" t="s">
        <v>57</v>
      </c>
      <c r="B103" s="75" t="s">
        <v>85</v>
      </c>
      <c r="M103" s="74" t="str">
        <f t="shared" ref="M103" si="58">M23</f>
        <v>Other R&amp;D and Knowledge Based</v>
      </c>
      <c r="N103" s="75" t="str">
        <f t="shared" si="14"/>
        <v>Not Multiyear</v>
      </c>
      <c r="O103" s="76" t="n">
        <v>0.99</v>
      </c>
      <c r="P103" s="76" t="n">
        <v>1</v>
      </c>
      <c r="Q103" s="76" t="n">
        <v>1</v>
      </c>
      <c r="R103" s="76" t="n">
        <v>0.99</v>
      </c>
      <c r="S103" s="76" t="n">
        <v>0.99</v>
      </c>
      <c r="T103" s="76" t="n">
        <v>1</v>
      </c>
      <c r="U103" s="76" t="n">
        <v>1</v>
      </c>
      <c r="V103" s="76" t="n">
        <v>1</v>
      </c>
      <c r="W103" s="76" t="n">
        <v>0.99</v>
      </c>
      <c r="X103" s="76" t="n">
        <v>0.98</v>
      </c>
      <c r="Y103" s="81" t="n">
        <f t="shared" ref="Y103:AV103" si="59">Y63/SUMIFS(Y$42:Y$77,$M$42:$M$77,$M103)</f>
        <v>0.99483233275018512</v>
      </c>
      <c r="Z103" s="81" t="n">
        <f t="shared" si="59"/>
        <v>0.99594887253381514</v>
      </c>
      <c r="AA103" s="81" t="n">
        <f t="shared" si="59"/>
        <v>0.99912145260614937</v>
      </c>
      <c r="AB103" s="81" t="n">
        <f t="shared" si="59"/>
        <v>0.99314940684455399</v>
      </c>
      <c r="AC103" s="81" t="n">
        <f t="shared" si="59"/>
        <v>0.99160192124128677</v>
      </c>
      <c r="AD103" s="81" t="n">
        <f t="shared" si="59"/>
        <v>0.99623145856774664</v>
      </c>
      <c r="AE103" s="81" t="n">
        <f t="shared" si="59"/>
        <v>0.99733055690022943</v>
      </c>
      <c r="AF103" s="81" t="n">
        <f t="shared" si="59"/>
        <v>0.99562847073350413</v>
      </c>
      <c r="AG103" s="81" t="n">
        <f t="shared" si="59"/>
        <v>0.99302644302678089</v>
      </c>
      <c r="AH103" s="81" t="n">
        <f t="shared" si="59"/>
        <v>0.98472299244959582</v>
      </c>
      <c r="AI103" s="81" t="n">
        <f t="shared" si="59"/>
        <v>0.94714311524127492</v>
      </c>
      <c r="AJ103" s="81" t="n">
        <f t="shared" si="59"/>
        <v>0.93266673140924883</v>
      </c>
      <c r="AK103" s="81" t="n">
        <f t="shared" si="59"/>
        <v>0.92605950801705716</v>
      </c>
      <c r="AL103" s="81" t="n">
        <f t="shared" si="59"/>
        <v>0.91410301582242659</v>
      </c>
      <c r="AM103" s="81" t="n">
        <f t="shared" si="59"/>
        <v>0.90732455053243011</v>
      </c>
      <c r="AN103" s="81" t="n">
        <f t="shared" si="59"/>
        <v>0.89514195114487893</v>
      </c>
      <c r="AO103" s="81" t="n">
        <f t="shared" si="59"/>
        <v>0.87869430495016831</v>
      </c>
      <c r="AP103" s="81" t="n">
        <f t="shared" si="59"/>
        <v>0.86448821465543857</v>
      </c>
      <c r="AQ103" s="81" t="n">
        <f t="shared" si="59"/>
        <v>0.88614060592896771</v>
      </c>
      <c r="AR103" s="81" t="n">
        <f t="shared" si="59"/>
        <v>0.87345514419119086</v>
      </c>
      <c r="AS103" s="81" t="n">
        <f t="shared" si="59"/>
        <v>0.87035531059020288</v>
      </c>
      <c r="AT103" s="81" t="n">
        <f t="shared" si="59"/>
        <v>0.89637944276405268</v>
      </c>
      <c r="AU103" s="81" t="n">
        <f t="shared" si="59"/>
        <v>0.90687890219734024</v>
      </c>
      <c r="AV103" s="61" t="n">
        <f t="shared" si="59"/>
        <v>0.89755171110957699</v>
      </c>
    </row>
    <row r="104">
      <c r="A104" s="77" t="s">
        <v>57</v>
      </c>
      <c r="B104" s="1" t="s">
        <v>86</v>
      </c>
      <c r="M104" s="77" t="str">
        <f t="shared" ref="M104" si="60">M24</f>
        <v>Other R&amp;D and Knowledge Based</v>
      </c>
      <c r="N104" s="1" t="str">
        <f t="shared" si="14"/>
        <v>Multiyear Contract</v>
      </c>
      <c r="O104" s="41" t="n">
        <v>0.01</v>
      </c>
      <c r="P104" s="41" t="n">
        <v>0</v>
      </c>
      <c r="Q104" s="41" t="n">
        <v>0</v>
      </c>
      <c r="R104" s="41" t="n">
        <v>0.01</v>
      </c>
      <c r="S104" s="41" t="n">
        <v>0.01</v>
      </c>
      <c r="T104" s="41" t="n">
        <v>0</v>
      </c>
      <c r="U104" s="41" t="n">
        <v>0</v>
      </c>
      <c r="V104" s="41" t="n">
        <v>0</v>
      </c>
      <c r="W104" s="41" t="n">
        <v>0.01</v>
      </c>
      <c r="X104" s="41" t="n">
        <v>0.01</v>
      </c>
      <c r="Y104" s="29" t="n">
        <f t="shared" ref="Y104:AV104" si="61">Y64/SUMIFS(Y$42:Y$77,$M$42:$M$77,$M104)</f>
        <v>5.1660340176087755E-3</v>
      </c>
      <c r="Z104" s="29" t="n">
        <f t="shared" si="61"/>
        <v>4.04900393595003E-3</v>
      </c>
      <c r="AA104" s="29" t="n">
        <f t="shared" si="61"/>
        <v>8.7842111352285225E-4</v>
      </c>
      <c r="AB104" s="29" t="n">
        <f t="shared" si="61"/>
        <v>6.8468401712156908E-3</v>
      </c>
      <c r="AC104" s="29" t="n">
        <f t="shared" si="61"/>
        <v>8.3952569148394371E-3</v>
      </c>
      <c r="AD104" s="29" t="n">
        <f t="shared" si="61"/>
        <v>3.7134767398732771E-3</v>
      </c>
      <c r="AE104" s="29" t="n">
        <f t="shared" si="61"/>
        <v>2.6025981324513006E-3</v>
      </c>
      <c r="AF104" s="29" t="n">
        <f t="shared" si="61"/>
        <v>4.3534799122993189E-3</v>
      </c>
      <c r="AG104" s="29" t="n">
        <f t="shared" si="61"/>
        <v>6.8760984069538211E-3</v>
      </c>
      <c r="AH104" s="29" t="n">
        <f t="shared" si="61"/>
        <v>7.8547986237514772E-3</v>
      </c>
      <c r="AI104" s="29" t="n">
        <f t="shared" si="61"/>
        <v>1.5459498258106816E-2</v>
      </c>
      <c r="AJ104" s="29" t="n">
        <f t="shared" si="61"/>
        <v>1.5995214125797311E-2</v>
      </c>
      <c r="AK104" s="29" t="n">
        <f t="shared" si="61"/>
        <v>1.4825654783074784E-2</v>
      </c>
      <c r="AL104" s="29" t="n">
        <f t="shared" si="61"/>
        <v>1.9284207249348543E-2</v>
      </c>
      <c r="AM104" s="29" t="n">
        <f t="shared" si="61"/>
        <v>1.3116809491038715E-2</v>
      </c>
      <c r="AN104" s="29" t="n">
        <f t="shared" si="61"/>
        <v>1.549198669429128E-2</v>
      </c>
      <c r="AO104" s="29" t="n">
        <f t="shared" si="61"/>
        <v>2.0693174451130811E-2</v>
      </c>
      <c r="AP104" s="29" t="n">
        <f t="shared" si="61"/>
        <v>2.6689113194942268E-2</v>
      </c>
      <c r="AQ104" s="29" t="n">
        <f t="shared" si="61"/>
        <v>1.7627024370000872E-2</v>
      </c>
      <c r="AR104" s="29" t="n">
        <f t="shared" si="61"/>
        <v>2.5524183380708537E-2</v>
      </c>
      <c r="AS104" s="29" t="n">
        <f t="shared" si="61"/>
        <v>2.8341985404722957E-2</v>
      </c>
      <c r="AT104" s="29" t="n">
        <f t="shared" si="61"/>
        <v>1.8603688044002011E-2</v>
      </c>
      <c r="AU104" s="29" t="n">
        <f t="shared" si="61"/>
        <v>2.0024302013912181E-2</v>
      </c>
      <c r="AV104" s="59" t="n">
        <f t="shared" si="61"/>
        <v>2.4128544005385309E-2</v>
      </c>
    </row>
    <row r="105">
      <c r="A105" s="78" t="s">
        <v>57</v>
      </c>
      <c r="B105" s="79" t="n">
        <v>0</v>
      </c>
      <c r="M105" s="78" t="str">
        <f t="shared" ref="M105" si="62">M25</f>
        <v>Other R&amp;D and Knowledge Based</v>
      </c>
      <c r="N105" s="79" t="n">
        <f t="shared" si="14"/>
        <v>0</v>
      </c>
      <c r="O105" s="80" t="n">
        <v>0</v>
      </c>
      <c r="P105" s="80" t="n">
        <v>0</v>
      </c>
      <c r="Q105" s="80" t="n">
        <v>0</v>
      </c>
      <c r="R105" s="80" t="n">
        <v>0</v>
      </c>
      <c r="S105" s="80" t="n">
        <v>0</v>
      </c>
      <c r="T105" s="80" t="n">
        <v>0</v>
      </c>
      <c r="U105" s="80" t="n">
        <v>0</v>
      </c>
      <c r="V105" s="80" t="n">
        <v>0</v>
      </c>
      <c r="W105" s="80" t="n">
        <v>0</v>
      </c>
      <c r="X105" s="80" t="n">
        <v>0.01</v>
      </c>
      <c r="Y105" s="82" t="n">
        <f t="shared" ref="Y105:AV105" si="63">Y65/SUMIFS(Y$42:Y$77,$M$42:$M$77,$M105)</f>
        <v>1.6332322061584695E-6</v>
      </c>
      <c r="Z105" s="82" t="n">
        <f t="shared" si="63"/>
        <v>2.1235302348203902E-6</v>
      </c>
      <c r="AA105" s="82" t="n">
        <f t="shared" si="63"/>
        <v>1.262803277578379E-7</v>
      </c>
      <c r="AB105" s="82" t="n">
        <f t="shared" si="63"/>
        <v>3.7529842303349906E-6</v>
      </c>
      <c r="AC105" s="82" t="n">
        <f t="shared" si="63"/>
        <v>2.8218438738519826E-6</v>
      </c>
      <c r="AD105" s="82" t="n">
        <f t="shared" si="63"/>
        <v>5.5064692380243152E-5</v>
      </c>
      <c r="AE105" s="82" t="n">
        <f t="shared" si="63"/>
        <v>6.6844967319108927E-5</v>
      </c>
      <c r="AF105" s="82" t="n">
        <f t="shared" si="63"/>
        <v>1.8049354196635481E-5</v>
      </c>
      <c r="AG105" s="82" t="n">
        <f t="shared" si="63"/>
        <v>9.7458566265384207E-5</v>
      </c>
      <c r="AH105" s="82" t="n">
        <f t="shared" si="63"/>
        <v>7.4222089266526058E-3</v>
      </c>
      <c r="AI105" s="82" t="n">
        <f t="shared" si="63"/>
        <v>3.7397386500618315E-2</v>
      </c>
      <c r="AJ105" s="82" t="n">
        <f t="shared" si="63"/>
        <v>5.1338054464953826E-2</v>
      </c>
      <c r="AK105" s="82" t="n">
        <f t="shared" si="63"/>
        <v>5.9114837199868223E-2</v>
      </c>
      <c r="AL105" s="82" t="n">
        <f t="shared" si="63"/>
        <v>6.6612776928224843E-2</v>
      </c>
      <c r="AM105" s="82" t="n">
        <f t="shared" si="63"/>
        <v>7.9558639976531204E-2</v>
      </c>
      <c r="AN105" s="82" t="n">
        <f t="shared" si="63"/>
        <v>8.936606216082979E-2</v>
      </c>
      <c r="AO105" s="82" t="n">
        <f t="shared" si="63"/>
        <v>0.10061252059870088</v>
      </c>
      <c r="AP105" s="82" t="n">
        <f t="shared" si="63"/>
        <v>0.10882267214961919</v>
      </c>
      <c r="AQ105" s="82" t="n">
        <f t="shared" si="63"/>
        <v>9.6232369701031412E-2</v>
      </c>
      <c r="AR105" s="82" t="n">
        <f t="shared" si="63"/>
        <v>0.10102067242810066</v>
      </c>
      <c r="AS105" s="82" t="n">
        <f t="shared" si="63"/>
        <v>0.10130270400507414</v>
      </c>
      <c r="AT105" s="82" t="n">
        <f t="shared" si="63"/>
        <v>8.5016869191945371E-2</v>
      </c>
      <c r="AU105" s="82" t="n">
        <f t="shared" si="63"/>
        <v>7.3096795788747518E-2</v>
      </c>
      <c r="AV105" s="60" t="n">
        <f t="shared" si="63"/>
        <v>7.8319744885037679E-2</v>
      </c>
    </row>
    <row r="106">
      <c r="A106" s="74" t="s">
        <v>58</v>
      </c>
      <c r="B106" s="75" t="s">
        <v>85</v>
      </c>
      <c r="M106" s="74" t="str">
        <f t="shared" ref="M106" si="64">M26</f>
        <v>Other Services</v>
      </c>
      <c r="N106" s="75" t="str">
        <f t="shared" si="14"/>
        <v>Not Multiyear</v>
      </c>
      <c r="O106" s="76" t="n">
        <v>1</v>
      </c>
      <c r="P106" s="76" t="n">
        <v>1</v>
      </c>
      <c r="Q106" s="76" t="n">
        <v>1</v>
      </c>
      <c r="R106" s="76" t="n">
        <v>1</v>
      </c>
      <c r="S106" s="76" t="n">
        <v>1</v>
      </c>
      <c r="T106" s="76" t="n">
        <v>1</v>
      </c>
      <c r="U106" s="76" t="n">
        <v>1</v>
      </c>
      <c r="V106" s="76" t="n">
        <v>1</v>
      </c>
      <c r="W106" s="76" t="n">
        <v>1</v>
      </c>
      <c r="X106" s="76" t="n">
        <v>1</v>
      </c>
      <c r="Y106" s="81" t="n">
        <f t="shared" ref="Y106:AV106" si="65">Y66/SUMIFS(Y$42:Y$77,$M$42:$M$77,$M106)</f>
        <v>1</v>
      </c>
      <c r="Z106" s="81" t="n">
        <f t="shared" si="65"/>
        <v>1</v>
      </c>
      <c r="AA106" s="81" t="n">
        <f t="shared" si="65"/>
        <v>0.99997060250432668</v>
      </c>
      <c r="AB106" s="81" t="n">
        <f t="shared" si="65"/>
        <v>0.99994125839116699</v>
      </c>
      <c r="AC106" s="81" t="n">
        <f t="shared" si="65"/>
        <v>0.9997848324938543</v>
      </c>
      <c r="AD106" s="81" t="n">
        <f t="shared" si="65"/>
        <v>0.99920249822482377</v>
      </c>
      <c r="AE106" s="81" t="n">
        <f t="shared" si="65"/>
        <v>0.99963435254493804</v>
      </c>
      <c r="AF106" s="81" t="n">
        <f t="shared" si="65"/>
        <v>0.99967148657236105</v>
      </c>
      <c r="AG106" s="81" t="n">
        <f t="shared" si="65"/>
        <v>0.99928445647841035</v>
      </c>
      <c r="AH106" s="81" t="n">
        <f t="shared" si="65"/>
        <v>0.99755715494192976</v>
      </c>
      <c r="AI106" s="81" t="n">
        <f t="shared" si="65"/>
        <v>0.90525719502913959</v>
      </c>
      <c r="AJ106" s="81" t="n">
        <f t="shared" si="65"/>
        <v>0.94590199607710257</v>
      </c>
      <c r="AK106" s="81" t="n">
        <f t="shared" si="65"/>
        <v>0.95451124277204513</v>
      </c>
      <c r="AL106" s="81" t="n">
        <f t="shared" si="65"/>
        <v>0.95908701048801737</v>
      </c>
      <c r="AM106" s="81" t="n">
        <f t="shared" si="65"/>
        <v>0.94123379295765175</v>
      </c>
      <c r="AN106" s="81" t="n">
        <f t="shared" si="65"/>
        <v>0.93884799309811384</v>
      </c>
      <c r="AO106" s="81" t="n">
        <f t="shared" si="65"/>
        <v>0.92999073516755815</v>
      </c>
      <c r="AP106" s="81" t="n">
        <f t="shared" si="65"/>
        <v>0.91997719940610179</v>
      </c>
      <c r="AQ106" s="81" t="n">
        <f t="shared" si="65"/>
        <v>0.90666514584330871</v>
      </c>
      <c r="AR106" s="81" t="n">
        <f t="shared" si="65"/>
        <v>0.91845253351780365</v>
      </c>
      <c r="AS106" s="81" t="n">
        <f t="shared" si="65"/>
        <v>0.9055059517671753</v>
      </c>
      <c r="AT106" s="81" t="n">
        <f t="shared" si="65"/>
        <v>0.91828595373594779</v>
      </c>
      <c r="AU106" s="81" t="n">
        <f t="shared" si="65"/>
        <v>0.91678695789659237</v>
      </c>
      <c r="AV106" s="61" t="n">
        <f t="shared" si="65"/>
        <v>0.93699880783467915</v>
      </c>
    </row>
    <row r="107">
      <c r="A107" s="77" t="s">
        <v>58</v>
      </c>
      <c r="B107" s="1" t="s">
        <v>86</v>
      </c>
      <c r="M107" s="77" t="str">
        <f t="shared" ref="M107" si="66">M27</f>
        <v>Other Services</v>
      </c>
      <c r="N107" s="1" t="str">
        <f t="shared" si="14"/>
        <v>Multiyear Contract</v>
      </c>
      <c r="O107" s="58" t="n">
        <v>0</v>
      </c>
      <c r="P107" s="58" t="n">
        <v>0</v>
      </c>
      <c r="Q107" s="58" t="n">
        <v>0</v>
      </c>
      <c r="R107" s="58" t="n">
        <v>0</v>
      </c>
      <c r="S107" s="58" t="n">
        <v>0</v>
      </c>
      <c r="T107" s="58" t="n">
        <v>0</v>
      </c>
      <c r="U107" s="58" t="n">
        <v>0</v>
      </c>
      <c r="V107" s="58" t="n">
        <v>0</v>
      </c>
      <c r="W107" s="58" t="n">
        <v>0</v>
      </c>
      <c r="X107" s="58" t="n">
        <v>0</v>
      </c>
      <c r="Y107" s="29" t="n">
        <f t="shared" ref="Y107:AV107" si="67">Y67/SUMIFS(Y$42:Y$77,$M$42:$M$77,$M107)</f>
        <v>0</v>
      </c>
      <c r="Z107" s="29" t="n">
        <f t="shared" si="67"/>
        <v>0</v>
      </c>
      <c r="AA107" s="29" t="n">
        <f t="shared" si="67"/>
        <v>2.9397495673348391E-5</v>
      </c>
      <c r="AB107" s="29" t="n">
        <f t="shared" si="67"/>
        <v>5.5661569805039552E-5</v>
      </c>
      <c r="AC107" s="29" t="n">
        <f t="shared" si="67"/>
        <v>1.7225525210404929E-4</v>
      </c>
      <c r="AD107" s="29" t="n">
        <f t="shared" si="67"/>
        <v>7.8817285328741638E-4</v>
      </c>
      <c r="AE107" s="29" t="n">
        <f t="shared" si="67"/>
        <v>3.5033142138398397E-4</v>
      </c>
      <c r="AF107" s="29" t="n">
        <f t="shared" si="67"/>
        <v>3.1924564407376639E-4</v>
      </c>
      <c r="AG107" s="29" t="n">
        <f t="shared" si="67"/>
        <v>5.9413424750356491E-4</v>
      </c>
      <c r="AH107" s="29" t="n">
        <f t="shared" si="67"/>
        <v>7.5029844081805344E-4</v>
      </c>
      <c r="AI107" s="29" t="n">
        <f t="shared" si="67"/>
        <v>1.5366550377154588E-3</v>
      </c>
      <c r="AJ107" s="29" t="n">
        <f t="shared" si="67"/>
        <v>2.6211309344983513E-3</v>
      </c>
      <c r="AK107" s="29" t="n">
        <f t="shared" si="67"/>
        <v>7.3384606836097111E-3</v>
      </c>
      <c r="AL107" s="29" t="n">
        <f t="shared" si="67"/>
        <v>7.0792634929971289E-3</v>
      </c>
      <c r="AM107" s="29" t="n">
        <f t="shared" si="67"/>
        <v>4.4500812402489586E-3</v>
      </c>
      <c r="AN107" s="29" t="n">
        <f t="shared" si="67"/>
        <v>4.1155119295399022E-3</v>
      </c>
      <c r="AO107" s="29" t="n">
        <f t="shared" si="67"/>
        <v>3.1870005244340259E-3</v>
      </c>
      <c r="AP107" s="29" t="n">
        <f t="shared" si="67"/>
        <v>3.6879027193513388E-3</v>
      </c>
      <c r="AQ107" s="29" t="n">
        <f t="shared" si="67"/>
        <v>7.5672393206847911E-3</v>
      </c>
      <c r="AR107" s="29" t="n">
        <f t="shared" si="67"/>
        <v>2.9603967171285342E-3</v>
      </c>
      <c r="AS107" s="29" t="n">
        <f t="shared" si="67"/>
        <v>4.5510279677140461E-3</v>
      </c>
      <c r="AT107" s="29" t="n">
        <f t="shared" si="67"/>
        <v>5.4417821674698141E-3</v>
      </c>
      <c r="AU107" s="29" t="n">
        <f t="shared" si="67"/>
        <v>8.8823608522225275E-3</v>
      </c>
      <c r="AV107" s="59" t="n">
        <f t="shared" si="67"/>
        <v>8.2569756652386105E-3</v>
      </c>
    </row>
    <row r="108">
      <c r="A108" s="78" t="s">
        <v>58</v>
      </c>
      <c r="B108" s="79" t="n">
        <v>0</v>
      </c>
      <c r="M108" s="78" t="str">
        <f t="shared" ref="M108" si="68">M28</f>
        <v>Other Services</v>
      </c>
      <c r="N108" s="79" t="n">
        <f t="shared" si="14"/>
        <v>0</v>
      </c>
      <c r="O108" s="66" t="n">
        <v>0</v>
      </c>
      <c r="P108" s="66" t="n">
        <v>0</v>
      </c>
      <c r="Q108" s="66" t="n">
        <v>0</v>
      </c>
      <c r="R108" s="66" t="n">
        <v>0</v>
      </c>
      <c r="S108" s="66" t="n">
        <v>0</v>
      </c>
      <c r="T108" s="66" t="n">
        <v>0</v>
      </c>
      <c r="U108" s="66" t="n">
        <v>0</v>
      </c>
      <c r="V108" s="66" t="n">
        <v>0</v>
      </c>
      <c r="W108" s="66" t="n">
        <v>0</v>
      </c>
      <c r="X108" s="66" t="n">
        <v>0</v>
      </c>
      <c r="Y108" s="82" t="n">
        <f t="shared" ref="Y108:AV108" si="69">Y68/SUMIFS(Y$42:Y$77,$M$42:$M$77,$M108)</f>
        <v>0</v>
      </c>
      <c r="Z108" s="82" t="n">
        <f t="shared" si="69"/>
        <v>0</v>
      </c>
      <c r="AA108" s="82" t="n">
        <f t="shared" si="69"/>
        <v>0</v>
      </c>
      <c r="AB108" s="82" t="n">
        <f t="shared" si="69"/>
        <v>3.0800390279578519E-6</v>
      </c>
      <c r="AC108" s="82" t="n">
        <f t="shared" si="69"/>
        <v>4.2912254041748709E-5</v>
      </c>
      <c r="AD108" s="82" t="n">
        <f t="shared" si="69"/>
        <v>9.3289218887240738E-6</v>
      </c>
      <c r="AE108" s="82" t="n">
        <f t="shared" si="69"/>
        <v>1.5316033678003037E-5</v>
      </c>
      <c r="AF108" s="82" t="n">
        <f t="shared" si="69"/>
        <v>9.2677835651978906E-6</v>
      </c>
      <c r="AG108" s="82" t="n">
        <f t="shared" si="69"/>
        <v>1.2140927408629411E-4</v>
      </c>
      <c r="AH108" s="82" t="n">
        <f t="shared" si="69"/>
        <v>1.6925466172519892E-3</v>
      </c>
      <c r="AI108" s="82" t="n">
        <f t="shared" si="69"/>
        <v>9.3206149933145091E-2</v>
      </c>
      <c r="AJ108" s="82" t="n">
        <f t="shared" si="69"/>
        <v>5.1476872988399112E-2</v>
      </c>
      <c r="AK108" s="82" t="n">
        <f t="shared" si="69"/>
        <v>3.8150296544345125E-2</v>
      </c>
      <c r="AL108" s="82" t="n">
        <f t="shared" si="69"/>
        <v>3.3833726018985363E-2</v>
      </c>
      <c r="AM108" s="82" t="n">
        <f t="shared" si="69"/>
        <v>5.4316125802099324E-2</v>
      </c>
      <c r="AN108" s="82" t="n">
        <f t="shared" si="69"/>
        <v>5.7036494972346238E-2</v>
      </c>
      <c r="AO108" s="82" t="n">
        <f t="shared" si="69"/>
        <v>6.6822264308007778E-2</v>
      </c>
      <c r="AP108" s="82" t="n">
        <f t="shared" si="69"/>
        <v>7.6334897874546823E-2</v>
      </c>
      <c r="AQ108" s="82" t="n">
        <f t="shared" si="69"/>
        <v>8.5767614836006437E-2</v>
      </c>
      <c r="AR108" s="82" t="n">
        <f t="shared" si="69"/>
        <v>7.8587069765067838E-2</v>
      </c>
      <c r="AS108" s="82" t="n">
        <f t="shared" si="69"/>
        <v>8.9943020265110557E-2</v>
      </c>
      <c r="AT108" s="82" t="n">
        <f t="shared" si="69"/>
        <v>7.6272264096582401E-2</v>
      </c>
      <c r="AU108" s="82" t="n">
        <f t="shared" si="69"/>
        <v>7.4330681251185041E-2</v>
      </c>
      <c r="AV108" s="60" t="n">
        <f t="shared" si="69"/>
        <v>5.4744216500082134E-2</v>
      </c>
    </row>
    <row r="109">
      <c r="A109" s="74" t="s">
        <v>59</v>
      </c>
      <c r="B109" s="75" t="s">
        <v>85</v>
      </c>
      <c r="M109" s="74" t="str">
        <f t="shared" ref="M109" si="70">M29</f>
        <v>Ships &amp; Submarines</v>
      </c>
      <c r="N109" s="75" t="str">
        <f t="shared" si="14"/>
        <v>Not Multiyear</v>
      </c>
      <c r="O109" s="67" t="n">
        <v>0.89</v>
      </c>
      <c r="P109" s="67" t="n">
        <v>0.97</v>
      </c>
      <c r="Q109" s="67" t="n">
        <v>0.99</v>
      </c>
      <c r="R109" s="67" t="n">
        <v>0.98</v>
      </c>
      <c r="S109" s="67" t="n">
        <v>0.99</v>
      </c>
      <c r="T109" s="67" t="n">
        <v>0.99</v>
      </c>
      <c r="U109" s="67" t="n">
        <v>0.99</v>
      </c>
      <c r="V109" s="67" t="n">
        <v>0.99</v>
      </c>
      <c r="W109" s="67" t="n">
        <v>0.99</v>
      </c>
      <c r="X109" s="67" t="n">
        <v>0.86</v>
      </c>
      <c r="Y109" s="81" t="n">
        <f t="shared" ref="Y109:AV109" si="71">Y69/SUMIFS(Y$42:Y$77,$M$42:$M$77,$M109)</f>
        <v>0.89198498650363855</v>
      </c>
      <c r="Z109" s="81" t="n">
        <f t="shared" si="71"/>
        <v>0.96722880335240757</v>
      </c>
      <c r="AA109" s="81" t="n">
        <f t="shared" si="71"/>
        <v>0.98881135520243291</v>
      </c>
      <c r="AB109" s="81" t="n">
        <f t="shared" si="71"/>
        <v>0.97580028620674997</v>
      </c>
      <c r="AC109" s="81" t="n">
        <f t="shared" si="71"/>
        <v>0.98897457651727905</v>
      </c>
      <c r="AD109" s="81" t="n">
        <f t="shared" si="71"/>
        <v>0.98746418115898182</v>
      </c>
      <c r="AE109" s="81" t="n">
        <f t="shared" si="71"/>
        <v>0.99489018329965762</v>
      </c>
      <c r="AF109" s="81" t="n">
        <f t="shared" si="71"/>
        <v>0.99385418911330226</v>
      </c>
      <c r="AG109" s="81" t="n">
        <f t="shared" si="71"/>
        <v>0.9941020985608624</v>
      </c>
      <c r="AH109" s="81" t="n">
        <f t="shared" si="71"/>
        <v>0.86258943542160182</v>
      </c>
      <c r="AI109" s="81" t="n">
        <f t="shared" si="71"/>
        <v>0.8022235994983028</v>
      </c>
      <c r="AJ109" s="81" t="n">
        <f t="shared" si="71"/>
        <v>0.83614283476063511</v>
      </c>
      <c r="AK109" s="81" t="n">
        <f t="shared" si="71"/>
        <v>0.82401342892110907</v>
      </c>
      <c r="AL109" s="81" t="n">
        <f t="shared" si="71"/>
        <v>0.76312297974960852</v>
      </c>
      <c r="AM109" s="81" t="n">
        <f t="shared" si="71"/>
        <v>0.78942716309214434</v>
      </c>
      <c r="AN109" s="81" t="n">
        <f t="shared" si="71"/>
        <v>0.85363796658271462</v>
      </c>
      <c r="AO109" s="81" t="n">
        <f t="shared" si="71"/>
        <v>0.84699930597807505</v>
      </c>
      <c r="AP109" s="81" t="n">
        <f t="shared" si="71"/>
        <v>0.86884503074118147</v>
      </c>
      <c r="AQ109" s="81" t="n">
        <f t="shared" si="71"/>
        <v>0.86869739960450398</v>
      </c>
      <c r="AR109" s="81" t="n">
        <f t="shared" si="71"/>
        <v>0.84928105703815071</v>
      </c>
      <c r="AS109" s="81" t="n">
        <f t="shared" si="71"/>
        <v>0.86975412811281427</v>
      </c>
      <c r="AT109" s="81" t="n">
        <f t="shared" si="71"/>
        <v>0.9020278708168803</v>
      </c>
      <c r="AU109" s="81" t="n">
        <f t="shared" si="71"/>
        <v>0.88887483141492629</v>
      </c>
      <c r="AV109" s="61" t="n">
        <f t="shared" si="71"/>
        <v>0.98211779796296539</v>
      </c>
    </row>
    <row r="110">
      <c r="A110" s="77" t="s">
        <v>59</v>
      </c>
      <c r="B110" s="1" t="s">
        <v>86</v>
      </c>
      <c r="M110" s="77" t="str">
        <f t="shared" ref="M110" si="72">M30</f>
        <v>Ships &amp; Submarines</v>
      </c>
      <c r="N110" s="1" t="str">
        <f t="shared" si="14"/>
        <v>Multiyear Contract</v>
      </c>
      <c r="O110" s="58" t="n">
        <v>0.11</v>
      </c>
      <c r="P110" s="58" t="n">
        <v>0.03</v>
      </c>
      <c r="Q110" s="58" t="n">
        <v>0.01</v>
      </c>
      <c r="R110" s="58" t="n">
        <v>0.02</v>
      </c>
      <c r="S110" s="58" t="n">
        <v>0.01</v>
      </c>
      <c r="T110" s="58" t="n">
        <v>0.01</v>
      </c>
      <c r="U110" s="58" t="n">
        <v>0.01</v>
      </c>
      <c r="V110" s="58" t="n">
        <v>0.01</v>
      </c>
      <c r="W110" s="58" t="n">
        <v>0.01</v>
      </c>
      <c r="X110" s="58" t="n">
        <v>0.13</v>
      </c>
      <c r="Y110" s="29" t="n">
        <f t="shared" ref="Y110:AV110" si="73">Y70/SUMIFS(Y$42:Y$77,$M$42:$M$77,$M110)</f>
        <v>0.10801501349636143</v>
      </c>
      <c r="Z110" s="29" t="n">
        <f t="shared" si="73"/>
        <v>3.2771196647592295E-2</v>
      </c>
      <c r="AA110" s="29" t="n">
        <f t="shared" si="73"/>
        <v>1.1188644797567151E-2</v>
      </c>
      <c r="AB110" s="29" t="n">
        <f t="shared" si="73"/>
        <v>2.4199713793249981E-2</v>
      </c>
      <c r="AC110" s="29" t="n">
        <f t="shared" si="73"/>
        <v>1.102147261669569E-2</v>
      </c>
      <c r="AD110" s="29" t="n">
        <f t="shared" si="73"/>
        <v>1.2534008957990889E-2</v>
      </c>
      <c r="AE110" s="29" t="n">
        <f t="shared" si="73"/>
        <v>5.1087828297607151E-3</v>
      </c>
      <c r="AF110" s="29" t="n">
        <f t="shared" si="73"/>
        <v>6.1446511512421639E-3</v>
      </c>
      <c r="AG110" s="29" t="n">
        <f t="shared" si="73"/>
        <v>5.825655042548521E-3</v>
      </c>
      <c r="AH110" s="29" t="n">
        <f t="shared" si="73"/>
        <v>0.13490132918525016</v>
      </c>
      <c r="AI110" s="29" t="n">
        <f t="shared" si="73"/>
        <v>0.15645216515187577</v>
      </c>
      <c r="AJ110" s="29" t="n">
        <f t="shared" si="73"/>
        <v>0.12646523921599959</v>
      </c>
      <c r="AK110" s="29" t="n">
        <f t="shared" si="73"/>
        <v>0.12713244510887955</v>
      </c>
      <c r="AL110" s="29" t="n">
        <f t="shared" si="73"/>
        <v>0.18264469576447739</v>
      </c>
      <c r="AM110" s="29" t="n">
        <f t="shared" si="73"/>
        <v>0.14387728336674618</v>
      </c>
      <c r="AN110" s="29" t="n">
        <f t="shared" si="73"/>
        <v>7.5267669224171996E-2</v>
      </c>
      <c r="AO110" s="29" t="n">
        <f t="shared" si="73"/>
        <v>9.3335593059214988E-2</v>
      </c>
      <c r="AP110" s="29" t="n">
        <f t="shared" si="73"/>
        <v>7.8154661173566273E-2</v>
      </c>
      <c r="AQ110" s="29" t="n">
        <f t="shared" si="73"/>
        <v>7.0919077370516614E-2</v>
      </c>
      <c r="AR110" s="29" t="n">
        <f t="shared" si="73"/>
        <v>9.9513030758404702E-2</v>
      </c>
      <c r="AS110" s="29" t="n">
        <f t="shared" si="73"/>
        <v>9.8108959069938675E-2</v>
      </c>
      <c r="AT110" s="29" t="n">
        <f t="shared" si="73"/>
        <v>5.4015672066202371E-2</v>
      </c>
      <c r="AU110" s="29" t="n">
        <f t="shared" si="73"/>
        <v>6.3676634173123137E-2</v>
      </c>
      <c r="AV110" s="59" t="n">
        <f t="shared" si="73"/>
        <v>5.5786145347784524E-3</v>
      </c>
    </row>
    <row r="111">
      <c r="A111" s="78" t="s">
        <v>59</v>
      </c>
      <c r="B111" s="79" t="n">
        <v>0</v>
      </c>
      <c r="M111" s="78" t="str">
        <f t="shared" ref="M111" si="74">M31</f>
        <v>Ships &amp; Submarines</v>
      </c>
      <c r="N111" s="79" t="n">
        <f t="shared" si="14"/>
        <v>0</v>
      </c>
      <c r="O111" s="66" t="n">
        <v>0</v>
      </c>
      <c r="P111" s="66" t="n">
        <v>0</v>
      </c>
      <c r="Q111" s="66" t="n">
        <v>0</v>
      </c>
      <c r="R111" s="66" t="n">
        <v>0</v>
      </c>
      <c r="S111" s="66" t="n">
        <v>0</v>
      </c>
      <c r="T111" s="66" t="n">
        <v>0</v>
      </c>
      <c r="U111" s="66" t="n">
        <v>0</v>
      </c>
      <c r="V111" s="66" t="n">
        <v>0</v>
      </c>
      <c r="W111" s="66" t="n">
        <v>0</v>
      </c>
      <c r="X111" s="66" t="n">
        <v>0</v>
      </c>
      <c r="Y111" s="82" t="n">
        <f t="shared" ref="Y111:AV111" si="75">Y71/SUMIFS(Y$42:Y$77,$M$42:$M$77,$M111)</f>
        <v>0</v>
      </c>
      <c r="Z111" s="82" t="n">
        <f t="shared" si="75"/>
        <v>0</v>
      </c>
      <c r="AA111" s="82" t="n">
        <f t="shared" si="75"/>
        <v>0</v>
      </c>
      <c r="AB111" s="82" t="n">
        <f t="shared" si="75"/>
        <v>0</v>
      </c>
      <c r="AC111" s="82" t="n">
        <f t="shared" si="75"/>
        <v>3.9508660251370961E-6</v>
      </c>
      <c r="AD111" s="82" t="n">
        <f t="shared" si="75"/>
        <v>1.8098830273883819E-6</v>
      </c>
      <c r="AE111" s="82" t="n">
        <f t="shared" si="75"/>
        <v>1.0338705816591704E-6</v>
      </c>
      <c r="AF111" s="82" t="n">
        <f t="shared" si="75"/>
        <v>1.159735455639436E-6</v>
      </c>
      <c r="AG111" s="82" t="n">
        <f t="shared" si="75"/>
        <v>7.2246396589033937E-5</v>
      </c>
      <c r="AH111" s="82" t="n">
        <f t="shared" si="75"/>
        <v>2.5092353931479875E-3</v>
      </c>
      <c r="AI111" s="82" t="n">
        <f t="shared" si="75"/>
        <v>4.1324235349821485E-2</v>
      </c>
      <c r="AJ111" s="82" t="n">
        <f t="shared" si="75"/>
        <v>3.7391926023365385E-2</v>
      </c>
      <c r="AK111" s="82" t="n">
        <f t="shared" si="75"/>
        <v>4.8854125970011313E-2</v>
      </c>
      <c r="AL111" s="82" t="n">
        <f t="shared" si="75"/>
        <v>5.4232324485914113E-2</v>
      </c>
      <c r="AM111" s="82" t="n">
        <f t="shared" si="75"/>
        <v>6.6695553541109481E-2</v>
      </c>
      <c r="AN111" s="82" t="n">
        <f t="shared" si="75"/>
        <v>7.1094364193113394E-2</v>
      </c>
      <c r="AO111" s="82" t="n">
        <f t="shared" si="75"/>
        <v>5.966510096270998E-2</v>
      </c>
      <c r="AP111" s="82" t="n">
        <f t="shared" si="75"/>
        <v>5.3000308085252211E-2</v>
      </c>
      <c r="AQ111" s="82" t="n">
        <f t="shared" si="75"/>
        <v>6.0383523024979471E-2</v>
      </c>
      <c r="AR111" s="82" t="n">
        <f t="shared" si="75"/>
        <v>5.1205912203444684E-2</v>
      </c>
      <c r="AS111" s="82" t="n">
        <f t="shared" si="75"/>
        <v>3.2136912817247024E-2</v>
      </c>
      <c r="AT111" s="82" t="n">
        <f t="shared" si="75"/>
        <v>4.3956457116917272E-2</v>
      </c>
      <c r="AU111" s="82" t="n">
        <f t="shared" si="75"/>
        <v>4.744853441195062E-2</v>
      </c>
      <c r="AV111" s="60" t="n">
        <f t="shared" si="75"/>
        <v>1.2303587502256198E-2</v>
      </c>
    </row>
    <row r="112">
      <c r="A112" s="74" t="s">
        <v>60</v>
      </c>
      <c r="B112" s="75" t="s">
        <v>85</v>
      </c>
      <c r="M112" s="74" t="str">
        <f t="shared" ref="M112" si="76">M32</f>
        <v>Space Systems</v>
      </c>
      <c r="N112" s="75" t="str">
        <f t="shared" si="14"/>
        <v>Not Multiyear</v>
      </c>
      <c r="O112" s="67" t="n">
        <v>1</v>
      </c>
      <c r="P112" s="67" t="n">
        <v>1</v>
      </c>
      <c r="Q112" s="67" t="n">
        <v>1</v>
      </c>
      <c r="R112" s="67" t="n">
        <v>1</v>
      </c>
      <c r="S112" s="67" t="n">
        <v>1</v>
      </c>
      <c r="T112" s="67" t="n">
        <v>1</v>
      </c>
      <c r="U112" s="67" t="n">
        <v>1</v>
      </c>
      <c r="V112" s="67" t="n">
        <v>1</v>
      </c>
      <c r="W112" s="67" t="n">
        <v>1</v>
      </c>
      <c r="X112" s="67" t="n">
        <v>0.99</v>
      </c>
      <c r="Y112" s="81" t="n">
        <f t="shared" ref="Y112:AV112" si="77">Y72/SUMIFS(Y$42:Y$77,$M$42:$M$77,$M112)</f>
        <v>1</v>
      </c>
      <c r="Z112" s="81" t="n">
        <f t="shared" si="77"/>
        <v>0.99918759183625872</v>
      </c>
      <c r="AA112" s="81" t="n">
        <f t="shared" si="77"/>
        <v>1</v>
      </c>
      <c r="AB112" s="81" t="n">
        <f t="shared" si="77"/>
        <v>1</v>
      </c>
      <c r="AC112" s="81" t="n">
        <f t="shared" si="77"/>
        <v>0.99929760220392028</v>
      </c>
      <c r="AD112" s="81" t="n">
        <f t="shared" si="77"/>
        <v>1</v>
      </c>
      <c r="AE112" s="81" t="n">
        <f t="shared" si="77"/>
        <v>0.99999330252782137</v>
      </c>
      <c r="AF112" s="81" t="n">
        <f t="shared" si="77"/>
        <v>0.99945677596427418</v>
      </c>
      <c r="AG112" s="81" t="n">
        <f t="shared" si="77"/>
        <v>0.99730044749509983</v>
      </c>
      <c r="AH112" s="81" t="n">
        <f t="shared" si="77"/>
        <v>0.99363222628586956</v>
      </c>
      <c r="AI112" s="81" t="n">
        <f t="shared" si="77"/>
        <v>0.96856626351361863</v>
      </c>
      <c r="AJ112" s="81" t="n">
        <f t="shared" si="77"/>
        <v>0.94662936845022638</v>
      </c>
      <c r="AK112" s="81" t="n">
        <f t="shared" si="77"/>
        <v>0.87732435973217449</v>
      </c>
      <c r="AL112" s="81" t="n">
        <f t="shared" si="77"/>
        <v>0.98737972456963086</v>
      </c>
      <c r="AM112" s="81" t="n">
        <f t="shared" si="77"/>
        <v>0.98941064864549511</v>
      </c>
      <c r="AN112" s="81" t="n">
        <f t="shared" si="77"/>
        <v>0.98804220429644318</v>
      </c>
      <c r="AO112" s="81" t="n">
        <f t="shared" si="77"/>
        <v>0.97602608444411465</v>
      </c>
      <c r="AP112" s="81" t="n">
        <f t="shared" si="77"/>
        <v>0.98139494066727473</v>
      </c>
      <c r="AQ112" s="81" t="n">
        <f t="shared" si="77"/>
        <v>0.98812085571641639</v>
      </c>
      <c r="AR112" s="81" t="n">
        <f t="shared" si="77"/>
        <v>0.9677990818637201</v>
      </c>
      <c r="AS112" s="81" t="n">
        <f t="shared" si="77"/>
        <v>0.97093317203389473</v>
      </c>
      <c r="AT112" s="81" t="n">
        <f t="shared" si="77"/>
        <v>0.97668225819127241</v>
      </c>
      <c r="AU112" s="81" t="n">
        <f t="shared" si="77"/>
        <v>0.97699875395687086</v>
      </c>
      <c r="AV112" s="61" t="n">
        <f t="shared" si="77"/>
        <v>0.98018970634875768</v>
      </c>
    </row>
    <row r="113">
      <c r="A113" s="77" t="s">
        <v>60</v>
      </c>
      <c r="B113" s="1" t="s">
        <v>86</v>
      </c>
      <c r="M113" s="77" t="str">
        <f t="shared" ref="M113" si="78">M33</f>
        <v>Space Systems</v>
      </c>
      <c r="N113" s="1" t="str">
        <f t="shared" si="14"/>
        <v>Multiyear Contract</v>
      </c>
      <c r="O113" s="58" t="n">
        <v>0</v>
      </c>
      <c r="P113" s="58" t="n">
        <v>0</v>
      </c>
      <c r="Q113" s="58" t="n">
        <v>0</v>
      </c>
      <c r="R113" s="58" t="n">
        <v>0</v>
      </c>
      <c r="S113" s="58" t="n">
        <v>0</v>
      </c>
      <c r="T113" s="58" t="n">
        <v>0</v>
      </c>
      <c r="U113" s="58" t="n">
        <v>0</v>
      </c>
      <c r="V113" s="58" t="n">
        <v>0</v>
      </c>
      <c r="W113" s="58" t="n">
        <v>0</v>
      </c>
      <c r="X113" s="58" t="n">
        <v>0.01</v>
      </c>
      <c r="Y113" s="29" t="n">
        <f t="shared" ref="Y113:AV113" si="79">Y73/SUMIFS(Y$42:Y$77,$M$42:$M$77,$M113)</f>
        <v>0</v>
      </c>
      <c r="Z113" s="29" t="n">
        <f t="shared" si="79"/>
        <v>8.1240816374130982E-4</v>
      </c>
      <c r="AA113" s="29" t="n">
        <f t="shared" si="79"/>
        <v>0</v>
      </c>
      <c r="AB113" s="29" t="n">
        <f t="shared" si="79"/>
        <v>0</v>
      </c>
      <c r="AC113" s="29" t="n">
        <f t="shared" si="79"/>
        <v>7.0239779607973133E-4</v>
      </c>
      <c r="AD113" s="29" t="n">
        <f t="shared" si="79"/>
        <v>0</v>
      </c>
      <c r="AE113" s="29" t="n">
        <f t="shared" si="79"/>
        <v>0</v>
      </c>
      <c r="AF113" s="29" t="n">
        <f t="shared" si="79"/>
        <v>5.4322403572592257E-4</v>
      </c>
      <c r="AG113" s="29" t="n">
        <f t="shared" si="79"/>
        <v>2.6988990050696225E-3</v>
      </c>
      <c r="AH113" s="29" t="n">
        <f t="shared" si="79"/>
        <v>6.0407764836197782E-3</v>
      </c>
      <c r="AI113" s="29" t="n">
        <f t="shared" si="79"/>
        <v>2.7490908425998384E-2</v>
      </c>
      <c r="AJ113" s="29" t="n">
        <f t="shared" si="79"/>
        <v>5.0214239677544695E-2</v>
      </c>
      <c r="AK113" s="29" t="n">
        <f t="shared" si="79"/>
        <v>0.1180482449769352</v>
      </c>
      <c r="AL113" s="29" t="n">
        <f t="shared" si="79"/>
        <v>4.390438009887628E-3</v>
      </c>
      <c r="AM113" s="29" t="n">
        <f t="shared" si="79"/>
        <v>3.2111133221731929E-3</v>
      </c>
      <c r="AN113" s="29" t="n">
        <f t="shared" si="79"/>
        <v>6.0513649339089528E-3</v>
      </c>
      <c r="AO113" s="29" t="n">
        <f t="shared" si="79"/>
        <v>1.7162056592723577E-2</v>
      </c>
      <c r="AP113" s="29" t="n">
        <f t="shared" si="79"/>
        <v>1.4282803182942427E-2</v>
      </c>
      <c r="AQ113" s="29" t="n">
        <f t="shared" si="79"/>
        <v>9.9352272890152679E-3</v>
      </c>
      <c r="AR113" s="29" t="n">
        <f t="shared" si="79"/>
        <v>2.7821480612199634E-2</v>
      </c>
      <c r="AS113" s="29" t="n">
        <f t="shared" si="79"/>
        <v>2.8059992924901678E-2</v>
      </c>
      <c r="AT113" s="29" t="n">
        <f t="shared" si="79"/>
        <v>2.2859294130000839E-2</v>
      </c>
      <c r="AU113" s="29" t="n">
        <f t="shared" si="79"/>
        <v>2.1940446110552413E-2</v>
      </c>
      <c r="AV113" s="59" t="n">
        <f t="shared" si="79"/>
        <v>1.8136486307944615E-2</v>
      </c>
    </row>
    <row r="114">
      <c r="A114" s="78" t="s">
        <v>60</v>
      </c>
      <c r="B114" s="79" t="n">
        <v>0</v>
      </c>
      <c r="M114" s="78" t="str">
        <f t="shared" ref="M114" si="80">M34</f>
        <v>Space Systems</v>
      </c>
      <c r="N114" s="79" t="n">
        <f t="shared" si="14"/>
        <v>0</v>
      </c>
      <c r="O114" s="66" t="n">
        <v>0</v>
      </c>
      <c r="P114" s="66" t="n">
        <v>0</v>
      </c>
      <c r="Q114" s="66" t="n">
        <v>0</v>
      </c>
      <c r="R114" s="66" t="n">
        <v>0</v>
      </c>
      <c r="S114" s="66" t="n">
        <v>0</v>
      </c>
      <c r="T114" s="66" t="n">
        <v>0</v>
      </c>
      <c r="U114" s="66" t="n">
        <v>0</v>
      </c>
      <c r="V114" s="66" t="n">
        <v>0</v>
      </c>
      <c r="W114" s="66" t="n">
        <v>0</v>
      </c>
      <c r="X114" s="66" t="n">
        <v>0</v>
      </c>
      <c r="Y114" s="82" t="n">
        <f t="shared" ref="Y114:AV114" si="81">Y74/SUMIFS(Y$42:Y$77,$M$42:$M$77,$M114)</f>
        <v>0</v>
      </c>
      <c r="Z114" s="82" t="n">
        <f t="shared" si="81"/>
        <v>0</v>
      </c>
      <c r="AA114" s="82" t="n">
        <f t="shared" si="81"/>
        <v>0</v>
      </c>
      <c r="AB114" s="82" t="n">
        <f t="shared" si="81"/>
        <v>0</v>
      </c>
      <c r="AC114" s="82" t="n">
        <f t="shared" si="81"/>
        <v>0</v>
      </c>
      <c r="AD114" s="82" t="n">
        <f t="shared" si="81"/>
        <v>0</v>
      </c>
      <c r="AE114" s="82" t="n">
        <f t="shared" si="81"/>
        <v>6.69747217863022E-6</v>
      </c>
      <c r="AF114" s="82" t="n">
        <f t="shared" si="81"/>
        <v>0</v>
      </c>
      <c r="AG114" s="82" t="n">
        <f t="shared" si="81"/>
        <v>6.5349983049224567E-7</v>
      </c>
      <c r="AH114" s="82" t="n">
        <f t="shared" si="81"/>
        <v>3.2699723051057502E-4</v>
      </c>
      <c r="AI114" s="82" t="n">
        <f t="shared" si="81"/>
        <v>3.9428280603829415E-3</v>
      </c>
      <c r="AJ114" s="82" t="n">
        <f t="shared" si="81"/>
        <v>3.1563918722288978E-3</v>
      </c>
      <c r="AK114" s="82" t="n">
        <f t="shared" si="81"/>
        <v>4.6273952908903798E-3</v>
      </c>
      <c r="AL114" s="82" t="n">
        <f t="shared" si="81"/>
        <v>8.2298374204814451E-3</v>
      </c>
      <c r="AM114" s="82" t="n">
        <f t="shared" si="81"/>
        <v>7.378238032331572E-3</v>
      </c>
      <c r="AN114" s="82" t="n">
        <f t="shared" si="81"/>
        <v>5.9064307696478835E-3</v>
      </c>
      <c r="AO114" s="82" t="n">
        <f t="shared" si="81"/>
        <v>6.8118589631616967E-3</v>
      </c>
      <c r="AP114" s="82" t="n">
        <f t="shared" si="81"/>
        <v>4.3222561497827921E-3</v>
      </c>
      <c r="AQ114" s="82" t="n">
        <f t="shared" si="81"/>
        <v>1.9439169945683575E-3</v>
      </c>
      <c r="AR114" s="82" t="n">
        <f t="shared" si="81"/>
        <v>4.3794375240803901E-3</v>
      </c>
      <c r="AS114" s="82" t="n">
        <f t="shared" si="81"/>
        <v>1.0068350412036342E-3</v>
      </c>
      <c r="AT114" s="82" t="n">
        <f t="shared" si="81"/>
        <v>4.5844767872683652E-4</v>
      </c>
      <c r="AU114" s="82" t="n">
        <f t="shared" si="81"/>
        <v>1.0607999325765694E-3</v>
      </c>
      <c r="AV114" s="60" t="n">
        <f t="shared" si="81"/>
        <v>1.6738073432977908E-3</v>
      </c>
    </row>
    <row r="115">
      <c r="A115" s="74" t="s">
        <v>34</v>
      </c>
      <c r="B115" s="75" t="s">
        <v>85</v>
      </c>
      <c r="M115" s="74" t="str">
        <f t="shared" ref="M115" si="82">M35</f>
        <v>Unlabeled</v>
      </c>
      <c r="N115" s="75" t="str">
        <f t="shared" si="14"/>
        <v>Not Multiyear</v>
      </c>
      <c r="O115" s="67" t="n">
        <v>1</v>
      </c>
      <c r="P115" s="67" t="n">
        <v>0.98</v>
      </c>
      <c r="Q115" s="67" t="n">
        <v>0.99</v>
      </c>
      <c r="R115" s="67" t="n">
        <v>1</v>
      </c>
      <c r="S115" s="67" t="n">
        <v>1</v>
      </c>
      <c r="T115" s="67" t="n">
        <v>1</v>
      </c>
      <c r="U115" s="67" t="n">
        <v>1</v>
      </c>
      <c r="V115" s="67" t="n">
        <v>1</v>
      </c>
      <c r="W115" s="67" t="n">
        <v>1.27</v>
      </c>
      <c r="X115" s="67" t="n">
        <v>1</v>
      </c>
      <c r="Y115" s="81" t="n">
        <f t="shared" ref="Y115:AV115" si="83">Y75/SUMIFS(Y$42:Y$77,$M$42:$M$77,$M115)</f>
        <v>0.99701702030418971</v>
      </c>
      <c r="Z115" s="81" t="n">
        <f t="shared" si="83"/>
        <v>0.98239198459747445</v>
      </c>
      <c r="AA115" s="81" t="n">
        <f t="shared" si="83"/>
        <v>0.99234824307395408</v>
      </c>
      <c r="AB115" s="81" t="n">
        <f t="shared" si="83"/>
        <v>0.99898608349607776</v>
      </c>
      <c r="AC115" s="81" t="n">
        <f t="shared" si="83"/>
        <v>0.99811392614586647</v>
      </c>
      <c r="AD115" s="81" t="n">
        <f t="shared" si="83"/>
        <v>1</v>
      </c>
      <c r="AE115" s="81" t="n">
        <f t="shared" si="83"/>
        <v>1</v>
      </c>
      <c r="AF115" s="81" t="n">
        <f t="shared" si="83"/>
        <v>1</v>
      </c>
      <c r="AG115" s="81" t="n">
        <f t="shared" si="83"/>
        <v>1.2692890259340497</v>
      </c>
      <c r="AH115" s="81" t="n">
        <f t="shared" si="83"/>
        <v>1</v>
      </c>
      <c r="AI115" s="81" t="n">
        <f t="shared" si="83"/>
        <v>0.92642712247194337</v>
      </c>
      <c r="AJ115" s="81" t="n">
        <f t="shared" si="83"/>
        <v>0.74149154047155608</v>
      </c>
      <c r="AK115" s="81" t="n">
        <f t="shared" si="83"/>
        <v>0.83360709139511702</v>
      </c>
      <c r="AL115" s="81" t="n">
        <f t="shared" si="83"/>
        <v>0.91474454520830561</v>
      </c>
      <c r="AM115" s="81" t="e">
        <f t="shared" si="83"/>
        <v>#DIV/0!</v>
      </c>
      <c r="AN115" s="81" t="n">
        <f t="shared" si="83"/>
        <v>0</v>
      </c>
      <c r="AO115" s="81" t="n">
        <f t="shared" si="83"/>
        <v>0.99951466823501389</v>
      </c>
      <c r="AP115" s="81" t="n">
        <f t="shared" si="83"/>
        <v>-1.8207396364614581E-4</v>
      </c>
      <c r="AQ115" s="81" t="n">
        <f t="shared" si="83"/>
        <v>0</v>
      </c>
      <c r="AR115" s="81" t="n">
        <f t="shared" si="83"/>
        <v>1</v>
      </c>
      <c r="AS115" s="81" t="n">
        <f t="shared" si="83"/>
        <v>0</v>
      </c>
      <c r="AT115" s="81" t="n">
        <f t="shared" si="83"/>
        <v>0.97411445552345732</v>
      </c>
      <c r="AU115" s="81" t="n">
        <f t="shared" si="83"/>
        <v>6.1003969867490744E-2</v>
      </c>
      <c r="AV115" s="61" t="n">
        <f t="shared" si="83"/>
        <v>6.0435181692182566E-2</v>
      </c>
    </row>
    <row r="116">
      <c r="A116" s="77" t="s">
        <v>34</v>
      </c>
      <c r="B116" s="1" t="s">
        <v>86</v>
      </c>
      <c r="M116" s="77" t="str">
        <f t="shared" ref="M116" si="84">M36</f>
        <v>Unlabeled</v>
      </c>
      <c r="N116" s="1" t="str">
        <f t="shared" si="14"/>
        <v>Multiyear Contract</v>
      </c>
      <c r="O116" s="58" t="n">
        <v>0</v>
      </c>
      <c r="P116" s="58" t="n">
        <v>0</v>
      </c>
      <c r="Q116" s="58" t="n">
        <v>0</v>
      </c>
      <c r="R116" s="58" t="n">
        <v>0</v>
      </c>
      <c r="S116" s="58" t="n">
        <v>0</v>
      </c>
      <c r="T116" s="58" t="n">
        <v>0</v>
      </c>
      <c r="U116" s="58" t="n">
        <v>0</v>
      </c>
      <c r="V116" s="58" t="n">
        <v>0</v>
      </c>
      <c r="W116" s="58" t="n">
        <v>-0.27</v>
      </c>
      <c r="X116" s="58" t="n">
        <v>0</v>
      </c>
      <c r="Y116" s="29" t="n">
        <f t="shared" ref="Y116:AV116" si="85">Y76/SUMIFS(Y$42:Y$77,$M$42:$M$77,$M116)</f>
        <v>0</v>
      </c>
      <c r="Z116" s="29" t="n">
        <f t="shared" si="85"/>
        <v>0</v>
      </c>
      <c r="AA116" s="29" t="n">
        <f t="shared" si="85"/>
        <v>3.3828747534513054E-3</v>
      </c>
      <c r="AB116" s="29" t="n">
        <f t="shared" si="85"/>
        <v>0</v>
      </c>
      <c r="AC116" s="29" t="n">
        <f t="shared" si="85"/>
        <v>0</v>
      </c>
      <c r="AD116" s="29" t="n">
        <f t="shared" si="85"/>
        <v>0</v>
      </c>
      <c r="AE116" s="29" t="n">
        <f t="shared" si="85"/>
        <v>0</v>
      </c>
      <c r="AF116" s="29" t="n">
        <f t="shared" si="85"/>
        <v>0</v>
      </c>
      <c r="AG116" s="29" t="n">
        <f t="shared" si="85"/>
        <v>-0.2692890259340498</v>
      </c>
      <c r="AH116" s="29" t="n">
        <f t="shared" si="85"/>
        <v>0</v>
      </c>
      <c r="AI116" s="29" t="n">
        <f t="shared" si="85"/>
        <v>0</v>
      </c>
      <c r="AJ116" s="29" t="n">
        <f t="shared" si="85"/>
        <v>0</v>
      </c>
      <c r="AK116" s="29" t="n">
        <f t="shared" si="85"/>
        <v>0</v>
      </c>
      <c r="AL116" s="29" t="n">
        <f t="shared" si="85"/>
        <v>0</v>
      </c>
      <c r="AM116" s="29" t="e">
        <f t="shared" si="85"/>
        <v>#DIV/0!</v>
      </c>
      <c r="AN116" s="29" t="n">
        <f t="shared" si="85"/>
        <v>0</v>
      </c>
      <c r="AO116" s="29" t="n">
        <f t="shared" si="85"/>
        <v>0</v>
      </c>
      <c r="AP116" s="29" t="n">
        <f t="shared" si="85"/>
        <v>1.4863180705807813E-2</v>
      </c>
      <c r="AQ116" s="29" t="n">
        <f t="shared" si="85"/>
        <v>1.0949490168223925</v>
      </c>
      <c r="AR116" s="29" t="n">
        <f t="shared" si="85"/>
        <v>0</v>
      </c>
      <c r="AS116" s="29" t="n">
        <f t="shared" si="85"/>
        <v>0</v>
      </c>
      <c r="AT116" s="29" t="n">
        <f t="shared" si="85"/>
        <v>0</v>
      </c>
      <c r="AU116" s="29" t="n">
        <f t="shared" si="85"/>
        <v>0</v>
      </c>
      <c r="AV116" s="59" t="n">
        <f t="shared" si="85"/>
        <v>0</v>
      </c>
    </row>
    <row r="117">
      <c r="A117" s="78" t="s">
        <v>34</v>
      </c>
      <c r="B117" s="79" t="n">
        <v>0</v>
      </c>
      <c r="M117" s="78" t="str">
        <f t="shared" ref="M117" si="86">M37</f>
        <v>Unlabeled</v>
      </c>
      <c r="N117" s="79" t="n">
        <f t="shared" si="14"/>
        <v>0</v>
      </c>
      <c r="O117" s="66" t="n">
        <v>0</v>
      </c>
      <c r="P117" s="66" t="n">
        <v>0.02</v>
      </c>
      <c r="Q117" s="66" t="n">
        <v>0</v>
      </c>
      <c r="R117" s="66" t="n">
        <v>0</v>
      </c>
      <c r="S117" s="66" t="n">
        <v>0</v>
      </c>
      <c r="T117" s="66" t="n">
        <v>0</v>
      </c>
      <c r="U117" s="66" t="n">
        <v>0</v>
      </c>
      <c r="V117" s="66" t="n">
        <v>0</v>
      </c>
      <c r="W117" s="66" t="n">
        <v>0</v>
      </c>
      <c r="X117" s="66" t="n">
        <v>0</v>
      </c>
      <c r="Y117" s="82" t="n">
        <f t="shared" ref="Y117:AV117" si="87">Y77/SUMIFS(Y$42:Y$77,$M$42:$M$77,$M117)</f>
        <v>2.9829796958103665E-3</v>
      </c>
      <c r="Z117" s="82" t="n">
        <f t="shared" si="87"/>
        <v>1.7608015402525601E-2</v>
      </c>
      <c r="AA117" s="82" t="n">
        <f t="shared" si="87"/>
        <v>4.2688821725946043E-3</v>
      </c>
      <c r="AB117" s="82" t="n">
        <f t="shared" si="87"/>
        <v>1.0139165039222901E-3</v>
      </c>
      <c r="AC117" s="82" t="n">
        <f t="shared" si="87"/>
        <v>1.8860738541335192E-3</v>
      </c>
      <c r="AD117" s="82" t="n">
        <f t="shared" si="87"/>
        <v>0</v>
      </c>
      <c r="AE117" s="82" t="n">
        <f t="shared" si="87"/>
        <v>0</v>
      </c>
      <c r="AF117" s="82" t="n">
        <f t="shared" si="87"/>
        <v>0</v>
      </c>
      <c r="AG117" s="82" t="n">
        <f t="shared" si="87"/>
        <v>0</v>
      </c>
      <c r="AH117" s="82" t="n">
        <f t="shared" si="87"/>
        <v>0</v>
      </c>
      <c r="AI117" s="82" t="n">
        <f t="shared" si="87"/>
        <v>7.3572877528056635E-2</v>
      </c>
      <c r="AJ117" s="82" t="n">
        <f t="shared" si="87"/>
        <v>0.25850845952844387</v>
      </c>
      <c r="AK117" s="82" t="n">
        <f t="shared" si="87"/>
        <v>0.16639290860488296</v>
      </c>
      <c r="AL117" s="82" t="n">
        <f t="shared" si="87"/>
        <v>8.5255454791694399E-2</v>
      </c>
      <c r="AM117" s="82" t="e">
        <f t="shared" si="87"/>
        <v>#DIV/0!</v>
      </c>
      <c r="AN117" s="82" t="n">
        <f t="shared" si="87"/>
        <v>1</v>
      </c>
      <c r="AO117" s="82" t="n">
        <f t="shared" si="87"/>
        <v>4.8533176498614781E-4</v>
      </c>
      <c r="AP117" s="82" t="n">
        <f t="shared" si="87"/>
        <v>0.98531889325783839</v>
      </c>
      <c r="AQ117" s="82" t="n">
        <f t="shared" si="87"/>
        <v>-9.4949016822392471E-2</v>
      </c>
      <c r="AR117" s="82" t="n">
        <f t="shared" si="87"/>
        <v>0</v>
      </c>
      <c r="AS117" s="82" t="n">
        <f t="shared" si="87"/>
        <v>1</v>
      </c>
      <c r="AT117" s="82" t="n">
        <f t="shared" si="87"/>
        <v>2.5885544476542635E-2</v>
      </c>
      <c r="AU117" s="82" t="n">
        <f t="shared" si="87"/>
        <v>0.93899603013250921</v>
      </c>
      <c r="AV117" s="60" t="n">
        <f t="shared" si="87"/>
        <v>0.93956481830781735</v>
      </c>
    </row>
    <row r="118">
      <c r="M118" s="1"/>
      <c r="N118" s="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</row>
    <row r="119">
      <c r="M119" s="1"/>
      <c r="N119" s="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</row>
    <row r="139">
      <c r="A139" s="1" t="s">
        <v>49</v>
      </c>
      <c r="B139" s="7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8" t="n">
        <v>0.08</v>
      </c>
      <c r="C140" s="68" t="n">
        <v>0.08</v>
      </c>
      <c r="D140" s="68" t="n">
        <v>0.14000000000000001</v>
      </c>
      <c r="F140" s="1" t="s">
        <v>50</v>
      </c>
      <c r="G140" s="1" t="s">
        <v>86</v>
      </c>
      <c r="H140" s="25" t="n">
        <v>0</v>
      </c>
      <c r="I140" s="25" t="n">
        <v>0</v>
      </c>
      <c r="J140" s="25" t="n">
        <v>0.02</v>
      </c>
      <c r="K140" s="25" t="n">
        <v>0.05</v>
      </c>
      <c r="L140" s="25" t="n">
        <v>7.0000000000000007E-2</v>
      </c>
      <c r="M140" s="25" t="n">
        <v>0.14000000000000001</v>
      </c>
      <c r="N140" s="25" t="n">
        <v>0.12</v>
      </c>
      <c r="O140" s="25" t="n">
        <v>0.06</v>
      </c>
      <c r="P140" s="25" t="n">
        <v>7.0000000000000007E-2</v>
      </c>
      <c r="Q140" s="25" t="n">
        <v>0.09</v>
      </c>
      <c r="R140" s="25" t="n">
        <v>0.06</v>
      </c>
      <c r="S140" s="25" t="n">
        <v>0.08</v>
      </c>
      <c r="T140" s="25" t="n">
        <v>0.08</v>
      </c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</row>
    <row r="141">
      <c r="A141" s="1" t="s">
        <v>89</v>
      </c>
      <c r="B141" s="68" t="n">
        <v>0.05</v>
      </c>
      <c r="C141" s="68" t="n">
        <v>0.06</v>
      </c>
      <c r="D141" s="68" t="n">
        <v>0.18</v>
      </c>
      <c r="F141" s="1" t="s">
        <v>89</v>
      </c>
      <c r="G141" s="1" t="s">
        <v>86</v>
      </c>
      <c r="H141" s="25" t="n">
        <v>0.11</v>
      </c>
      <c r="I141" s="25" t="n">
        <v>0.03</v>
      </c>
      <c r="J141" s="25" t="n">
        <v>0.01</v>
      </c>
      <c r="K141" s="25" t="n">
        <v>0.02</v>
      </c>
      <c r="L141" s="25" t="n">
        <v>0.01</v>
      </c>
      <c r="M141" s="25" t="n">
        <v>0.01</v>
      </c>
      <c r="N141" s="25" t="n">
        <v>0.01</v>
      </c>
      <c r="O141" s="25" t="n">
        <v>0.08</v>
      </c>
      <c r="P141" s="25" t="n">
        <v>7.0000000000000007E-2</v>
      </c>
      <c r="Q141" s="25" t="n">
        <v>0.1</v>
      </c>
      <c r="R141" s="25" t="n">
        <v>0.1</v>
      </c>
      <c r="S141" s="25" t="n">
        <v>0.05</v>
      </c>
      <c r="T141" s="25" t="n">
        <v>0.06</v>
      </c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</row>
    <row r="142">
      <c r="A142" s="1" t="s">
        <v>53</v>
      </c>
      <c r="B142" s="68" t="n">
        <v>0.04</v>
      </c>
      <c r="C142" s="68" t="n">
        <v>0.03</v>
      </c>
      <c r="D142" s="68" t="n">
        <v>0.17</v>
      </c>
      <c r="F142" s="1" t="s">
        <v>53</v>
      </c>
      <c r="G142" s="1" t="s">
        <v>86</v>
      </c>
      <c r="H142" s="25" t="n">
        <v>0.04</v>
      </c>
      <c r="I142" s="25" t="n">
        <v>0.17</v>
      </c>
      <c r="J142" s="25" t="n">
        <v>0.13</v>
      </c>
      <c r="K142" s="25" t="n">
        <v>0.04</v>
      </c>
      <c r="L142" s="25" t="n">
        <v>0.06</v>
      </c>
      <c r="M142" s="25" t="n">
        <v>0.02</v>
      </c>
      <c r="N142" s="25" t="n">
        <v>0.02</v>
      </c>
      <c r="O142" s="25" t="n">
        <v>0.15</v>
      </c>
      <c r="P142" s="25" t="n">
        <v>0.1</v>
      </c>
      <c r="Q142" s="25" t="n">
        <v>0.08</v>
      </c>
      <c r="R142" s="25" t="n">
        <v>0.06</v>
      </c>
      <c r="S142" s="25" t="n">
        <v>0.04</v>
      </c>
      <c r="T142" s="25" t="n">
        <v>0.03</v>
      </c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</row>
    <row r="143">
      <c r="A143" s="1" t="s">
        <v>60</v>
      </c>
      <c r="B143" s="68" t="n">
        <v>0.01</v>
      </c>
      <c r="C143" s="68" t="n">
        <v>0.01</v>
      </c>
      <c r="D143" s="68" t="n">
        <v>0.12</v>
      </c>
      <c r="F143" s="1" t="s">
        <v>60</v>
      </c>
      <c r="G143" s="1" t="s">
        <v>86</v>
      </c>
      <c r="H143" s="25"/>
      <c r="I143" s="25" t="n">
        <v>0</v>
      </c>
      <c r="J143" s="25"/>
      <c r="K143" s="25"/>
      <c r="L143" s="25" t="n">
        <v>0</v>
      </c>
      <c r="M143" s="25"/>
      <c r="N143" s="25"/>
      <c r="O143" s="25" t="n">
        <v>0.01</v>
      </c>
      <c r="P143" s="25" t="n">
        <v>0.01</v>
      </c>
      <c r="Q143" s="25" t="n">
        <v>0.03</v>
      </c>
      <c r="R143" s="25" t="n">
        <v>0.03</v>
      </c>
      <c r="S143" s="25" t="n">
        <v>0.01</v>
      </c>
      <c r="T143" s="25" t="n">
        <v>0.01</v>
      </c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</row>
    <row r="144">
      <c r="A144" s="1" t="s">
        <v>90</v>
      </c>
      <c r="B144" s="68" t="n">
        <v>0.14000000000000001</v>
      </c>
      <c r="C144" s="68" t="n">
        <v>0.15</v>
      </c>
      <c r="D144" s="68" t="n">
        <v>0.15</v>
      </c>
      <c r="F144" s="1" t="s">
        <v>90</v>
      </c>
      <c r="G144" s="1" t="s">
        <v>86</v>
      </c>
      <c r="H144" s="25"/>
      <c r="I144" s="25"/>
      <c r="J144" s="25"/>
      <c r="K144" s="25"/>
      <c r="L144" s="25"/>
      <c r="M144" s="25" t="n">
        <v>0</v>
      </c>
      <c r="N144" s="25" t="n">
        <v>0</v>
      </c>
      <c r="O144" s="25" t="n">
        <v>0.11</v>
      </c>
      <c r="P144" s="25" t="n">
        <v>0.03</v>
      </c>
      <c r="Q144" s="25" t="n">
        <v>0.04</v>
      </c>
      <c r="R144" s="25" t="n">
        <v>0.11</v>
      </c>
      <c r="S144" s="25" t="n">
        <v>0.14000000000000001</v>
      </c>
      <c r="T144" s="25" t="n">
        <v>0.15</v>
      </c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</row>
    <row r="145">
      <c r="A145" s="1" t="s">
        <v>91</v>
      </c>
      <c r="B145" s="68" t="n">
        <v>0.06</v>
      </c>
      <c r="C145" s="68" t="n">
        <v>0.03</v>
      </c>
      <c r="D145" s="68" t="n">
        <v>0.08</v>
      </c>
      <c r="F145" s="1" t="s">
        <v>91</v>
      </c>
      <c r="G145" s="1" t="s">
        <v>86</v>
      </c>
      <c r="H145" s="25" t="n">
        <v>0.08</v>
      </c>
      <c r="I145" s="25" t="n">
        <v>7.0000000000000007E-2</v>
      </c>
      <c r="J145" s="25" t="n">
        <v>0.05</v>
      </c>
      <c r="K145" s="25" t="n">
        <v>0.04</v>
      </c>
      <c r="L145" s="25" t="n">
        <v>0.03</v>
      </c>
      <c r="M145" s="25" t="n">
        <v>0.02</v>
      </c>
      <c r="N145" s="25" t="n">
        <v>0.03</v>
      </c>
      <c r="O145" s="25" t="n">
        <v>0.06</v>
      </c>
      <c r="P145" s="25" t="n">
        <v>0.06</v>
      </c>
      <c r="Q145" s="25" t="n">
        <v>0.05</v>
      </c>
      <c r="R145" s="25" t="n">
        <v>0.05</v>
      </c>
      <c r="S145" s="25" t="n">
        <v>0.06</v>
      </c>
      <c r="T145" s="25" t="n">
        <v>0.03</v>
      </c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</row>
    <row r="146">
      <c r="A146" s="1" t="s">
        <v>92</v>
      </c>
      <c r="B146" s="68" t="n">
        <v>0.04</v>
      </c>
      <c r="C146" s="68" t="n">
        <v>0.03</v>
      </c>
      <c r="D146" s="68" t="n">
        <v>0.04</v>
      </c>
      <c r="F146" s="1" t="s">
        <v>92</v>
      </c>
      <c r="G146" s="1" t="s">
        <v>86</v>
      </c>
      <c r="H146" s="25" t="n">
        <v>0</v>
      </c>
      <c r="I146" s="25" t="n">
        <v>0.01</v>
      </c>
      <c r="J146" s="25" t="n">
        <v>0.02</v>
      </c>
      <c r="K146" s="25" t="n">
        <v>0.02</v>
      </c>
      <c r="L146" s="25" t="n">
        <v>0.04</v>
      </c>
      <c r="M146" s="25" t="n">
        <v>0.02</v>
      </c>
      <c r="N146" s="25" t="n">
        <v>0.03</v>
      </c>
      <c r="O146" s="25" t="n">
        <v>0.04</v>
      </c>
      <c r="P146" s="25" t="n">
        <v>0.04</v>
      </c>
      <c r="Q146" s="25" t="n">
        <v>0.04</v>
      </c>
      <c r="R146" s="25" t="n">
        <v>0.03</v>
      </c>
      <c r="S146" s="25" t="n">
        <v>0.04</v>
      </c>
      <c r="T146" s="25" t="n">
        <v>0.03</v>
      </c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</row>
    <row r="147">
      <c r="A147" s="1" t="s">
        <v>93</v>
      </c>
      <c r="B147" s="68" t="n">
        <v>0.04</v>
      </c>
      <c r="C147" s="68" t="n">
        <v>0.05</v>
      </c>
      <c r="D147" s="68" t="n">
        <v>0.05</v>
      </c>
      <c r="F147" s="1" t="s">
        <v>93</v>
      </c>
      <c r="G147" s="1" t="s">
        <v>86</v>
      </c>
      <c r="H147" s="25" t="n">
        <v>0</v>
      </c>
      <c r="I147" s="25" t="n">
        <v>0</v>
      </c>
      <c r="J147" s="25" t="n">
        <v>0</v>
      </c>
      <c r="K147" s="25" t="n">
        <v>0</v>
      </c>
      <c r="L147" s="25" t="n">
        <v>0</v>
      </c>
      <c r="M147" s="25" t="n">
        <v>0</v>
      </c>
      <c r="N147" s="25" t="n">
        <v>0</v>
      </c>
      <c r="O147" s="25" t="n">
        <v>0.03</v>
      </c>
      <c r="P147" s="25" t="n">
        <v>0.02</v>
      </c>
      <c r="Q147" s="25" t="n">
        <v>0.02</v>
      </c>
      <c r="R147" s="25" t="n">
        <v>0.03</v>
      </c>
      <c r="S147" s="25" t="n">
        <v>0.04</v>
      </c>
      <c r="T147" s="25" t="n">
        <v>0.05</v>
      </c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</row>
    <row r="148">
      <c r="A148" s="1" t="s">
        <v>94</v>
      </c>
      <c r="B148" s="68" t="n">
        <v>0.13</v>
      </c>
      <c r="C148" s="68" t="n">
        <v>0</v>
      </c>
      <c r="D148" s="68" t="n">
        <v>0.13</v>
      </c>
      <c r="F148" s="1" t="s">
        <v>94</v>
      </c>
      <c r="G148" s="1" t="s">
        <v>86</v>
      </c>
      <c r="H148" s="25" t="n">
        <v>0.06</v>
      </c>
      <c r="I148" s="25" t="n">
        <v>0.06</v>
      </c>
      <c r="J148" s="25" t="n">
        <v>0.11</v>
      </c>
      <c r="K148" s="25" t="n">
        <v>0.05</v>
      </c>
      <c r="L148" s="25" t="n">
        <v>0.02</v>
      </c>
      <c r="M148" s="25" t="n">
        <v>0.05</v>
      </c>
      <c r="N148" s="25" t="n">
        <v>0.02</v>
      </c>
      <c r="O148" s="25" t="n">
        <v>0.01</v>
      </c>
      <c r="P148" s="25" t="n">
        <v>0.01</v>
      </c>
      <c r="Q148" s="25" t="n">
        <v>0.01</v>
      </c>
      <c r="R148" s="25" t="n">
        <v>0.06</v>
      </c>
      <c r="S148" s="25" t="n">
        <v>0.13</v>
      </c>
      <c r="T148" s="25" t="n">
        <v>0</v>
      </c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</row>
    <row r="149">
      <c r="A149" s="1" t="s">
        <v>95</v>
      </c>
      <c r="B149" s="68" t="n">
        <v>0.01</v>
      </c>
      <c r="C149" s="68" t="n">
        <v>0.01</v>
      </c>
      <c r="D149" s="68" t="n">
        <v>0.01</v>
      </c>
      <c r="F149" s="1" t="s">
        <v>95</v>
      </c>
      <c r="G149" s="1" t="s">
        <v>86</v>
      </c>
      <c r="H149" s="25"/>
      <c r="I149" s="25"/>
      <c r="J149" s="25" t="n">
        <v>0</v>
      </c>
      <c r="K149" s="25" t="n">
        <v>0</v>
      </c>
      <c r="L149" s="25" t="n">
        <v>0</v>
      </c>
      <c r="M149" s="25" t="n">
        <v>0</v>
      </c>
      <c r="N149" s="25" t="n">
        <v>0</v>
      </c>
      <c r="O149" s="25" t="n">
        <v>0</v>
      </c>
      <c r="P149" s="25" t="n">
        <v>0.01</v>
      </c>
      <c r="Q149" s="25" t="n">
        <v>0</v>
      </c>
      <c r="R149" s="25" t="n">
        <v>0</v>
      </c>
      <c r="S149" s="25" t="n">
        <v>0.01</v>
      </c>
      <c r="T149" s="25" t="n">
        <v>0.01</v>
      </c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</row>
    <row r="150">
      <c r="A150" s="1" t="s">
        <v>96</v>
      </c>
      <c r="B150" s="68" t="n">
        <v>0.02</v>
      </c>
      <c r="C150" s="68" t="n">
        <v>0.02</v>
      </c>
      <c r="D150" s="68" t="n">
        <v>0.03</v>
      </c>
      <c r="F150" s="1" t="s">
        <v>96</v>
      </c>
      <c r="G150" s="1" t="s">
        <v>86</v>
      </c>
      <c r="H150" s="25" t="n">
        <v>0.01</v>
      </c>
      <c r="I150" s="25" t="n">
        <v>0</v>
      </c>
      <c r="J150" s="25" t="n">
        <v>0</v>
      </c>
      <c r="K150" s="25" t="n">
        <v>0.01</v>
      </c>
      <c r="L150" s="25" t="n">
        <v>0.01</v>
      </c>
      <c r="M150" s="25" t="n">
        <v>0</v>
      </c>
      <c r="N150" s="25" t="n">
        <v>0</v>
      </c>
      <c r="O150" s="25" t="n">
        <v>0.03</v>
      </c>
      <c r="P150" s="25" t="n">
        <v>0.02</v>
      </c>
      <c r="Q150" s="25" t="n">
        <v>0.03</v>
      </c>
      <c r="R150" s="25" t="n">
        <v>0.03</v>
      </c>
      <c r="S150" s="25" t="n">
        <v>0.02</v>
      </c>
      <c r="T150" s="25" t="n">
        <v>0.02</v>
      </c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</row>
    <row r="151"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</row>
    <row r="152">
      <c r="F152" s="37" t="s">
        <v>39</v>
      </c>
      <c r="G152" s="70"/>
      <c r="H152" s="41" t="s">
        <v>87</v>
      </c>
      <c r="I152" s="41" t="s">
        <v>87</v>
      </c>
      <c r="J152" s="41" t="s">
        <v>87</v>
      </c>
      <c r="K152" s="41" t="s">
        <v>87</v>
      </c>
      <c r="L152" s="41" t="s">
        <v>87</v>
      </c>
      <c r="M152" s="41" t="s">
        <v>87</v>
      </c>
      <c r="N152" s="41" t="s">
        <v>87</v>
      </c>
      <c r="O152" s="41" t="s">
        <v>87</v>
      </c>
      <c r="P152" s="41" t="s">
        <v>87</v>
      </c>
      <c r="Q152" s="41" t="s">
        <v>87</v>
      </c>
      <c r="R152" s="41" t="s">
        <v>87</v>
      </c>
      <c r="S152" s="41" t="s">
        <v>87</v>
      </c>
      <c r="T152" s="41" t="s">
        <v>87</v>
      </c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</row>
    <row r="153">
      <c r="F153" s="69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6" t="str">
        <f>L1</f>
        <v>ProductServiceOrRnDarea</v>
      </c>
      <c r="B1" s="16" t="n">
        <f t="shared" ref="B1:I1" si="0">B14</f>
        <v>2015</v>
      </c>
      <c r="C1" s="16" t="n">
        <f t="shared" si="0"/>
        <v>2021</v>
      </c>
      <c r="D1" s="16" t="n">
        <f t="shared" si="0"/>
        <v>2022</v>
      </c>
      <c r="E1" s="16" t="n">
        <f t="shared" si="0"/>
        <v>2023</v>
      </c>
      <c r="F1" s="16" t="str">
        <f t="shared" si="0"/>
        <v>2021-2022</v>
      </c>
      <c r="G1" s="16" t="str">
        <f t="shared" si="0"/>
        <v>2015-2022</v>
      </c>
      <c r="H1" s="16" t="str">
        <f t="shared" si="0"/>
        <v>2023/2022</v>
      </c>
      <c r="I1" s="16" t="str">
        <f t="shared" si="0"/>
        <v>Share 2022</v>
      </c>
      <c r="J1" s="16" t="str">
        <f>J14</f>
        <v>Share 2023</v>
      </c>
      <c r="L1" s="9" t="s">
        <v>61</v>
      </c>
      <c r="M1" s="31" t="s">
        <v>0</v>
      </c>
      <c r="N1" s="31" t="s">
        <v>1</v>
      </c>
      <c r="O1" s="31" t="s">
        <v>2</v>
      </c>
      <c r="P1" s="31" t="s">
        <v>3</v>
      </c>
      <c r="Q1" s="31" t="s">
        <v>4</v>
      </c>
      <c r="R1" s="31" t="s">
        <v>5</v>
      </c>
      <c r="S1" s="31" t="s">
        <v>6</v>
      </c>
      <c r="T1" s="31" t="s">
        <v>7</v>
      </c>
      <c r="U1" s="31" t="s">
        <v>8</v>
      </c>
      <c r="V1" s="31" t="s">
        <v>9</v>
      </c>
      <c r="W1" s="31" t="s">
        <v>10</v>
      </c>
      <c r="X1" s="31" t="s">
        <v>11</v>
      </c>
      <c r="Y1" s="31" t="s">
        <v>12</v>
      </c>
      <c r="Z1" s="31" t="s">
        <v>13</v>
      </c>
      <c r="AA1" s="31" t="s">
        <v>14</v>
      </c>
      <c r="AB1" s="31" t="s">
        <v>15</v>
      </c>
      <c r="AC1" s="31" t="s">
        <v>16</v>
      </c>
      <c r="AD1" s="31" t="s">
        <v>17</v>
      </c>
      <c r="AE1" s="31" t="s">
        <v>18</v>
      </c>
      <c r="AF1" s="31" t="s">
        <v>19</v>
      </c>
      <c r="AG1" s="31" t="s">
        <v>20</v>
      </c>
      <c r="AH1" s="31" t="s">
        <v>21</v>
      </c>
      <c r="AI1" s="31" t="s">
        <v>22</v>
      </c>
      <c r="AJ1" s="31" t="s">
        <v>23</v>
      </c>
      <c r="AK1" s="31" t="s">
        <v>24</v>
      </c>
      <c r="AL1" s="31" t="s">
        <v>25</v>
      </c>
      <c r="AM1" s="31" t="s">
        <v>26</v>
      </c>
      <c r="AN1" s="31" t="s">
        <v>27</v>
      </c>
      <c r="AO1" s="31" t="s">
        <v>28</v>
      </c>
      <c r="AP1" s="31" t="s">
        <v>29</v>
      </c>
      <c r="AQ1" s="31" t="s">
        <v>30</v>
      </c>
      <c r="AR1" s="31" t="s">
        <v>31</v>
      </c>
      <c r="AS1" s="31" t="s">
        <v>32</v>
      </c>
      <c r="AT1" s="46" t="s">
        <v>33</v>
      </c>
    </row>
    <row r="2">
      <c r="A2" t="str">
        <f t="shared" ref="A2:A11" si="1">L2</f>
        <v>Advanced Development</v>
      </c>
      <c r="L2" s="1" t="s">
        <v>97</v>
      </c>
      <c r="M2" s="41" t="n">
        <v>5486322000</v>
      </c>
      <c r="N2" s="41" t="n">
        <v>6286179090</v>
      </c>
      <c r="O2" s="41" t="n">
        <v>5718244451</v>
      </c>
      <c r="P2" s="41" t="n">
        <v>5140491100</v>
      </c>
      <c r="Q2" s="41" t="n">
        <v>4798500580</v>
      </c>
      <c r="R2" s="41" t="n">
        <v>4761933461</v>
      </c>
      <c r="S2" s="41" t="n">
        <v>4921894718</v>
      </c>
      <c r="T2" s="41" t="n">
        <v>5011120195</v>
      </c>
      <c r="U2" s="41" t="n">
        <v>5180352072</v>
      </c>
      <c r="V2" s="41" t="n">
        <v>4722234520</v>
      </c>
      <c r="W2" s="41" t="n">
        <v>5183352833</v>
      </c>
      <c r="X2" s="41" t="n">
        <v>6131452406.6201</v>
      </c>
      <c r="Y2" s="41" t="n">
        <v>6346266503.5</v>
      </c>
      <c r="Z2" s="41" t="n">
        <v>7042720994.0664997</v>
      </c>
      <c r="AA2" s="41" t="n">
        <v>6812793620.9581003</v>
      </c>
      <c r="AB2" s="41" t="n">
        <v>7731286694.8283005</v>
      </c>
      <c r="AC2" s="41" t="n">
        <v>8054503326.9604998</v>
      </c>
      <c r="AD2" s="41" t="n">
        <v>8851010044.3031998</v>
      </c>
      <c r="AE2" s="41" t="n">
        <v>8730149084.6567993</v>
      </c>
      <c r="AF2" s="41" t="n">
        <v>9131386732.927</v>
      </c>
      <c r="AG2" s="41" t="n">
        <v>7449099302.8027</v>
      </c>
      <c r="AH2" s="41" t="n">
        <v>6671402838.8417997</v>
      </c>
      <c r="AI2" s="41" t="n">
        <v>6877287114.2025995</v>
      </c>
      <c r="AJ2" s="41" t="n">
        <v>5029634070.5333004</v>
      </c>
      <c r="AK2" s="41" t="n">
        <v>4044208975.2684999</v>
      </c>
      <c r="AL2" s="41" t="n">
        <v>3943988556.3326001</v>
      </c>
      <c r="AM2" s="41" t="n">
        <v>3972011794.4947</v>
      </c>
      <c r="AN2" s="41" t="n">
        <v>4170245083.5795999</v>
      </c>
      <c r="AO2" s="41" t="n">
        <v>4789546354.6289997</v>
      </c>
      <c r="AP2" s="41" t="n">
        <v>6120210732.4871998</v>
      </c>
      <c r="AQ2" s="41" t="n">
        <v>6110101661.5985003</v>
      </c>
      <c r="AR2" s="41" t="n">
        <v>3002106690.1624999</v>
      </c>
      <c r="AS2" s="41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41" t="n">
        <v>1652192000</v>
      </c>
      <c r="N3" s="41" t="n">
        <v>2285130546</v>
      </c>
      <c r="O3" s="41" t="n">
        <v>2161209114</v>
      </c>
      <c r="P3" s="41" t="n">
        <v>2202254182</v>
      </c>
      <c r="Q3" s="41" t="n">
        <v>2187211767</v>
      </c>
      <c r="R3" s="41" t="n">
        <v>2323903528</v>
      </c>
      <c r="S3" s="41" t="n">
        <v>2300145534</v>
      </c>
      <c r="T3" s="41" t="n">
        <v>1982222535</v>
      </c>
      <c r="U3" s="41" t="n">
        <v>2052478954</v>
      </c>
      <c r="V3" s="41" t="n">
        <v>2253220444</v>
      </c>
      <c r="W3" s="41" t="n">
        <v>2519227091.54</v>
      </c>
      <c r="X3" s="41" t="n">
        <v>2780287195.8400998</v>
      </c>
      <c r="Y3" s="41" t="n">
        <v>3190310544.5</v>
      </c>
      <c r="Z3" s="41" t="n">
        <v>3765369999.1676002</v>
      </c>
      <c r="AA3" s="41" t="n">
        <v>4499572631.4462996</v>
      </c>
      <c r="AB3" s="41" t="n">
        <v>5037631440.2397003</v>
      </c>
      <c r="AC3" s="41" t="n">
        <v>5307033375.6313</v>
      </c>
      <c r="AD3" s="41" t="n">
        <v>5945384433.3795004</v>
      </c>
      <c r="AE3" s="41" t="n">
        <v>6565856574.3902998</v>
      </c>
      <c r="AF3" s="41" t="n">
        <v>6882843620.2701998</v>
      </c>
      <c r="AG3" s="41" t="n">
        <v>7768860016.5661001</v>
      </c>
      <c r="AH3" s="41" t="n">
        <v>8697234323.1263008</v>
      </c>
      <c r="AI3" s="41" t="n">
        <v>7931792528.2445002</v>
      </c>
      <c r="AJ3" s="41" t="n">
        <v>6656936961.6817999</v>
      </c>
      <c r="AK3" s="41" t="n">
        <v>6836974242.3253002</v>
      </c>
      <c r="AL3" s="41" t="n">
        <v>6157825479.1864996</v>
      </c>
      <c r="AM3" s="41" t="n">
        <v>6649419051.9239998</v>
      </c>
      <c r="AN3" s="41" t="n">
        <v>6838662315.9153004</v>
      </c>
      <c r="AO3" s="41" t="n">
        <v>6901678361.9701004</v>
      </c>
      <c r="AP3" s="41" t="n">
        <v>7762479939.0811996</v>
      </c>
      <c r="AQ3" s="41" t="n">
        <v>7993922520.6615</v>
      </c>
      <c r="AR3" s="41" t="n">
        <v>8522762358.5698004</v>
      </c>
      <c r="AS3" s="41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41" t="n">
        <v>906271764</v>
      </c>
      <c r="N4" s="41" t="n">
        <v>1061683181</v>
      </c>
      <c r="O4" s="41" t="n">
        <v>1201436701</v>
      </c>
      <c r="P4" s="41" t="n">
        <v>1372964200</v>
      </c>
      <c r="Q4" s="41" t="n">
        <v>1070461947</v>
      </c>
      <c r="R4" s="41" t="n">
        <v>1602084609</v>
      </c>
      <c r="S4" s="41" t="n">
        <v>1601006963</v>
      </c>
      <c r="T4" s="41" t="n">
        <v>1705910362</v>
      </c>
      <c r="U4" s="41" t="n">
        <v>1654779221</v>
      </c>
      <c r="V4" s="41" t="n">
        <v>1773970984</v>
      </c>
      <c r="W4" s="41" t="n">
        <v>1708919088.875</v>
      </c>
      <c r="X4" s="41" t="n">
        <v>1969918232.6270001</v>
      </c>
      <c r="Y4" s="41" t="n">
        <v>2491746279</v>
      </c>
      <c r="Z4" s="41" t="n">
        <v>3387565430.1078</v>
      </c>
      <c r="AA4" s="41" t="n">
        <v>3796217361.1946001</v>
      </c>
      <c r="AB4" s="41" t="n">
        <v>4673593564.4675999</v>
      </c>
      <c r="AC4" s="41" t="n">
        <v>4497778085.5625</v>
      </c>
      <c r="AD4" s="41" t="n">
        <v>4765324405.7154999</v>
      </c>
      <c r="AE4" s="41" t="n">
        <v>4963434822.5865002</v>
      </c>
      <c r="AF4" s="41" t="n">
        <v>4892554947.7283001</v>
      </c>
      <c r="AG4" s="41" t="n">
        <v>5180191095.5460997</v>
      </c>
      <c r="AH4" s="41" t="n">
        <v>4488531529.3809996</v>
      </c>
      <c r="AI4" s="41" t="n">
        <v>4177515860.3358998</v>
      </c>
      <c r="AJ4" s="41" t="n">
        <v>3418595039.7041001</v>
      </c>
      <c r="AK4" s="41" t="n">
        <v>3322046820.1617999</v>
      </c>
      <c r="AL4" s="41" t="n">
        <v>3128972281.6023998</v>
      </c>
      <c r="AM4" s="41" t="n">
        <v>3272446993.7904</v>
      </c>
      <c r="AN4" s="41" t="n">
        <v>3278077789.2265</v>
      </c>
      <c r="AO4" s="41" t="n">
        <v>3679496206.7800999</v>
      </c>
      <c r="AP4" s="41" t="n">
        <v>3886363222.0569</v>
      </c>
      <c r="AQ4" s="41" t="n">
        <v>3776125490.6813998</v>
      </c>
      <c r="AR4" s="41" t="n">
        <v>3495741903.0110002</v>
      </c>
      <c r="AS4" s="41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41"/>
      <c r="N5" s="41"/>
      <c r="O5" s="41"/>
      <c r="P5" s="41"/>
      <c r="Q5" s="41"/>
      <c r="R5" s="41" t="n">
        <v>1785124648</v>
      </c>
      <c r="S5" s="41" t="n">
        <v>932495950</v>
      </c>
      <c r="T5" s="41" t="n">
        <v>382211353</v>
      </c>
      <c r="U5" s="41" t="n">
        <v>421153332</v>
      </c>
      <c r="V5" s="41" t="n">
        <v>264041294</v>
      </c>
      <c r="W5" s="41" t="n">
        <v>584614636</v>
      </c>
      <c r="X5" s="41" t="n">
        <v>659696016</v>
      </c>
      <c r="Y5" s="41" t="n">
        <v>922008502.19920003</v>
      </c>
      <c r="Z5" s="41" t="n">
        <v>1067853242</v>
      </c>
      <c r="AA5" s="41" t="n">
        <v>1393788520.9854</v>
      </c>
      <c r="AB5" s="41" t="n">
        <v>1752995271.5645001</v>
      </c>
      <c r="AC5" s="41" t="n">
        <v>1844790681.0156</v>
      </c>
      <c r="AD5" s="41" t="n">
        <v>1977657181.7849</v>
      </c>
      <c r="AE5" s="41" t="n">
        <v>1925505783.0699999</v>
      </c>
      <c r="AF5" s="41" t="n">
        <v>1803467488.4437001</v>
      </c>
      <c r="AG5" s="41" t="n">
        <v>1852549833.4818001</v>
      </c>
      <c r="AH5" s="41" t="n">
        <v>1996755273.4649999</v>
      </c>
      <c r="AI5" s="41" t="n">
        <v>1526316347.4058001</v>
      </c>
      <c r="AJ5" s="41" t="n">
        <v>1313649843.3941</v>
      </c>
      <c r="AK5" s="41" t="n">
        <v>1452847216.451</v>
      </c>
      <c r="AL5" s="41" t="n">
        <v>1044139991.4515001</v>
      </c>
      <c r="AM5" s="41" t="n">
        <v>919687626.0158</v>
      </c>
      <c r="AN5" s="41" t="n">
        <v>947937679.91110003</v>
      </c>
      <c r="AO5" s="41" t="n">
        <v>722485035.40639997</v>
      </c>
      <c r="AP5" s="41" t="n">
        <v>727323763.1135</v>
      </c>
      <c r="AQ5" s="41" t="n">
        <v>741042117.53340006</v>
      </c>
      <c r="AR5" s="41" t="n">
        <v>423280416.991</v>
      </c>
      <c r="AS5" s="41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41" t="n">
        <v>8010758000</v>
      </c>
      <c r="N6" s="41" t="n">
        <v>5790030019</v>
      </c>
      <c r="O6" s="41" t="n">
        <v>7418535498</v>
      </c>
      <c r="P6" s="41" t="n">
        <v>8334519210</v>
      </c>
      <c r="Q6" s="41" t="n">
        <v>9089191963</v>
      </c>
      <c r="R6" s="41" t="n">
        <v>5546833078</v>
      </c>
      <c r="S6" s="41" t="n">
        <v>5571893377</v>
      </c>
      <c r="T6" s="41" t="n">
        <v>5761159218</v>
      </c>
      <c r="U6" s="41" t="n">
        <v>5081887849</v>
      </c>
      <c r="V6" s="41" t="n">
        <v>4295706795</v>
      </c>
      <c r="W6" s="41" t="n">
        <v>3265656468</v>
      </c>
      <c r="X6" s="41" t="n">
        <v>3619911776</v>
      </c>
      <c r="Y6" s="41" t="n">
        <v>3760202190.5995998</v>
      </c>
      <c r="Z6" s="41" t="n">
        <v>3594220180</v>
      </c>
      <c r="AA6" s="41" t="n">
        <v>3605566922</v>
      </c>
      <c r="AB6" s="41" t="n">
        <v>2651441532.7656999</v>
      </c>
      <c r="AC6" s="41" t="n">
        <v>2625277371.8666</v>
      </c>
      <c r="AD6" s="41" t="n">
        <v>3706281605.5496998</v>
      </c>
      <c r="AE6" s="41" t="n">
        <v>3936874917.1332998</v>
      </c>
      <c r="AF6" s="41" t="n">
        <v>5469911998.6759005</v>
      </c>
      <c r="AG6" s="41" t="n">
        <v>5974035205.6784</v>
      </c>
      <c r="AH6" s="41" t="n">
        <v>5444198610.3789997</v>
      </c>
      <c r="AI6" s="41" t="n">
        <v>4622332262.8804998</v>
      </c>
      <c r="AJ6" s="41" t="n">
        <v>3721729442.9123998</v>
      </c>
      <c r="AK6" s="41" t="n">
        <v>4265473987.4773998</v>
      </c>
      <c r="AL6" s="41" t="n">
        <v>3936720244.6805</v>
      </c>
      <c r="AM6" s="41" t="n">
        <v>4845020679.5045004</v>
      </c>
      <c r="AN6" s="41" t="n">
        <v>5110208166.8297997</v>
      </c>
      <c r="AO6" s="41" t="n">
        <v>5858300568.5094004</v>
      </c>
      <c r="AP6" s="41" t="n">
        <v>7134560657.3964005</v>
      </c>
      <c r="AQ6" s="41" t="n">
        <v>7876057445.2976999</v>
      </c>
      <c r="AR6" s="41" t="n">
        <v>2672251280.1300001</v>
      </c>
      <c r="AS6" s="41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 t="n">
        <v>4972238617.4475002</v>
      </c>
      <c r="AS7" s="41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41" t="n">
        <v>3826544000</v>
      </c>
      <c r="N8" s="41" t="n">
        <v>4308226737</v>
      </c>
      <c r="O8" s="41" t="n">
        <v>3910081088</v>
      </c>
      <c r="P8" s="41" t="n">
        <v>3720889710</v>
      </c>
      <c r="Q8" s="41" t="n">
        <v>3585351058</v>
      </c>
      <c r="R8" s="41" t="n">
        <v>4762692900</v>
      </c>
      <c r="S8" s="41" t="n">
        <v>4062908569</v>
      </c>
      <c r="T8" s="41" t="n">
        <v>4108189253</v>
      </c>
      <c r="U8" s="41" t="n">
        <v>4772748627</v>
      </c>
      <c r="V8" s="41" t="n">
        <v>5059025834</v>
      </c>
      <c r="W8" s="41" t="n">
        <v>5047190255.7802</v>
      </c>
      <c r="X8" s="41" t="n">
        <v>4868326303</v>
      </c>
      <c r="Y8" s="41" t="n">
        <v>7276919623.5194998</v>
      </c>
      <c r="Z8" s="41" t="n">
        <v>8902654067.5</v>
      </c>
      <c r="AA8" s="41" t="n">
        <v>9314382855.7812996</v>
      </c>
      <c r="AB8" s="41" t="n">
        <v>11795563629.417999</v>
      </c>
      <c r="AC8" s="41" t="n">
        <v>14993827584.933599</v>
      </c>
      <c r="AD8" s="41" t="n">
        <v>15059574057.177</v>
      </c>
      <c r="AE8" s="41" t="n">
        <v>12975373642.8237</v>
      </c>
      <c r="AF8" s="41" t="n">
        <v>13837083040.196899</v>
      </c>
      <c r="AG8" s="41" t="n">
        <v>11457240139.045601</v>
      </c>
      <c r="AH8" s="41" t="n">
        <v>10083946745.809299</v>
      </c>
      <c r="AI8" s="41" t="n">
        <v>8202359355.7025003</v>
      </c>
      <c r="AJ8" s="41" t="n">
        <v>6386824648.0382996</v>
      </c>
      <c r="AK8" s="41" t="n">
        <v>4224453246.3042998</v>
      </c>
      <c r="AL8" s="41" t="n">
        <v>4267270827.6353998</v>
      </c>
      <c r="AM8" s="41" t="n">
        <v>3702004692.7574</v>
      </c>
      <c r="AN8" s="41" t="n">
        <v>4189069216.5555</v>
      </c>
      <c r="AO8" s="41" t="n">
        <v>4136901306.7002001</v>
      </c>
      <c r="AP8" s="41" t="n">
        <v>4078805708.3671999</v>
      </c>
      <c r="AQ8" s="41" t="n">
        <v>3788278459.3959999</v>
      </c>
      <c r="AR8" s="41" t="n">
        <v>322476937.31279999</v>
      </c>
      <c r="AS8" s="41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41" t="n">
        <v>746915000</v>
      </c>
      <c r="N9" s="41" t="n">
        <v>1127462755</v>
      </c>
      <c r="O9" s="41" t="n">
        <v>1413423659</v>
      </c>
      <c r="P9" s="41" t="n">
        <v>1444082272</v>
      </c>
      <c r="Q9" s="41" t="n">
        <v>1122314507</v>
      </c>
      <c r="R9" s="41" t="n">
        <v>789244551</v>
      </c>
      <c r="S9" s="41" t="n">
        <v>830606845</v>
      </c>
      <c r="T9" s="41" t="n">
        <v>1005562023</v>
      </c>
      <c r="U9" s="41" t="n">
        <v>874705388</v>
      </c>
      <c r="V9" s="41" t="n">
        <v>1007726382</v>
      </c>
      <c r="W9" s="41" t="n">
        <v>1091711883.0078001</v>
      </c>
      <c r="X9" s="41" t="n">
        <v>1122007883.3008001</v>
      </c>
      <c r="Y9" s="41" t="n">
        <v>1445155027.3048</v>
      </c>
      <c r="Z9" s="41" t="n">
        <v>1200014367.7139001</v>
      </c>
      <c r="AA9" s="41" t="n">
        <v>1135233256.9407001</v>
      </c>
      <c r="AB9" s="41" t="n">
        <v>1282356277.3255</v>
      </c>
      <c r="AC9" s="41" t="n">
        <v>1285136318.6073</v>
      </c>
      <c r="AD9" s="41" t="n">
        <v>1357657136.6169</v>
      </c>
      <c r="AE9" s="41" t="n">
        <v>1455482888.0453999</v>
      </c>
      <c r="AF9" s="41" t="n">
        <v>1567139362.1833999</v>
      </c>
      <c r="AG9" s="41" t="n">
        <v>1675008381.9797001</v>
      </c>
      <c r="AH9" s="41" t="n">
        <v>1527068094.4019001</v>
      </c>
      <c r="AI9" s="41" t="n">
        <v>1563995972.6084001</v>
      </c>
      <c r="AJ9" s="41" t="n">
        <v>1361605615.3806</v>
      </c>
      <c r="AK9" s="41" t="n">
        <v>1473637013.4672999</v>
      </c>
      <c r="AL9" s="41" t="n">
        <v>1223663687.4416001</v>
      </c>
      <c r="AM9" s="41" t="n">
        <v>1110835335.1596999</v>
      </c>
      <c r="AN9" s="41" t="n">
        <v>954653023.00300002</v>
      </c>
      <c r="AO9" s="41" t="n">
        <v>1004475253.83</v>
      </c>
      <c r="AP9" s="41" t="n">
        <v>1057632900.1628</v>
      </c>
      <c r="AQ9" s="41" t="n">
        <v>1239080805.3127</v>
      </c>
      <c r="AR9" s="41" t="n">
        <v>6663132044.6953001</v>
      </c>
      <c r="AS9" s="41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41" t="n">
        <v>287046000</v>
      </c>
      <c r="N10" s="41" t="n">
        <v>223846621</v>
      </c>
      <c r="O10" s="41" t="n">
        <v>193006078</v>
      </c>
      <c r="P10" s="41" t="n">
        <v>412017769</v>
      </c>
      <c r="Q10" s="41" t="n">
        <v>675707898</v>
      </c>
      <c r="R10" s="41" t="n">
        <v>717936425</v>
      </c>
      <c r="S10" s="41" t="n">
        <v>662734168</v>
      </c>
      <c r="T10" s="41" t="n">
        <v>515220063</v>
      </c>
      <c r="U10" s="41" t="n">
        <v>628323030</v>
      </c>
      <c r="V10" s="41" t="n">
        <v>682597841</v>
      </c>
      <c r="W10" s="41" t="n">
        <v>683679440</v>
      </c>
      <c r="X10" s="41" t="n">
        <v>654338561</v>
      </c>
      <c r="Y10" s="41" t="n">
        <v>505092888</v>
      </c>
      <c r="Z10" s="41" t="n">
        <v>648443544</v>
      </c>
      <c r="AA10" s="41" t="n">
        <v>730135771</v>
      </c>
      <c r="AB10" s="41" t="n">
        <v>857611550</v>
      </c>
      <c r="AC10" s="41" t="n">
        <v>770413795.16340005</v>
      </c>
      <c r="AD10" s="41" t="n">
        <v>610201623.12530005</v>
      </c>
      <c r="AE10" s="41" t="n">
        <v>620240440.19939995</v>
      </c>
      <c r="AF10" s="41" t="n">
        <v>192794088.27500001</v>
      </c>
      <c r="AG10" s="41" t="n">
        <v>111641866.7578</v>
      </c>
      <c r="AH10" s="41" t="n">
        <v>124977366.9153</v>
      </c>
      <c r="AI10" s="41" t="n">
        <v>74411023.762899995</v>
      </c>
      <c r="AJ10" s="41" t="n">
        <v>100100897.23</v>
      </c>
      <c r="AK10" s="41" t="n">
        <v>80794715.823799998</v>
      </c>
      <c r="AL10" s="41" t="n">
        <v>84600961.893299997</v>
      </c>
      <c r="AM10" s="41" t="n">
        <v>114471958.7473</v>
      </c>
      <c r="AN10" s="41" t="n">
        <v>157944594.4788</v>
      </c>
      <c r="AO10" s="41" t="n">
        <v>196015516.21650001</v>
      </c>
      <c r="AP10" s="41" t="n">
        <v>137120522.42449999</v>
      </c>
      <c r="AQ10" s="41" t="n">
        <v>228316273.4021</v>
      </c>
      <c r="AR10" s="41" t="n">
        <v>2639488874.0134001</v>
      </c>
      <c r="AS10" s="41" t="n">
        <v>2272789243.6329002</v>
      </c>
      <c r="AT10" t="n">
        <v>1449346691.7082</v>
      </c>
    </row>
    <row r="11">
      <c r="A11" t="str">
        <f t="shared" si="1"/>
        <v>Grand Total</v>
      </c>
      <c r="L11" s="37" t="s">
        <v>39</v>
      </c>
      <c r="M11" s="41" t="n">
        <f t="shared" ref="M11:AT11" si="2">SUBTOTAL(9,M2:M10)</f>
        <v>20916048764</v>
      </c>
      <c r="N11" s="41" t="n">
        <f t="shared" si="2"/>
        <v>21082558949</v>
      </c>
      <c r="O11" s="41" t="n">
        <f t="shared" si="2"/>
        <v>22015936589</v>
      </c>
      <c r="P11" s="41" t="n">
        <f t="shared" si="2"/>
        <v>22627218443</v>
      </c>
      <c r="Q11" s="41" t="n">
        <f t="shared" si="2"/>
        <v>22528739720</v>
      </c>
      <c r="R11" s="41" t="n">
        <f t="shared" si="2"/>
        <v>22289753200</v>
      </c>
      <c r="S11" s="41" t="n">
        <f t="shared" si="2"/>
        <v>20883686124</v>
      </c>
      <c r="T11" s="41" t="n">
        <f t="shared" si="2"/>
        <v>20471595002</v>
      </c>
      <c r="U11" s="41" t="n">
        <f t="shared" si="2"/>
        <v>20666428473</v>
      </c>
      <c r="V11" s="41" t="n">
        <f t="shared" si="2"/>
        <v>20058524094</v>
      </c>
      <c r="W11" s="41" t="n">
        <f t="shared" si="2"/>
        <v>20084351696.203003</v>
      </c>
      <c r="X11" s="41" t="n">
        <f t="shared" si="2"/>
        <v>21805938374.388</v>
      </c>
      <c r="Y11" s="41" t="n">
        <f t="shared" si="2"/>
        <v>25937701558.6231</v>
      </c>
      <c r="Z11" s="41" t="n">
        <f t="shared" si="2"/>
        <v>29608841824.555801</v>
      </c>
      <c r="AA11" s="41" t="n">
        <f t="shared" si="2"/>
        <v>31287690940.306396</v>
      </c>
      <c r="AB11" s="41" t="n">
        <f t="shared" si="2"/>
        <v>35782479960.609299</v>
      </c>
      <c r="AC11" s="41" t="n">
        <f t="shared" si="2"/>
        <v>39378760539.740799</v>
      </c>
      <c r="AD11" s="41" t="n">
        <f t="shared" si="2"/>
        <v>42273090487.652</v>
      </c>
      <c r="AE11" s="41" t="n">
        <f t="shared" si="2"/>
        <v>41172918152.905403</v>
      </c>
      <c r="AF11" s="41" t="n">
        <f t="shared" si="2"/>
        <v>43777181278.700401</v>
      </c>
      <c r="AG11" s="41" t="n">
        <f t="shared" si="2"/>
        <v>41468625841.8582</v>
      </c>
      <c r="AH11" s="41" t="n">
        <f t="shared" si="2"/>
        <v>39034114782.319595</v>
      </c>
      <c r="AI11" s="41" t="n">
        <f t="shared" si="2"/>
        <v>34976010465.143105</v>
      </c>
      <c r="AJ11" s="41" t="n">
        <f t="shared" si="2"/>
        <v>27989076518.874599</v>
      </c>
      <c r="AK11" s="41" t="n">
        <f t="shared" si="2"/>
        <v>25700436217.279396</v>
      </c>
      <c r="AL11" s="41" t="n">
        <f t="shared" si="2"/>
        <v>23787182030.223801</v>
      </c>
      <c r="AM11" s="41" t="n">
        <f t="shared" si="2"/>
        <v>24585898132.393799</v>
      </c>
      <c r="AN11" s="41" t="n">
        <f t="shared" si="2"/>
        <v>25646797869.499599</v>
      </c>
      <c r="AO11" s="41" t="n">
        <f t="shared" si="2"/>
        <v>27288898604.041702</v>
      </c>
      <c r="AP11" s="41" t="n">
        <f t="shared" si="2"/>
        <v>30904497445.089695</v>
      </c>
      <c r="AQ11" s="41" t="n">
        <f t="shared" si="2"/>
        <v>31752924773.883297</v>
      </c>
      <c r="AR11" s="41" t="n">
        <f t="shared" si="2"/>
        <v>32713479122.333302</v>
      </c>
      <c r="AS11" s="41" t="n">
        <f t="shared" si="2"/>
        <v>35115473601.692505</v>
      </c>
      <c r="AT11" s="41" t="n">
        <f t="shared" si="2"/>
        <v>22510895227.493999</v>
      </c>
    </row>
    <row r="12"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</row>
    <row r="13"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</row>
    <row r="14" ht="30" customHeight="1">
      <c r="A14" s="33" t="str">
        <f t="shared" ref="A14:A24" si="3">L14</f>
        <v>PlatformPortfolio</v>
      </c>
      <c r="B14" s="31" t="n">
        <f>AL14</f>
        <v>2015</v>
      </c>
      <c r="C14" s="16" t="n">
        <f t="shared" ref="C14:E24" si="4">AR14</f>
        <v>2021</v>
      </c>
      <c r="D14" s="16" t="n">
        <f t="shared" si="4"/>
        <v>2022</v>
      </c>
      <c r="E14" s="16" t="n">
        <f t="shared" si="4"/>
        <v>2023</v>
      </c>
      <c r="F14" s="16" t="str">
        <f>C14&amp;"-"&amp;$D14</f>
        <v>2021-2022</v>
      </c>
      <c r="G14" s="16" t="str">
        <f>B14&amp;"-"&amp;$D14</f>
        <v>2015-2022</v>
      </c>
      <c r="H14" s="16" t="str">
        <f>$E14&amp;"/"&amp;D14</f>
        <v>2023/2022</v>
      </c>
      <c r="I14" s="16" t="str">
        <f>"Share "&amp;AS14</f>
        <v>Share 2022</v>
      </c>
      <c r="J14" s="16" t="str">
        <f>"Share "&amp;AT14</f>
        <v>Share 2023</v>
      </c>
      <c r="K14" s="1"/>
      <c r="L14" s="30" t="s">
        <v>49</v>
      </c>
      <c r="M14" s="30" t="n">
        <f t="shared" ref="M14:AT14" si="5">M1+0</f>
        <v>1990</v>
      </c>
      <c r="N14" s="30" t="n">
        <f t="shared" si="5"/>
        <v>1991</v>
      </c>
      <c r="O14" s="30" t="n">
        <f t="shared" si="5"/>
        <v>1992</v>
      </c>
      <c r="P14" s="30" t="n">
        <f t="shared" si="5"/>
        <v>1993</v>
      </c>
      <c r="Q14" s="30" t="n">
        <f t="shared" si="5"/>
        <v>1994</v>
      </c>
      <c r="R14" s="30" t="n">
        <f t="shared" si="5"/>
        <v>1995</v>
      </c>
      <c r="S14" s="30" t="n">
        <f t="shared" si="5"/>
        <v>1996</v>
      </c>
      <c r="T14" s="30" t="n">
        <f t="shared" si="5"/>
        <v>1997</v>
      </c>
      <c r="U14" s="30" t="n">
        <f t="shared" si="5"/>
        <v>1998</v>
      </c>
      <c r="V14" s="30" t="n">
        <f t="shared" si="5"/>
        <v>1999</v>
      </c>
      <c r="W14" s="30" t="n">
        <f t="shared" si="5"/>
        <v>2000</v>
      </c>
      <c r="X14" s="30" t="n">
        <f t="shared" si="5"/>
        <v>2001</v>
      </c>
      <c r="Y14" s="30" t="n">
        <f t="shared" si="5"/>
        <v>2002</v>
      </c>
      <c r="Z14" s="30" t="n">
        <f t="shared" si="5"/>
        <v>2003</v>
      </c>
      <c r="AA14" s="30" t="n">
        <f t="shared" si="5"/>
        <v>2004</v>
      </c>
      <c r="AB14" s="30" t="n">
        <f t="shared" si="5"/>
        <v>2005</v>
      </c>
      <c r="AC14" s="30" t="n">
        <f t="shared" si="5"/>
        <v>2006</v>
      </c>
      <c r="AD14" s="30" t="n">
        <f t="shared" si="5"/>
        <v>2007</v>
      </c>
      <c r="AE14" s="30" t="n">
        <f t="shared" si="5"/>
        <v>2008</v>
      </c>
      <c r="AF14" s="30" t="n">
        <f t="shared" si="5"/>
        <v>2009</v>
      </c>
      <c r="AG14" s="30" t="n">
        <f t="shared" si="5"/>
        <v>2010</v>
      </c>
      <c r="AH14" s="30" t="n">
        <f t="shared" si="5"/>
        <v>2011</v>
      </c>
      <c r="AI14" s="30" t="n">
        <f t="shared" si="5"/>
        <v>2012</v>
      </c>
      <c r="AJ14" s="30" t="n">
        <f t="shared" si="5"/>
        <v>2013</v>
      </c>
      <c r="AK14" s="30" t="n">
        <f t="shared" si="5"/>
        <v>2014</v>
      </c>
      <c r="AL14" s="30" t="n">
        <f t="shared" si="5"/>
        <v>2015</v>
      </c>
      <c r="AM14" s="30" t="n">
        <f t="shared" si="5"/>
        <v>2016</v>
      </c>
      <c r="AN14" s="30" t="n">
        <f t="shared" si="5"/>
        <v>2017</v>
      </c>
      <c r="AO14" s="30" t="n">
        <f t="shared" si="5"/>
        <v>2018</v>
      </c>
      <c r="AP14" s="30" t="n">
        <f t="shared" si="5"/>
        <v>2019</v>
      </c>
      <c r="AQ14" s="30" t="n">
        <f t="shared" si="5"/>
        <v>2020</v>
      </c>
      <c r="AR14" s="30" t="n">
        <f t="shared" si="5"/>
        <v>2021</v>
      </c>
      <c r="AS14" s="30" t="n">
        <f t="shared" si="5"/>
        <v>2022</v>
      </c>
      <c r="AT14" s="30" t="n">
        <f t="shared" si="5"/>
        <v>2023</v>
      </c>
    </row>
    <row r="15">
      <c r="A15" s="27" t="str">
        <f t="shared" si="3"/>
        <v>Advanced Development</v>
      </c>
      <c r="B15" s="41" t="n">
        <f>AL15</f>
        <v>4730607478.467062</v>
      </c>
      <c r="C15" s="41" t="n">
        <f t="shared" si="4"/>
        <v>3210115442.429996</v>
      </c>
      <c r="D15" s="41" t="n">
        <f t="shared" si="4"/>
        <v>2093265783.6803</v>
      </c>
      <c r="E15" s="41" t="n">
        <f t="shared" si="4"/>
        <v>672492495.63538754</v>
      </c>
      <c r="F15" s="29" t="n">
        <f>(D15/C15)-1</f>
        <v>-0.34791573037767831</v>
      </c>
      <c r="G15" s="25" t="n">
        <f>(D15/B15)-1</f>
        <v>-0.55750592430073787</v>
      </c>
      <c r="H15" s="25" t="n">
        <f>E15/D15</f>
        <v>0.32126474376943998</v>
      </c>
      <c r="I15" s="11" t="n">
        <f t="shared" ref="I15:I24" si="6">AS28</f>
        <v>5.9610922735195811E-2</v>
      </c>
      <c r="J15" s="11" t="n">
        <f t="shared" ref="J15:J24" si="7">AT28</f>
        <v>3.1321178569489121E-2</v>
      </c>
      <c r="K15" s="25"/>
      <c r="L15" s="9" t="str">
        <f t="shared" ref="L15:L24" si="8">L2</f>
        <v>Advanced Development</v>
      </c>
      <c r="M15" s="41" t="n">
        <f t="shared" ref="M15:AT15" si="9">IF(M2="","",M2/VLOOKUP(M$14,deflator,2,FALSE))</f>
        <v>10904238159.245413</v>
      </c>
      <c r="N15" s="41" t="n">
        <f t="shared" si="9"/>
        <v>12063677742.358585</v>
      </c>
      <c r="O15" s="41" t="n">
        <f t="shared" si="9"/>
        <v>10706192730.379021</v>
      </c>
      <c r="P15" s="41" t="n">
        <f t="shared" si="9"/>
        <v>9403574153.1652927</v>
      </c>
      <c r="Q15" s="41" t="n">
        <f t="shared" si="9"/>
        <v>8590775913.5948486</v>
      </c>
      <c r="R15" s="41" t="n">
        <f t="shared" si="9"/>
        <v>8348465552.329751</v>
      </c>
      <c r="S15" s="41" t="n">
        <f t="shared" si="9"/>
        <v>8469721264.6483946</v>
      </c>
      <c r="T15" s="41" t="n">
        <f t="shared" si="9"/>
        <v>8472749273.0032196</v>
      </c>
      <c r="U15" s="41" t="n">
        <f t="shared" si="9"/>
        <v>8650865088.5007515</v>
      </c>
      <c r="V15" s="41" t="n">
        <f t="shared" si="9"/>
        <v>7788749094.8049335</v>
      </c>
      <c r="W15" s="41" t="n">
        <f t="shared" si="9"/>
        <v>8374898930.8342638</v>
      </c>
      <c r="X15" s="41" t="n">
        <f t="shared" si="9"/>
        <v>9672226005.2193851</v>
      </c>
      <c r="Y15" s="41" t="n">
        <f t="shared" si="9"/>
        <v>9855535094.126276</v>
      </c>
      <c r="Z15" s="41" t="n">
        <f t="shared" si="9"/>
        <v>10731968238.214705</v>
      </c>
      <c r="AA15" s="41" t="n">
        <f t="shared" si="9"/>
        <v>10133889681.777004</v>
      </c>
      <c r="AB15" s="41" t="n">
        <f t="shared" si="9"/>
        <v>11161308421.431822</v>
      </c>
      <c r="AC15" s="41" t="n">
        <f t="shared" si="9"/>
        <v>11261281263.942505</v>
      </c>
      <c r="AD15" s="41" t="n">
        <f t="shared" si="9"/>
        <v>12044604439.068697</v>
      </c>
      <c r="AE15" s="41" t="n">
        <f t="shared" si="9"/>
        <v>11637426418.721519</v>
      </c>
      <c r="AF15" s="41" t="n">
        <f t="shared" si="9"/>
        <v>12049832673.005793</v>
      </c>
      <c r="AG15" s="41" t="n">
        <f t="shared" si="9"/>
        <v>9745118167.8109398</v>
      </c>
      <c r="AH15" s="41" t="n">
        <f t="shared" si="9"/>
        <v>8555292862.6370516</v>
      </c>
      <c r="AI15" s="41" t="n">
        <f t="shared" si="9"/>
        <v>8660567661.2628975</v>
      </c>
      <c r="AJ15" s="41" t="n">
        <f t="shared" si="9"/>
        <v>6219992322.7013597</v>
      </c>
      <c r="AK15" s="41" t="n">
        <f t="shared" si="9"/>
        <v>4906428095.9638767</v>
      </c>
      <c r="AL15" s="41" t="n">
        <f t="shared" si="9"/>
        <v>4730607478.467062</v>
      </c>
      <c r="AM15" s="41" t="n">
        <f t="shared" si="9"/>
        <v>4725065610.7609043</v>
      </c>
      <c r="AN15" s="41" t="n">
        <f t="shared" si="9"/>
        <v>4873865091.7596331</v>
      </c>
      <c r="AO15" s="41" t="n">
        <f t="shared" si="9"/>
        <v>5469238052.015276</v>
      </c>
      <c r="AP15" s="41" t="n">
        <f t="shared" si="9"/>
        <v>6854483615.0551739</v>
      </c>
      <c r="AQ15" s="41" t="n">
        <f t="shared" si="9"/>
        <v>6753072693.2157736</v>
      </c>
      <c r="AR15" s="41" t="n">
        <f t="shared" si="9"/>
        <v>3210115442.429996</v>
      </c>
      <c r="AS15" s="41" t="n">
        <f t="shared" si="9"/>
        <v>2093265783.6803</v>
      </c>
      <c r="AT15" s="41" t="n">
        <f t="shared" si="9"/>
        <v>672492495.63538754</v>
      </c>
    </row>
    <row r="16">
      <c r="A16" s="27" t="str">
        <f t="shared" si="3"/>
        <v>Applied Research (6.2)</v>
      </c>
      <c r="B16" s="41" t="n">
        <f t="shared" ref="B16:B24" si="10">AL16</f>
        <v>7385988789.4862576</v>
      </c>
      <c r="C16" s="41" t="n">
        <f t="shared" si="4"/>
        <v>9113284064.5064163</v>
      </c>
      <c r="D16" s="41" t="n">
        <f t="shared" si="4"/>
        <v>10727955364.504601</v>
      </c>
      <c r="E16" s="41" t="n">
        <f t="shared" si="4"/>
        <v>4709186989.9869452</v>
      </c>
      <c r="F16" s="29" t="n">
        <f t="shared" ref="F16:F24" si="11">(D16/C16)-1</f>
        <v>0.17717776474090807</v>
      </c>
      <c r="G16" s="25" t="n">
        <f t="shared" ref="G16:G24" si="12">(D16/B16)-1</f>
        <v>0.45247382175498774</v>
      </c>
      <c r="H16" s="25" t="n">
        <f t="shared" ref="H16:H24" si="13">E16/D16</f>
        <v>0.43896407376639079</v>
      </c>
      <c r="I16" s="11" t="n">
        <f t="shared" si="6"/>
        <v>0.30550507409324906</v>
      </c>
      <c r="J16" s="11" t="n">
        <f t="shared" si="7"/>
        <v>0.21932926774318426</v>
      </c>
      <c r="K16" s="25"/>
      <c r="L16" s="9" t="str">
        <f t="shared" si="8"/>
        <v>Applied Research (6.2)</v>
      </c>
      <c r="M16" s="41" t="n">
        <f t="shared" ref="M16:AT16" si="14">IF(M3="","",M3/VLOOKUP(M$14,deflator,2,FALSE))</f>
        <v>3283783753.9976687</v>
      </c>
      <c r="N16" s="41" t="n">
        <f t="shared" si="14"/>
        <v>4385347301.0365543</v>
      </c>
      <c r="O16" s="41" t="n">
        <f t="shared" si="14"/>
        <v>4046402965.7020488</v>
      </c>
      <c r="P16" s="41" t="n">
        <f t="shared" si="14"/>
        <v>4028615185.1435699</v>
      </c>
      <c r="Q16" s="41" t="n">
        <f t="shared" si="14"/>
        <v>3915774490.9295869</v>
      </c>
      <c r="R16" s="41" t="n">
        <f t="shared" si="14"/>
        <v>4074191441.2158513</v>
      </c>
      <c r="S16" s="41" t="n">
        <f t="shared" si="14"/>
        <v>3958148773.4508338</v>
      </c>
      <c r="T16" s="41" t="n">
        <f t="shared" si="14"/>
        <v>3351520995.0680194</v>
      </c>
      <c r="U16" s="41" t="n">
        <f t="shared" si="14"/>
        <v>3427511929.9345455</v>
      </c>
      <c r="V16" s="41" t="n">
        <f t="shared" si="14"/>
        <v>3716411927.2926264</v>
      </c>
      <c r="W16" s="41" t="n">
        <f t="shared" si="14"/>
        <v>4070390913.9937682</v>
      </c>
      <c r="X16" s="41" t="n">
        <f t="shared" si="14"/>
        <v>4385839493.5184364</v>
      </c>
      <c r="Y16" s="41" t="n">
        <f t="shared" si="14"/>
        <v>4954443295.9347525</v>
      </c>
      <c r="Z16" s="41" t="n">
        <f t="shared" si="14"/>
        <v>5737815152.728404</v>
      </c>
      <c r="AA16" s="41" t="n">
        <f t="shared" si="14"/>
        <v>6693021277.1963091</v>
      </c>
      <c r="AB16" s="41" t="n">
        <f t="shared" si="14"/>
        <v>7272600336.4522476</v>
      </c>
      <c r="AC16" s="41" t="n">
        <f t="shared" si="14"/>
        <v>7419947958.8106699</v>
      </c>
      <c r="AD16" s="41" t="n">
        <f t="shared" si="14"/>
        <v>8090579875.0440998</v>
      </c>
      <c r="AE16" s="41" t="n">
        <f t="shared" si="14"/>
        <v>8752390368.0677948</v>
      </c>
      <c r="AF16" s="41" t="n">
        <f t="shared" si="14"/>
        <v>9082641702.1258316</v>
      </c>
      <c r="AG16" s="41" t="n">
        <f t="shared" si="14"/>
        <v>10163437996.071985</v>
      </c>
      <c r="AH16" s="41" t="n">
        <f t="shared" si="14"/>
        <v>11153184499.085361</v>
      </c>
      <c r="AI16" s="41" t="n">
        <f t="shared" si="14"/>
        <v>9988506328.9124908</v>
      </c>
      <c r="AJ16" s="41" t="n">
        <f t="shared" si="14"/>
        <v>8232427292.663332</v>
      </c>
      <c r="AK16" s="41" t="n">
        <f t="shared" si="14"/>
        <v>8294606613.8184881</v>
      </c>
      <c r="AL16" s="41" t="n">
        <f t="shared" si="14"/>
        <v>7385988789.4862576</v>
      </c>
      <c r="AM16" s="41" t="n">
        <f t="shared" si="14"/>
        <v>7910082577.6327877</v>
      </c>
      <c r="AN16" s="41" t="n">
        <f t="shared" si="14"/>
        <v>7992508082.3455324</v>
      </c>
      <c r="AO16" s="41" t="n">
        <f t="shared" si="14"/>
        <v>7881105876.2539587</v>
      </c>
      <c r="AP16" s="41" t="n">
        <f t="shared" si="14"/>
        <v>8693784230.6948452</v>
      </c>
      <c r="AQ16" s="41" t="n">
        <f t="shared" si="14"/>
        <v>8835129573.2514572</v>
      </c>
      <c r="AR16" s="41" t="n">
        <f t="shared" si="14"/>
        <v>9113284064.5064163</v>
      </c>
      <c r="AS16" s="41" t="n">
        <f t="shared" si="14"/>
        <v>10727955364.504601</v>
      </c>
      <c r="AT16" s="41" t="n">
        <f t="shared" si="14"/>
        <v>4709186989.9869452</v>
      </c>
    </row>
    <row r="17">
      <c r="A17" s="27" t="str">
        <f t="shared" si="3"/>
        <v>Basic Research (6.1)</v>
      </c>
      <c r="B17" s="41" t="n">
        <f t="shared" si="10"/>
        <v>3753038190.6149216</v>
      </c>
      <c r="C17" s="41" t="n">
        <f t="shared" si="4"/>
        <v>3737953451.9467115</v>
      </c>
      <c r="D17" s="41" t="n">
        <f t="shared" si="4"/>
        <v>3518389135.1300001</v>
      </c>
      <c r="E17" s="41" t="n">
        <f t="shared" si="4"/>
        <v>1687459299.8734179</v>
      </c>
      <c r="F17" s="29" t="n">
        <f t="shared" si="11"/>
        <v>-5.873917897569414E-2</v>
      </c>
      <c r="G17" s="25" t="n">
        <f t="shared" si="12"/>
        <v>-6.2522426782572915E-2</v>
      </c>
      <c r="H17" s="25" t="n">
        <f t="shared" si="13"/>
        <v>0.47961133207940865</v>
      </c>
      <c r="I17" s="11" t="n">
        <f t="shared" si="6"/>
        <v>0.10019483647119086</v>
      </c>
      <c r="J17" s="11" t="n">
        <f t="shared" si="7"/>
        <v>7.8593016878416438E-2</v>
      </c>
      <c r="K17" s="25"/>
      <c r="L17" s="9" t="str">
        <f t="shared" si="8"/>
        <v>Basic Research (6.1)</v>
      </c>
      <c r="M17" s="41" t="n">
        <f t="shared" ref="M17:AT17" si="15">IF(M4="","",M4/VLOOKUP(M$14,deflator,2,FALSE))</f>
        <v>1801243738.8209174</v>
      </c>
      <c r="N17" s="41" t="n">
        <f t="shared" si="15"/>
        <v>2037454481.7599463</v>
      </c>
      <c r="O17" s="41" t="n">
        <f t="shared" si="15"/>
        <v>2249433892.6009574</v>
      </c>
      <c r="P17" s="41" t="n">
        <f t="shared" si="15"/>
        <v>2511583117.8739448</v>
      </c>
      <c r="Q17" s="41" t="n">
        <f t="shared" si="15"/>
        <v>1916452557.9170494</v>
      </c>
      <c r="R17" s="41" t="n">
        <f t="shared" si="15"/>
        <v>2808722188.0974069</v>
      </c>
      <c r="S17" s="41" t="n">
        <f t="shared" si="15"/>
        <v>2755053388.2369089</v>
      </c>
      <c r="T17" s="41" t="n">
        <f t="shared" si="15"/>
        <v>2884335281.733181</v>
      </c>
      <c r="U17" s="41" t="n">
        <f t="shared" si="15"/>
        <v>2763378162.9437814</v>
      </c>
      <c r="V17" s="41" t="n">
        <f t="shared" si="15"/>
        <v>2925948475.7314038</v>
      </c>
      <c r="W17" s="41" t="n">
        <f t="shared" si="15"/>
        <v>2761151924.5194902</v>
      </c>
      <c r="X17" s="41" t="n">
        <f t="shared" si="15"/>
        <v>3107500979.2457519</v>
      </c>
      <c r="Y17" s="41" t="n">
        <f t="shared" si="15"/>
        <v>3869596854.2763648</v>
      </c>
      <c r="Z17" s="41" t="n">
        <f t="shared" si="15"/>
        <v>5162102067.0022821</v>
      </c>
      <c r="AA17" s="41" t="n">
        <f t="shared" si="15"/>
        <v>5646794851.9747591</v>
      </c>
      <c r="AB17" s="41" t="n">
        <f t="shared" si="15"/>
        <v>6747055343.8841591</v>
      </c>
      <c r="AC17" s="41" t="n">
        <f t="shared" si="15"/>
        <v>6288499989.1644554</v>
      </c>
      <c r="AD17" s="41" t="n">
        <f t="shared" si="15"/>
        <v>6484734194.5595856</v>
      </c>
      <c r="AE17" s="41" t="n">
        <f t="shared" si="15"/>
        <v>6616336900.0749693</v>
      </c>
      <c r="AF17" s="41" t="n">
        <f t="shared" si="15"/>
        <v>6456244838.5881901</v>
      </c>
      <c r="AG17" s="41" t="n">
        <f t="shared" si="15"/>
        <v>6776869565.8205576</v>
      </c>
      <c r="AH17" s="41" t="n">
        <f t="shared" si="15"/>
        <v>5756016041.1031713</v>
      </c>
      <c r="AI17" s="41" t="n">
        <f t="shared" si="15"/>
        <v>5260745721.9172478</v>
      </c>
      <c r="AJ17" s="41" t="n">
        <f t="shared" si="15"/>
        <v>4227670363.9256673</v>
      </c>
      <c r="AK17" s="41" t="n">
        <f t="shared" si="15"/>
        <v>4030302082.3663483</v>
      </c>
      <c r="AL17" s="41" t="n">
        <f t="shared" si="15"/>
        <v>3753038190.6149216</v>
      </c>
      <c r="AM17" s="41" t="n">
        <f t="shared" si="15"/>
        <v>3892870301.8526635</v>
      </c>
      <c r="AN17" s="41" t="n">
        <f t="shared" si="15"/>
        <v>3831167853.3937826</v>
      </c>
      <c r="AO17" s="41" t="n">
        <f t="shared" si="15"/>
        <v>4201659024.9550695</v>
      </c>
      <c r="AP17" s="41" t="n">
        <f t="shared" si="15"/>
        <v>4352630030.5865765</v>
      </c>
      <c r="AQ17" s="41" t="n">
        <f t="shared" si="15"/>
        <v>4173490287.0020738</v>
      </c>
      <c r="AR17" s="41" t="n">
        <f t="shared" si="15"/>
        <v>3737953451.9467115</v>
      </c>
      <c r="AS17" s="41" t="n">
        <f t="shared" si="15"/>
        <v>3518389135.1300001</v>
      </c>
      <c r="AT17" s="41" t="n">
        <f t="shared" si="15"/>
        <v>1687459299.8734179</v>
      </c>
    </row>
    <row r="18">
      <c r="A18" s="27" t="str">
        <f t="shared" si="3"/>
        <v>Commercialization</v>
      </c>
      <c r="B18" s="41" t="n">
        <f t="shared" si="10"/>
        <v>1252391172.4328175</v>
      </c>
      <c r="C18" s="41" t="n">
        <f t="shared" si="4"/>
        <v>452608499.06285924</v>
      </c>
      <c r="D18" s="41" t="n">
        <f t="shared" si="4"/>
        <v>230728367.7877</v>
      </c>
      <c r="E18" s="41" t="n">
        <f t="shared" si="4"/>
        <v>155823645.73799691</v>
      </c>
      <c r="F18" s="29" t="n">
        <f t="shared" si="11"/>
        <v>-0.49022528683082478</v>
      </c>
      <c r="G18" s="25" t="n">
        <f t="shared" si="12"/>
        <v>-0.815769726850197</v>
      </c>
      <c r="H18" s="25" t="n">
        <f t="shared" si="13"/>
        <v>0.67535538534808537</v>
      </c>
      <c r="I18" s="11" t="n">
        <f t="shared" si="6"/>
        <v>6.5705611835057036E-3</v>
      </c>
      <c r="J18" s="11" t="n">
        <f t="shared" si="7"/>
        <v>7.2574493621632465E-3</v>
      </c>
      <c r="K18" s="25"/>
      <c r="L18" s="9" t="str">
        <f t="shared" si="8"/>
        <v>Commercialization</v>
      </c>
      <c r="M18" s="41" t="str">
        <f t="shared" ref="M18:AT18" si="16">IF(M5="","",M5/VLOOKUP(M$14,deflator,2,FALSE))</f>
      </c>
      <c r="N18" s="41" t="str">
        <f t="shared" si="16"/>
      </c>
      <c r="O18" s="41" t="str">
        <f t="shared" si="16"/>
      </c>
      <c r="P18" s="41" t="str">
        <f t="shared" si="16"/>
      </c>
      <c r="Q18" s="41" t="str">
        <f t="shared" si="16"/>
      </c>
      <c r="R18" s="41" t="n">
        <f t="shared" si="16"/>
        <v>3129621980.7559323</v>
      </c>
      <c r="S18" s="41" t="n">
        <f t="shared" si="16"/>
        <v>1604662681.6355047</v>
      </c>
      <c r="T18" s="41" t="n">
        <f t="shared" si="16"/>
        <v>646238932.06463528</v>
      </c>
      <c r="U18" s="41" t="n">
        <f t="shared" si="16"/>
        <v>703299815.54670024</v>
      </c>
      <c r="V18" s="41" t="n">
        <f t="shared" si="16"/>
        <v>435503866.00316989</v>
      </c>
      <c r="W18" s="41" t="n">
        <f t="shared" si="16"/>
        <v>944579434.92006588</v>
      </c>
      <c r="X18" s="41" t="n">
        <f t="shared" si="16"/>
        <v>1040655384.4576174</v>
      </c>
      <c r="Y18" s="41" t="n">
        <f t="shared" si="16"/>
        <v>1431847708.4905832</v>
      </c>
      <c r="Z18" s="41" t="n">
        <f t="shared" si="16"/>
        <v>1627235707.0333757</v>
      </c>
      <c r="AA18" s="41" t="n">
        <f t="shared" si="16"/>
        <v>2073231613.5252032</v>
      </c>
      <c r="AB18" s="41" t="n">
        <f t="shared" si="16"/>
        <v>2530719873.6183381</v>
      </c>
      <c r="AC18" s="41" t="n">
        <f t="shared" si="16"/>
        <v>2579266019.107399</v>
      </c>
      <c r="AD18" s="41" t="n">
        <f t="shared" si="16"/>
        <v>2691229402.2323351</v>
      </c>
      <c r="AE18" s="41" t="n">
        <f t="shared" si="16"/>
        <v>2566729577.2396064</v>
      </c>
      <c r="AF18" s="41" t="n">
        <f t="shared" si="16"/>
        <v>2379866509.0583372</v>
      </c>
      <c r="AG18" s="41" t="n">
        <f t="shared" si="16"/>
        <v>2423557037.5932722</v>
      </c>
      <c r="AH18" s="41" t="n">
        <f t="shared" si="16"/>
        <v>2560604801.1445975</v>
      </c>
      <c r="AI18" s="41" t="n">
        <f t="shared" si="16"/>
        <v>1922090175.9213891</v>
      </c>
      <c r="AJ18" s="41" t="n">
        <f t="shared" si="16"/>
        <v>1624549982.3733244</v>
      </c>
      <c r="AK18" s="41" t="n">
        <f t="shared" si="16"/>
        <v>1762592003.9072268</v>
      </c>
      <c r="AL18" s="41" t="n">
        <f t="shared" si="16"/>
        <v>1252391172.4328175</v>
      </c>
      <c r="AM18" s="41" t="n">
        <f t="shared" si="16"/>
        <v>1094051226.2205951</v>
      </c>
      <c r="AN18" s="41" t="n">
        <f t="shared" si="16"/>
        <v>1107877420.7957509</v>
      </c>
      <c r="AO18" s="41" t="n">
        <f t="shared" si="16"/>
        <v>825013968.98211408</v>
      </c>
      <c r="AP18" s="41" t="n">
        <f t="shared" si="16"/>
        <v>814584502.889449</v>
      </c>
      <c r="AQ18" s="41" t="n">
        <f t="shared" si="16"/>
        <v>819022590.06413805</v>
      </c>
      <c r="AR18" s="41" t="n">
        <f t="shared" si="16"/>
        <v>452608499.06285924</v>
      </c>
      <c r="AS18" s="41" t="n">
        <f t="shared" si="16"/>
        <v>230728367.7877</v>
      </c>
      <c r="AT18" s="41" t="n">
        <f t="shared" si="16"/>
        <v>155823645.73799691</v>
      </c>
    </row>
    <row r="19">
      <c r="A19" s="27" t="str">
        <f t="shared" si="3"/>
        <v>Engineering Development</v>
      </c>
      <c r="B19" s="41" t="n">
        <f t="shared" si="10"/>
        <v>4721889519.7392035</v>
      </c>
      <c r="C19" s="41" t="n">
        <f t="shared" si="4"/>
        <v>2857405144.3635774</v>
      </c>
      <c r="D19" s="41" t="n">
        <f t="shared" si="4"/>
        <v>1779038404.9054</v>
      </c>
      <c r="E19" s="41" t="n">
        <f t="shared" si="4"/>
        <v>1382118273.2045178</v>
      </c>
      <c r="F19" s="29" t="n">
        <f t="shared" si="11"/>
        <v>-0.37739371386844733</v>
      </c>
      <c r="G19" s="25" t="n">
        <f t="shared" si="12"/>
        <v>-0.62323591065221307</v>
      </c>
      <c r="H19" s="25" t="n">
        <f t="shared" si="13"/>
        <v>0.77689063338574282</v>
      </c>
      <c r="I19" s="11" t="n">
        <f t="shared" si="6"/>
        <v>5.0662520605151501E-2</v>
      </c>
      <c r="J19" s="11" t="n">
        <f t="shared" si="7"/>
        <v>6.4371830942576674E-2</v>
      </c>
      <c r="K19" s="25"/>
      <c r="L19" s="9" t="str">
        <f t="shared" si="8"/>
        <v>Engineering Development</v>
      </c>
      <c r="M19" s="41" t="n">
        <f t="shared" ref="M19:AT19" si="17">IF(M6="","",M6/VLOOKUP(M$14,deflator,2,FALSE))</f>
        <v>15921634396.974962</v>
      </c>
      <c r="N19" s="41" t="n">
        <f t="shared" si="17"/>
        <v>11111528206.206158</v>
      </c>
      <c r="O19" s="41" t="n">
        <f t="shared" si="17"/>
        <v>13889624953.836432</v>
      </c>
      <c r="P19" s="41" t="n">
        <f t="shared" si="17"/>
        <v>15246455620.206327</v>
      </c>
      <c r="Q19" s="41" t="n">
        <f t="shared" si="17"/>
        <v>16272418870.850752</v>
      </c>
      <c r="R19" s="41" t="n">
        <f t="shared" si="17"/>
        <v>9724525816.1338692</v>
      </c>
      <c r="S19" s="41" t="n">
        <f t="shared" si="17"/>
        <v>9588255442.958147</v>
      </c>
      <c r="T19" s="41" t="n">
        <f t="shared" si="17"/>
        <v>9740907357.334959</v>
      </c>
      <c r="U19" s="41" t="n">
        <f t="shared" si="17"/>
        <v>8486435972.9931269</v>
      </c>
      <c r="V19" s="41" t="n">
        <f t="shared" si="17"/>
        <v>7085243706.0037527</v>
      </c>
      <c r="W19" s="41" t="n">
        <f t="shared" si="17"/>
        <v>5276419287.5706558</v>
      </c>
      <c r="X19" s="41" t="n">
        <f t="shared" si="17"/>
        <v>5710328074.735465</v>
      </c>
      <c r="Y19" s="41" t="n">
        <f t="shared" si="17"/>
        <v>5839465555.0671768</v>
      </c>
      <c r="Z19" s="41" t="n">
        <f t="shared" si="17"/>
        <v>5477010497.1371403</v>
      </c>
      <c r="AA19" s="41" t="n">
        <f t="shared" si="17"/>
        <v>5363206264.6679411</v>
      </c>
      <c r="AB19" s="41" t="n">
        <f t="shared" si="17"/>
        <v>3827766046.8066664</v>
      </c>
      <c r="AC19" s="41" t="n">
        <f t="shared" si="17"/>
        <v>3670491609.5192704</v>
      </c>
      <c r="AD19" s="41" t="n">
        <f t="shared" si="17"/>
        <v>5043570807.760498</v>
      </c>
      <c r="AE19" s="41" t="n">
        <f t="shared" si="17"/>
        <v>5247916355.5601807</v>
      </c>
      <c r="AF19" s="41" t="n">
        <f t="shared" si="17"/>
        <v>7218128664.1206379</v>
      </c>
      <c r="AG19" s="41" t="n">
        <f t="shared" si="17"/>
        <v>7815398432.9480648</v>
      </c>
      <c r="AH19" s="41" t="n">
        <f t="shared" si="17"/>
        <v>6981547155.7163591</v>
      </c>
      <c r="AI19" s="41" t="n">
        <f t="shared" si="17"/>
        <v>5820903017.5347853</v>
      </c>
      <c r="AJ19" s="41" t="n">
        <f t="shared" si="17"/>
        <v>4602547270.3289909</v>
      </c>
      <c r="AK19" s="41" t="n">
        <f t="shared" si="17"/>
        <v>5174866467.7677126</v>
      </c>
      <c r="AL19" s="41" t="n">
        <f t="shared" si="17"/>
        <v>4721889519.7392035</v>
      </c>
      <c r="AM19" s="41" t="n">
        <f t="shared" si="17"/>
        <v>5763588272.2912426</v>
      </c>
      <c r="AN19" s="41" t="n">
        <f t="shared" si="17"/>
        <v>5972422410.8569336</v>
      </c>
      <c r="AO19" s="41" t="n">
        <f t="shared" si="17"/>
        <v>6689660777.2608566</v>
      </c>
      <c r="AP19" s="41" t="n">
        <f t="shared" si="17"/>
        <v>7990530271.6376972</v>
      </c>
      <c r="AQ19" s="41" t="n">
        <f t="shared" si="17"/>
        <v>8704861458.9047527</v>
      </c>
      <c r="AR19" s="41" t="n">
        <f t="shared" si="17"/>
        <v>2857405144.3635774</v>
      </c>
      <c r="AS19" s="41" t="n">
        <f t="shared" si="17"/>
        <v>1779038404.9054</v>
      </c>
      <c r="AT19" s="41" t="n">
        <f t="shared" si="17"/>
        <v>1382118273.2045178</v>
      </c>
    </row>
    <row r="20">
      <c r="A20" s="27" t="str">
        <f t="shared" si="3"/>
        <v>Experimental Development</v>
      </c>
      <c r="B20" s="41" t="str">
        <f t="shared" si="10"/>
      </c>
      <c r="C20" s="41" t="n">
        <f t="shared" si="4"/>
        <v>5316753072.6401405</v>
      </c>
      <c r="D20" s="41" t="n">
        <f t="shared" si="4"/>
        <v>7971232383.1028004</v>
      </c>
      <c r="E20" s="41" t="n">
        <f t="shared" si="4"/>
        <v>5857019946.7789278</v>
      </c>
      <c r="F20" s="29" t="n">
        <f t="shared" si="11"/>
        <v>0.49926699137534425</v>
      </c>
      <c r="G20" s="25" t="e">
        <f t="shared" si="12"/>
        <v>#VALUE!</v>
      </c>
      <c r="H20" s="25" t="n">
        <f t="shared" si="13"/>
        <v>0.73476968996594283</v>
      </c>
      <c r="I20" s="11" t="n">
        <f t="shared" si="6"/>
        <v>0.22700056600457186</v>
      </c>
      <c r="J20" s="11" t="n">
        <f t="shared" si="7"/>
        <v>0.27278931561131475</v>
      </c>
      <c r="K20" s="25"/>
      <c r="L20" s="9" t="str">
        <f t="shared" si="8"/>
        <v>Experimental Development</v>
      </c>
      <c r="M20" s="41" t="str">
        <f t="shared" ref="M20:AT20" si="18">IF(M7="","",M7/VLOOKUP(M$14,deflator,2,FALSE))</f>
      </c>
      <c r="N20" s="41" t="str">
        <f t="shared" si="18"/>
      </c>
      <c r="O20" s="41" t="str">
        <f t="shared" si="18"/>
      </c>
      <c r="P20" s="41" t="str">
        <f t="shared" si="18"/>
      </c>
      <c r="Q20" s="41" t="str">
        <f t="shared" si="18"/>
      </c>
      <c r="R20" s="41" t="str">
        <f t="shared" si="18"/>
      </c>
      <c r="S20" s="41" t="str">
        <f t="shared" si="18"/>
      </c>
      <c r="T20" s="41" t="str">
        <f t="shared" si="18"/>
      </c>
      <c r="U20" s="41" t="str">
        <f t="shared" si="18"/>
      </c>
      <c r="V20" s="41" t="str">
        <f t="shared" si="18"/>
      </c>
      <c r="W20" s="41" t="str">
        <f t="shared" si="18"/>
      </c>
      <c r="X20" s="41" t="str">
        <f t="shared" si="18"/>
      </c>
      <c r="Y20" s="41" t="str">
        <f t="shared" si="18"/>
      </c>
      <c r="Z20" s="41" t="str">
        <f t="shared" si="18"/>
      </c>
      <c r="AA20" s="41" t="str">
        <f t="shared" si="18"/>
      </c>
      <c r="AB20" s="41" t="str">
        <f t="shared" si="18"/>
      </c>
      <c r="AC20" s="41" t="str">
        <f t="shared" si="18"/>
      </c>
      <c r="AD20" s="41" t="str">
        <f t="shared" si="18"/>
      </c>
      <c r="AE20" s="41" t="str">
        <f t="shared" si="18"/>
      </c>
      <c r="AF20" s="41" t="str">
        <f t="shared" si="18"/>
      </c>
      <c r="AG20" s="41" t="str">
        <f t="shared" si="18"/>
      </c>
      <c r="AH20" s="41" t="str">
        <f t="shared" si="18"/>
      </c>
      <c r="AI20" s="41" t="str">
        <f t="shared" si="18"/>
      </c>
      <c r="AJ20" s="41" t="str">
        <f t="shared" si="18"/>
      </c>
      <c r="AK20" s="41" t="str">
        <f t="shared" si="18"/>
      </c>
      <c r="AL20" s="41" t="str">
        <f t="shared" si="18"/>
      </c>
      <c r="AM20" s="41" t="str">
        <f t="shared" si="18"/>
      </c>
      <c r="AN20" s="41" t="str">
        <f t="shared" si="18"/>
      </c>
      <c r="AO20" s="41" t="str">
        <f t="shared" si="18"/>
      </c>
      <c r="AP20" s="41" t="str">
        <f t="shared" si="18"/>
      </c>
      <c r="AQ20" s="41" t="str">
        <f t="shared" si="18"/>
      </c>
      <c r="AR20" s="41" t="n">
        <f t="shared" si="18"/>
        <v>5316753072.6401405</v>
      </c>
      <c r="AS20" s="41" t="n">
        <f t="shared" si="18"/>
        <v>7971232383.1028004</v>
      </c>
      <c r="AT20" s="41" t="n">
        <f t="shared" si="18"/>
        <v>5857019946.7789278</v>
      </c>
    </row>
    <row r="21" ht="30" customHeight="1">
      <c r="A21" s="27" t="str">
        <f t="shared" si="3"/>
        <v>Operational Systems Development</v>
      </c>
      <c r="B21" s="41" t="n">
        <f t="shared" si="10"/>
        <v>5118367612.2598724</v>
      </c>
      <c r="C21" s="41" t="n">
        <f t="shared" si="4"/>
        <v>344820588.71775663</v>
      </c>
      <c r="D21" s="41" t="n">
        <f t="shared" si="4"/>
        <v>163702780.1909</v>
      </c>
      <c r="E21" s="41" t="n">
        <f t="shared" si="4"/>
        <v>69116522.514555246</v>
      </c>
      <c r="F21" s="29" t="n">
        <f t="shared" si="11"/>
        <v>-0.52525230352502417</v>
      </c>
      <c r="G21" s="25" t="n">
        <f t="shared" si="12"/>
        <v>-0.96801660361424846</v>
      </c>
      <c r="H21" s="25" t="n">
        <f t="shared" si="13"/>
        <v>0.42220738361288584</v>
      </c>
      <c r="I21" s="11" t="n">
        <f t="shared" si="6"/>
        <v>4.6618417295960892E-3</v>
      </c>
      <c r="J21" s="11" t="n">
        <f t="shared" si="7"/>
        <v>3.2190856520043884E-3</v>
      </c>
      <c r="K21" s="25"/>
      <c r="L21" s="9" t="str">
        <f t="shared" si="8"/>
        <v>Operational Systems Development</v>
      </c>
      <c r="M21" s="41" t="n">
        <f t="shared" ref="M21:AT21" si="19">IF(M8="","",M8/VLOOKUP(M$14,deflator,2,FALSE))</f>
        <v>7605376990.7839127</v>
      </c>
      <c r="N21" s="41" t="n">
        <f t="shared" si="19"/>
        <v>8267829829.8658648</v>
      </c>
      <c r="O21" s="41" t="n">
        <f t="shared" si="19"/>
        <v>7320792610.0846043</v>
      </c>
      <c r="P21" s="41" t="n">
        <f t="shared" si="19"/>
        <v>6806676954.2183819</v>
      </c>
      <c r="Q21" s="41" t="n">
        <f t="shared" si="19"/>
        <v>6418869185.7672348</v>
      </c>
      <c r="R21" s="41" t="n">
        <f t="shared" si="19"/>
        <v>8349796975.8749399</v>
      </c>
      <c r="S21" s="41" t="n">
        <f t="shared" si="19"/>
        <v>6991556113.0012531</v>
      </c>
      <c r="T21" s="41" t="n">
        <f t="shared" si="19"/>
        <v>6946083141.539052</v>
      </c>
      <c r="U21" s="41" t="n">
        <f t="shared" si="19"/>
        <v>7970192739.730876</v>
      </c>
      <c r="V21" s="41" t="n">
        <f t="shared" si="19"/>
        <v>8344245233.5387774</v>
      </c>
      <c r="W21" s="41" t="n">
        <f t="shared" si="19"/>
        <v>8154896963.1662178</v>
      </c>
      <c r="X21" s="41" t="n">
        <f t="shared" si="19"/>
        <v>7679673452.0731077</v>
      </c>
      <c r="Y21" s="41" t="n">
        <f t="shared" si="19"/>
        <v>11300807598.795256</v>
      </c>
      <c r="Z21" s="41" t="n">
        <f t="shared" si="19"/>
        <v>13566205557.300655</v>
      </c>
      <c r="AA21" s="41" t="n">
        <f t="shared" si="19"/>
        <v>13854951957.439199</v>
      </c>
      <c r="AB21" s="41" t="n">
        <f t="shared" si="19"/>
        <v>17028720945.069265</v>
      </c>
      <c r="AC21" s="41" t="n">
        <f t="shared" si="19"/>
        <v>20963391881.882217</v>
      </c>
      <c r="AD21" s="41" t="n">
        <f t="shared" si="19"/>
        <v>20493323545.181633</v>
      </c>
      <c r="AE21" s="41" t="n">
        <f t="shared" si="19"/>
        <v>17296377708.962749</v>
      </c>
      <c r="AF21" s="41" t="n">
        <f t="shared" si="19"/>
        <v>18259497729.477215</v>
      </c>
      <c r="AG21" s="41" t="n">
        <f t="shared" si="19"/>
        <v>14988679099.764082</v>
      </c>
      <c r="AH21" s="41" t="n">
        <f t="shared" si="19"/>
        <v>12931480785.323357</v>
      </c>
      <c r="AI21" s="41" t="n">
        <f t="shared" si="19"/>
        <v>10329231134.66534</v>
      </c>
      <c r="AJ21" s="41" t="n">
        <f t="shared" si="19"/>
        <v>7898387779.3371601</v>
      </c>
      <c r="AK21" s="41" t="n">
        <f t="shared" si="19"/>
        <v>5125100167.796629</v>
      </c>
      <c r="AL21" s="41" t="n">
        <f t="shared" si="19"/>
        <v>5118367612.2598724</v>
      </c>
      <c r="AM21" s="41" t="n">
        <f t="shared" si="19"/>
        <v>4403867855.797431</v>
      </c>
      <c r="AN21" s="41" t="n">
        <f t="shared" si="19"/>
        <v>4895865305.8370104</v>
      </c>
      <c r="AO21" s="41" t="n">
        <f t="shared" si="19"/>
        <v>4723975167.7461424</v>
      </c>
      <c r="AP21" s="41" t="n">
        <f t="shared" si="19"/>
        <v>4568160823.0562601</v>
      </c>
      <c r="AQ21" s="41" t="n">
        <f t="shared" si="19"/>
        <v>4186922122.6266551</v>
      </c>
      <c r="AR21" s="41" t="n">
        <f t="shared" si="19"/>
        <v>344820588.71775663</v>
      </c>
      <c r="AS21" s="41" t="n">
        <f t="shared" si="19"/>
        <v>163702780.1909</v>
      </c>
      <c r="AT21" s="41" t="n">
        <f t="shared" si="19"/>
        <v>69116522.514555246</v>
      </c>
    </row>
    <row r="22" ht="30" customHeight="1">
      <c r="A22" s="27" t="str">
        <f t="shared" si="3"/>
        <v>R&amp;D administrative and operational expenses</v>
      </c>
      <c r="B22" s="41" t="n">
        <f t="shared" si="10"/>
        <v>1467720432.8205588</v>
      </c>
      <c r="C22" s="41" t="n">
        <f t="shared" si="4"/>
        <v>7124804438.73524</v>
      </c>
      <c r="D22" s="41" t="n">
        <f t="shared" si="4"/>
        <v>6358372138.7579002</v>
      </c>
      <c r="E22" s="41" t="n">
        <f t="shared" si="4"/>
        <v>5555253688.0990725</v>
      </c>
      <c r="F22" s="29" t="n">
        <f t="shared" si="11"/>
        <v>-0.1075723981714497</v>
      </c>
      <c r="G22" s="25" t="n">
        <f t="shared" si="12"/>
        <v>3.3321411875004294</v>
      </c>
      <c r="H22" s="25" t="n">
        <f t="shared" si="13"/>
        <v>0.87369118492398967</v>
      </c>
      <c r="I22" s="11" t="n">
        <f t="shared" si="6"/>
        <v>0.18107037971008422</v>
      </c>
      <c r="J22" s="11" t="n">
        <f t="shared" si="7"/>
        <v>0.25873462364716399</v>
      </c>
      <c r="K22" s="25"/>
      <c r="L22" s="9" t="str">
        <f t="shared" si="8"/>
        <v>R&amp;D administrative and operational expenses</v>
      </c>
      <c r="M22" s="41" t="n">
        <f t="shared" ref="M22:AT22" si="20">IF(M9="","",M9/VLOOKUP(M$14,deflator,2,FALSE))</f>
        <v>1484517140.0280166</v>
      </c>
      <c r="N22" s="41" t="n">
        <f t="shared" si="20"/>
        <v>2163690717.0635176</v>
      </c>
      <c r="O22" s="41" t="n">
        <f t="shared" si="20"/>
        <v>2646334243.4206676</v>
      </c>
      <c r="P22" s="41" t="n">
        <f t="shared" si="20"/>
        <v>2641680427.7753563</v>
      </c>
      <c r="Q22" s="41" t="n">
        <f t="shared" si="20"/>
        <v>2009284415.719228</v>
      </c>
      <c r="R22" s="41" t="n">
        <f t="shared" si="20"/>
        <v>1383677659.5790114</v>
      </c>
      <c r="S22" s="41" t="n">
        <f t="shared" si="20"/>
        <v>1429329325.5402408</v>
      </c>
      <c r="T22" s="41" t="n">
        <f t="shared" si="20"/>
        <v>1700193682.8084598</v>
      </c>
      <c r="U22" s="41" t="n">
        <f t="shared" si="20"/>
        <v>1460703480.883549</v>
      </c>
      <c r="V22" s="41" t="n">
        <f t="shared" si="20"/>
        <v>1662121589.3389282</v>
      </c>
      <c r="W22" s="41" t="n">
        <f t="shared" si="20"/>
        <v>1763911695.0657883</v>
      </c>
      <c r="X22" s="41" t="n">
        <f t="shared" si="20"/>
        <v>1769941786.5832188</v>
      </c>
      <c r="Y22" s="41" t="n">
        <f t="shared" si="20"/>
        <v>2244276391.5131059</v>
      </c>
      <c r="Z22" s="41" t="n">
        <f t="shared" si="20"/>
        <v>1828627896.8820491</v>
      </c>
      <c r="AA22" s="41" t="n">
        <f t="shared" si="20"/>
        <v>1688636002.9358382</v>
      </c>
      <c r="AB22" s="41" t="n">
        <f t="shared" si="20"/>
        <v>1851279674.6967521</v>
      </c>
      <c r="AC22" s="41" t="n">
        <f t="shared" si="20"/>
        <v>1796793788.376991</v>
      </c>
      <c r="AD22" s="41" t="n">
        <f t="shared" si="20"/>
        <v>1847522835.5383213</v>
      </c>
      <c r="AE22" s="41" t="n">
        <f t="shared" si="20"/>
        <v>1940181645.1342428</v>
      </c>
      <c r="AF22" s="41" t="n">
        <f t="shared" si="20"/>
        <v>2068006496.9209704</v>
      </c>
      <c r="AG22" s="41" t="n">
        <f t="shared" si="20"/>
        <v>2191292389.9839067</v>
      </c>
      <c r="AH22" s="41" t="n">
        <f t="shared" si="20"/>
        <v>1958285998.3711352</v>
      </c>
      <c r="AI22" s="41" t="n">
        <f t="shared" si="20"/>
        <v>1969540127.9299698</v>
      </c>
      <c r="AJ22" s="41" t="n">
        <f t="shared" si="20"/>
        <v>1683855396.9228206</v>
      </c>
      <c r="AK22" s="41" t="n">
        <f t="shared" si="20"/>
        <v>1787814153.6066964</v>
      </c>
      <c r="AL22" s="41" t="n">
        <f t="shared" si="20"/>
        <v>1467720432.8205588</v>
      </c>
      <c r="AM22" s="41" t="n">
        <f t="shared" si="20"/>
        <v>1321438634.3605721</v>
      </c>
      <c r="AN22" s="41" t="n">
        <f t="shared" si="20"/>
        <v>1115725802.7538459</v>
      </c>
      <c r="AO22" s="41" t="n">
        <f t="shared" si="20"/>
        <v>1147021841.691787</v>
      </c>
      <c r="AP22" s="41" t="n">
        <f t="shared" si="20"/>
        <v>1184522511.0350168</v>
      </c>
      <c r="AQ22" s="41" t="n">
        <f t="shared" si="20"/>
        <v>1369470299.2643671</v>
      </c>
      <c r="AR22" s="41" t="n">
        <f t="shared" si="20"/>
        <v>7124804438.73524</v>
      </c>
      <c r="AS22" s="41" t="n">
        <f t="shared" si="20"/>
        <v>6358372138.7579002</v>
      </c>
      <c r="AT22" s="41" t="n">
        <f t="shared" si="20"/>
        <v>5555253688.0990725</v>
      </c>
    </row>
    <row r="23" ht="30" customHeight="1">
      <c r="A23" s="27" t="str">
        <f t="shared" si="3"/>
        <v>R&amp;D facilities and major equipment</v>
      </c>
      <c r="B23" s="41" t="n">
        <f t="shared" si="10"/>
        <v>101474417.91517244</v>
      </c>
      <c r="C23" s="41" t="n">
        <f t="shared" si="4"/>
        <v>2822372709.9232249</v>
      </c>
      <c r="D23" s="41" t="n">
        <f t="shared" si="4"/>
        <v>2272789243.6329002</v>
      </c>
      <c r="E23" s="41" t="n">
        <f t="shared" si="4"/>
        <v>1382384525.7912226</v>
      </c>
      <c r="F23" s="29" t="n">
        <f t="shared" si="11"/>
        <v>-0.19472391593003835</v>
      </c>
      <c r="G23" s="25" t="n">
        <f t="shared" si="12"/>
        <v>21.39765736358142</v>
      </c>
      <c r="H23" s="25" t="n">
        <f t="shared" si="13"/>
        <v>0.60823260654893552</v>
      </c>
      <c r="I23" s="11" t="n">
        <f t="shared" si="6"/>
        <v>6.4723297467454796E-2</v>
      </c>
      <c r="J23" s="11" t="n">
        <f t="shared" si="7"/>
        <v>6.4384231593687127E-2</v>
      </c>
      <c r="K23" s="25"/>
      <c r="L23" s="9" t="str">
        <f t="shared" si="8"/>
        <v>R&amp;D facilities and major equipment</v>
      </c>
      <c r="M23" s="41" t="n">
        <f t="shared" ref="M23:AT23" si="21">IF(M10="","",M10/VLOOKUP(M$14,deflator,2,FALSE))</f>
        <v>570512986.05126691</v>
      </c>
      <c r="N23" s="41" t="n">
        <f t="shared" si="21"/>
        <v>429579472.80815983</v>
      </c>
      <c r="O23" s="41" t="n">
        <f t="shared" si="21"/>
        <v>361362702.64577508</v>
      </c>
      <c r="P23" s="41" t="n">
        <f t="shared" si="21"/>
        <v>753710018.72043467</v>
      </c>
      <c r="Q23" s="41" t="n">
        <f t="shared" si="21"/>
        <v>1209722711.9151883</v>
      </c>
      <c r="R23" s="41" t="n">
        <f t="shared" si="21"/>
        <v>1258662591.9835112</v>
      </c>
      <c r="S23" s="41" t="n">
        <f t="shared" si="21"/>
        <v>1140449765.2074039</v>
      </c>
      <c r="T23" s="41" t="n">
        <f t="shared" si="21"/>
        <v>871128658.73294485</v>
      </c>
      <c r="U23" s="41" t="n">
        <f t="shared" si="21"/>
        <v>1049260299.103472</v>
      </c>
      <c r="V23" s="41" t="n">
        <f t="shared" si="21"/>
        <v>1125861770.2461233</v>
      </c>
      <c r="W23" s="41" t="n">
        <f t="shared" si="21"/>
        <v>1104641415.6173589</v>
      </c>
      <c r="X23" s="41" t="n">
        <f t="shared" si="21"/>
        <v>1032204121.6676064</v>
      </c>
      <c r="Y23" s="41" t="n">
        <f t="shared" si="21"/>
        <v>784392001.30221772</v>
      </c>
      <c r="Z23" s="41" t="n">
        <f t="shared" si="21"/>
        <v>988123130.86751664</v>
      </c>
      <c r="AA23" s="41" t="n">
        <f t="shared" si="21"/>
        <v>1086061866.4964991</v>
      </c>
      <c r="AB23" s="41" t="n">
        <f t="shared" si="21"/>
        <v>1238094950.1892424</v>
      </c>
      <c r="AC23" s="41" t="n">
        <f t="shared" si="21"/>
        <v>1077142324.5820932</v>
      </c>
      <c r="AD23" s="41" t="n">
        <f t="shared" si="21"/>
        <v>830372707.9546566</v>
      </c>
      <c r="AE23" s="41" t="n">
        <f t="shared" si="21"/>
        <v>826790289.00223148</v>
      </c>
      <c r="AF23" s="41" t="n">
        <f t="shared" si="21"/>
        <v>254412234.63698307</v>
      </c>
      <c r="AG23" s="41" t="n">
        <f t="shared" si="21"/>
        <v>146052984.36824736</v>
      </c>
      <c r="AH23" s="41" t="n">
        <f t="shared" si="21"/>
        <v>160268837.15318584</v>
      </c>
      <c r="AI23" s="41" t="n">
        <f t="shared" si="21"/>
        <v>93705802.206740886</v>
      </c>
      <c r="AJ23" s="41" t="n">
        <f t="shared" si="21"/>
        <v>123791672.22399932</v>
      </c>
      <c r="AK23" s="41" t="n">
        <f t="shared" si="21"/>
        <v>98020024.718675956</v>
      </c>
      <c r="AL23" s="41" t="n">
        <f t="shared" si="21"/>
        <v>101474417.91517244</v>
      </c>
      <c r="AM23" s="41" t="n">
        <f t="shared" si="21"/>
        <v>136174700.29242882</v>
      </c>
      <c r="AN23" s="41" t="n">
        <f t="shared" si="21"/>
        <v>184593622.20543244</v>
      </c>
      <c r="AO23" s="41" t="n">
        <f t="shared" si="21"/>
        <v>223832371.7319448</v>
      </c>
      <c r="AP23" s="41" t="n">
        <f t="shared" si="21"/>
        <v>153571570.5437119</v>
      </c>
      <c r="AQ23" s="41" t="n">
        <f t="shared" si="21"/>
        <v>252342182.94907048</v>
      </c>
      <c r="AR23" s="41" t="n">
        <f t="shared" si="21"/>
        <v>2822372709.9232249</v>
      </c>
      <c r="AS23" s="41" t="n">
        <f t="shared" si="21"/>
        <v>2272789243.6329002</v>
      </c>
      <c r="AT23" s="41" t="n">
        <f t="shared" si="21"/>
        <v>1382384525.7912226</v>
      </c>
    </row>
    <row r="24">
      <c r="A24" s="27" t="str">
        <f t="shared" si="3"/>
        <v>Grand Total</v>
      </c>
      <c r="B24" s="41" t="n">
        <f t="shared" si="10"/>
        <v>28531477613.735867</v>
      </c>
      <c r="C24" s="41" t="n">
        <f t="shared" si="4"/>
        <v>34980117412.32592</v>
      </c>
      <c r="D24" s="41" t="n">
        <f t="shared" si="4"/>
        <v>35115473601.692505</v>
      </c>
      <c r="E24" s="41" t="n">
        <f t="shared" si="4"/>
        <v>21470855387.622044</v>
      </c>
      <c r="F24" s="29" t="n">
        <f t="shared" si="11"/>
        <v>3.869517868424488E-3</v>
      </c>
      <c r="G24" s="25" t="n">
        <f t="shared" si="12"/>
        <v>0.23076253102247035</v>
      </c>
      <c r="H24" s="25" t="n">
        <f t="shared" si="13"/>
        <v>0.61143573431933396</v>
      </c>
      <c r="I24" s="11" t="n">
        <f t="shared" si="6"/>
        <v>0.99999999999999978</v>
      </c>
      <c r="J24" s="11" t="n">
        <f t="shared" si="7"/>
        <v>1</v>
      </c>
      <c r="K24" s="25"/>
      <c r="L24" s="9" t="str">
        <f t="shared" si="8"/>
        <v>Grand Total</v>
      </c>
      <c r="M24" s="41" t="n">
        <f t="shared" ref="M24:AT24" si="22">IF(M11="","",M11/VLOOKUP(M$14,deflator,2,FALSE))</f>
        <v>41571307165.902153</v>
      </c>
      <c r="N24" s="41" t="n">
        <f t="shared" si="22"/>
        <v>40459107751.098785</v>
      </c>
      <c r="O24" s="41" t="n">
        <f t="shared" si="22"/>
        <v>41220144098.669502</v>
      </c>
      <c r="P24" s="41" t="n">
        <f t="shared" si="22"/>
        <v>41392295477.10331</v>
      </c>
      <c r="Q24" s="41" t="n">
        <f t="shared" si="22"/>
        <v>40333298146.693886</v>
      </c>
      <c r="R24" s="41" t="n">
        <f t="shared" si="22"/>
        <v>39077664205.970276</v>
      </c>
      <c r="S24" s="41" t="n">
        <f t="shared" si="22"/>
        <v>35937176754.678688</v>
      </c>
      <c r="T24" s="41" t="n">
        <f t="shared" si="22"/>
        <v>34613157322.28447</v>
      </c>
      <c r="U24" s="41" t="n">
        <f t="shared" si="22"/>
        <v>34511647489.636803</v>
      </c>
      <c r="V24" s="41" t="n">
        <f t="shared" si="22"/>
        <v>33084085662.959717</v>
      </c>
      <c r="W24" s="41" t="n">
        <f t="shared" si="22"/>
        <v>32450890565.687614</v>
      </c>
      <c r="X24" s="41" t="n">
        <f t="shared" si="22"/>
        <v>34398369297.500587</v>
      </c>
      <c r="Y24" s="41" t="n">
        <f t="shared" si="22"/>
        <v>40280364499.505737</v>
      </c>
      <c r="Z24" s="41" t="n">
        <f t="shared" si="22"/>
        <v>45119088247.16613</v>
      </c>
      <c r="AA24" s="41" t="n">
        <f t="shared" si="22"/>
        <v>46539793516.012749</v>
      </c>
      <c r="AB24" s="41" t="n">
        <f t="shared" si="22"/>
        <v>51657545592.148491</v>
      </c>
      <c r="AC24" s="41" t="n">
        <f t="shared" si="22"/>
        <v>55056814835.385597</v>
      </c>
      <c r="AD24" s="41" t="n">
        <f t="shared" si="22"/>
        <v>57525937807.339828</v>
      </c>
      <c r="AE24" s="41" t="n">
        <f t="shared" si="22"/>
        <v>54884149262.763298</v>
      </c>
      <c r="AF24" s="41" t="n">
        <f t="shared" si="22"/>
        <v>57768630847.93396</v>
      </c>
      <c r="AG24" s="41" t="n">
        <f t="shared" si="22"/>
        <v>54250405674.361053</v>
      </c>
      <c r="AH24" s="41" t="n">
        <f t="shared" si="22"/>
        <v>50056680980.53421</v>
      </c>
      <c r="AI24" s="41" t="n">
        <f t="shared" si="22"/>
        <v>44045289970.350868</v>
      </c>
      <c r="AJ24" s="41" t="n">
        <f t="shared" si="22"/>
        <v>34613222080.476654</v>
      </c>
      <c r="AK24" s="41" t="n">
        <f t="shared" si="22"/>
        <v>31179729609.945652</v>
      </c>
      <c r="AL24" s="41" t="n">
        <f t="shared" si="22"/>
        <v>28531477613.735867</v>
      </c>
      <c r="AM24" s="41" t="n">
        <f t="shared" si="22"/>
        <v>29247139179.208622</v>
      </c>
      <c r="AN24" s="41" t="n">
        <f t="shared" si="22"/>
        <v>29974025589.947922</v>
      </c>
      <c r="AO24" s="41" t="n">
        <f t="shared" si="22"/>
        <v>31161507080.63715</v>
      </c>
      <c r="AP24" s="41" t="n">
        <f t="shared" si="22"/>
        <v>34612267555.498726</v>
      </c>
      <c r="AQ24" s="41" t="n">
        <f t="shared" si="22"/>
        <v>35094311207.278282</v>
      </c>
      <c r="AR24" s="41" t="n">
        <f t="shared" si="22"/>
        <v>34980117412.32592</v>
      </c>
      <c r="AS24" s="41" t="n">
        <f t="shared" si="22"/>
        <v>35115473601.692505</v>
      </c>
      <c r="AT24" s="41" t="n">
        <f t="shared" si="22"/>
        <v>21470855387.622044</v>
      </c>
    </row>
    <row r="25">
      <c r="L25" s="9" t="s">
        <v>40</v>
      </c>
      <c r="M25" s="9" t="b">
        <f t="shared" ref="M25:AT25" si="23">M24=SUM(M15:M23)</f>
        <v>1</v>
      </c>
      <c r="N25" s="9" t="b">
        <f t="shared" si="23"/>
        <v>1</v>
      </c>
      <c r="O25" s="9" t="b">
        <f t="shared" si="23"/>
        <v>1</v>
      </c>
      <c r="P25" s="9" t="b">
        <f t="shared" si="23"/>
        <v>1</v>
      </c>
      <c r="Q25" s="9" t="b">
        <f t="shared" si="23"/>
        <v>1</v>
      </c>
      <c r="R25" s="9" t="b">
        <f t="shared" si="23"/>
        <v>1</v>
      </c>
      <c r="S25" s="9" t="b">
        <f t="shared" si="23"/>
        <v>1</v>
      </c>
      <c r="T25" s="9" t="b">
        <f t="shared" si="23"/>
        <v>1</v>
      </c>
      <c r="U25" s="9" t="b">
        <f t="shared" si="23"/>
        <v>1</v>
      </c>
      <c r="V25" s="9" t="b">
        <f t="shared" si="23"/>
        <v>1</v>
      </c>
      <c r="W25" s="9" t="b">
        <f t="shared" si="23"/>
        <v>1</v>
      </c>
      <c r="X25" s="9" t="b">
        <f t="shared" si="23"/>
        <v>1</v>
      </c>
      <c r="Y25" s="9" t="b">
        <f t="shared" si="23"/>
        <v>1</v>
      </c>
      <c r="Z25" s="9" t="b">
        <f t="shared" si="23"/>
        <v>1</v>
      </c>
      <c r="AA25" s="9" t="b">
        <f t="shared" si="23"/>
        <v>1</v>
      </c>
      <c r="AB25" s="9" t="b">
        <f t="shared" si="23"/>
        <v>1</v>
      </c>
      <c r="AC25" s="9" t="b">
        <f t="shared" si="23"/>
        <v>1</v>
      </c>
      <c r="AD25" s="9" t="b">
        <f t="shared" si="23"/>
        <v>1</v>
      </c>
      <c r="AE25" s="9" t="b">
        <f t="shared" si="23"/>
        <v>1</v>
      </c>
      <c r="AF25" s="9" t="b">
        <f t="shared" si="23"/>
        <v>1</v>
      </c>
      <c r="AG25" s="9" t="b">
        <f t="shared" si="23"/>
        <v>1</v>
      </c>
      <c r="AH25" s="9" t="b">
        <f t="shared" si="23"/>
        <v>1</v>
      </c>
      <c r="AI25" s="9" t="b">
        <f t="shared" si="23"/>
        <v>1</v>
      </c>
      <c r="AJ25" s="9" t="b">
        <f t="shared" si="23"/>
        <v>1</v>
      </c>
      <c r="AK25" s="9" t="b">
        <f t="shared" si="23"/>
        <v>1</v>
      </c>
      <c r="AL25" s="9" t="b">
        <f t="shared" si="23"/>
        <v>1</v>
      </c>
      <c r="AM25" s="9" t="b">
        <f t="shared" si="23"/>
        <v>1</v>
      </c>
      <c r="AN25" s="9" t="b">
        <f t="shared" si="23"/>
        <v>1</v>
      </c>
      <c r="AO25" s="9" t="b">
        <f t="shared" si="23"/>
        <v>1</v>
      </c>
      <c r="AP25" s="9" t="b">
        <f t="shared" si="23"/>
        <v>1</v>
      </c>
      <c r="AQ25" s="9" t="b">
        <f t="shared" si="23"/>
        <v>1</v>
      </c>
      <c r="AR25" s="9" t="b">
        <f t="shared" si="23"/>
        <v>1</v>
      </c>
      <c r="AS25" s="9" t="b">
        <f t="shared" si="23"/>
        <v>1</v>
      </c>
      <c r="AT25" s="9" t="b">
        <f t="shared" si="23"/>
        <v>1</v>
      </c>
    </row>
    <row r="26">
      <c r="L26" s="9"/>
      <c r="M26" s="9"/>
      <c r="W26" s="18"/>
      <c r="AN26" s="27"/>
      <c r="AO26" s="27"/>
      <c r="AP26" s="27"/>
      <c r="AQ26" s="27"/>
      <c r="AR26" s="27"/>
    </row>
    <row r="27">
      <c r="L27" s="9"/>
      <c r="M27" s="9"/>
      <c r="W27" s="18"/>
      <c r="AN27" s="27"/>
      <c r="AO27" s="27"/>
      <c r="AP27" s="27"/>
      <c r="AQ27" s="27"/>
      <c r="AR27" s="27"/>
    </row>
    <row r="28">
      <c r="L28" s="34" t="str">
        <f t="shared" ref="L28:L36" si="24">L15</f>
        <v>Advanced Development</v>
      </c>
      <c r="M28" s="29" t="n">
        <f t="shared" ref="M28:AT28" si="25">IFERROR(M15/M$24,"")</f>
        <v>0.26230202759150539</v>
      </c>
      <c r="N28" s="29" t="n">
        <f t="shared" si="25"/>
        <v>0.29816964369489735</v>
      </c>
      <c r="O28" s="29" t="n">
        <f t="shared" si="25"/>
        <v>0.25973205490867252</v>
      </c>
      <c r="P28" s="29" t="n">
        <f t="shared" si="25"/>
        <v>0.22718175072863506</v>
      </c>
      <c r="Q28" s="29" t="n">
        <f t="shared" si="25"/>
        <v>0.21299462995438256</v>
      </c>
      <c r="R28" s="29" t="n">
        <f t="shared" si="25"/>
        <v>0.2136377831675588</v>
      </c>
      <c r="S28" s="29" t="n">
        <f t="shared" si="25"/>
        <v>0.23568132027916508</v>
      </c>
      <c r="T28" s="29" t="n">
        <f t="shared" si="25"/>
        <v>0.2447840627225398</v>
      </c>
      <c r="U28" s="29" t="n">
        <f t="shared" si="25"/>
        <v>0.2506650860727076</v>
      </c>
      <c r="V28" s="29" t="n">
        <f t="shared" si="25"/>
        <v>0.23542283060659167</v>
      </c>
      <c r="W28" s="29" t="n">
        <f t="shared" si="25"/>
        <v>0.25807917085916821</v>
      </c>
      <c r="X28" s="29" t="n">
        <f t="shared" si="25"/>
        <v>0.28118268984111922</v>
      </c>
      <c r="Y28" s="29" t="n">
        <f t="shared" si="25"/>
        <v>0.24467343373338166</v>
      </c>
      <c r="Z28" s="29" t="n">
        <f t="shared" si="25"/>
        <v>0.23785871246830359</v>
      </c>
      <c r="AA28" s="29" t="n">
        <f t="shared" si="25"/>
        <v>0.21774676929518993</v>
      </c>
      <c r="AB28" s="29" t="n">
        <f t="shared" si="25"/>
        <v>0.21606346746617877</v>
      </c>
      <c r="AC28" s="29" t="n">
        <f t="shared" si="25"/>
        <v>0.20453927997129176</v>
      </c>
      <c r="AD28" s="29" t="n">
        <f t="shared" si="25"/>
        <v>0.2093769332263177</v>
      </c>
      <c r="AE28" s="29" t="n">
        <f t="shared" si="25"/>
        <v>0.21203619943175558</v>
      </c>
      <c r="AF28" s="29" t="n">
        <f t="shared" si="25"/>
        <v>0.20858781826983083</v>
      </c>
      <c r="AG28" s="29" t="n">
        <f t="shared" si="25"/>
        <v>0.17963217134828763</v>
      </c>
      <c r="AH28" s="29" t="n">
        <f t="shared" si="25"/>
        <v>0.170912107935482</v>
      </c>
      <c r="AI28" s="29" t="n">
        <f t="shared" si="25"/>
        <v>0.19662868985748005</v>
      </c>
      <c r="AJ28" s="29" t="n">
        <f t="shared" si="25"/>
        <v>0.17969989353316237</v>
      </c>
      <c r="AK28" s="29" t="n">
        <f t="shared" si="25"/>
        <v>0.1573595460044924</v>
      </c>
      <c r="AL28" s="29" t="n">
        <f t="shared" si="25"/>
        <v>0.16580310149060112</v>
      </c>
      <c r="AM28" s="29" t="n">
        <f t="shared" si="25"/>
        <v>0.16155650581099865</v>
      </c>
      <c r="AN28" s="29" t="n">
        <f t="shared" si="25"/>
        <v>0.16260295358505769</v>
      </c>
      <c r="AO28" s="29" t="n">
        <f t="shared" si="25"/>
        <v>0.17551262966397735</v>
      </c>
      <c r="AP28" s="29" t="n">
        <f t="shared" si="25"/>
        <v>0.19803624839269529</v>
      </c>
      <c r="AQ28" s="29" t="n">
        <f t="shared" si="25"/>
        <v>0.192426420719015</v>
      </c>
      <c r="AR28" s="29" t="n">
        <f t="shared" si="25"/>
        <v>9.1769716053007017E-2</v>
      </c>
      <c r="AS28" s="29" t="n">
        <f t="shared" si="25"/>
        <v>5.9610922735195811E-2</v>
      </c>
      <c r="AT28" s="29" t="n">
        <f t="shared" si="25"/>
        <v>3.1321178569489121E-2</v>
      </c>
    </row>
    <row r="29">
      <c r="L29" s="34" t="str">
        <f t="shared" si="24"/>
        <v>Applied Research (6.2)</v>
      </c>
      <c r="M29" s="29" t="n">
        <f t="shared" ref="M29:AT29" si="26">IFERROR(M16/M$24,"")</f>
        <v>7.8991592467679533E-2</v>
      </c>
      <c r="N29" s="29" t="n">
        <f t="shared" si="26"/>
        <v>0.10838961966276821</v>
      </c>
      <c r="O29" s="29" t="n">
        <f t="shared" si="26"/>
        <v>9.8165667640949805E-2</v>
      </c>
      <c r="P29" s="29" t="n">
        <f t="shared" si="26"/>
        <v>9.7327658171846285E-2</v>
      </c>
      <c r="Q29" s="29" t="n">
        <f t="shared" si="26"/>
        <v>9.7085402653850725E-2</v>
      </c>
      <c r="R29" s="29" t="n">
        <f t="shared" si="26"/>
        <v>0.10425882723546709</v>
      </c>
      <c r="S29" s="29" t="n">
        <f t="shared" si="26"/>
        <v>0.11014078263494974</v>
      </c>
      <c r="T29" s="29" t="n">
        <f t="shared" si="26"/>
        <v>9.6827947934996952E-2</v>
      </c>
      <c r="U29" s="29" t="n">
        <f t="shared" si="26"/>
        <v>9.9314642425104821E-2</v>
      </c>
      <c r="V29" s="29" t="n">
        <f t="shared" si="26"/>
        <v>0.11233231485231726</v>
      </c>
      <c r="W29" s="29" t="n">
        <f t="shared" si="26"/>
        <v>0.12543233307432403</v>
      </c>
      <c r="X29" s="29" t="n">
        <f t="shared" si="26"/>
        <v>0.12750137820739993</v>
      </c>
      <c r="Y29" s="29" t="n">
        <f t="shared" si="26"/>
        <v>0.12299896879025378</v>
      </c>
      <c r="Z29" s="29" t="n">
        <f t="shared" si="26"/>
        <v>0.1271704587933199</v>
      </c>
      <c r="AA29" s="29" t="n">
        <f t="shared" si="26"/>
        <v>0.1438128700526673</v>
      </c>
      <c r="AB29" s="29" t="n">
        <f t="shared" si="26"/>
        <v>0.1407848602384551</v>
      </c>
      <c r="AC29" s="29" t="n">
        <f t="shared" si="26"/>
        <v>0.13476892880555436</v>
      </c>
      <c r="AD29" s="29" t="n">
        <f t="shared" si="26"/>
        <v>0.14064229430105543</v>
      </c>
      <c r="AE29" s="29" t="n">
        <f t="shared" si="26"/>
        <v>0.15947027485412699</v>
      </c>
      <c r="AF29" s="29" t="n">
        <f t="shared" si="26"/>
        <v>0.15722445847876043</v>
      </c>
      <c r="AG29" s="29" t="n">
        <f t="shared" si="26"/>
        <v>0.1873430782633809</v>
      </c>
      <c r="AH29" s="29" t="n">
        <f t="shared" si="26"/>
        <v>0.22281110694140022</v>
      </c>
      <c r="AI29" s="29" t="n">
        <f t="shared" si="26"/>
        <v>0.22677808082626461</v>
      </c>
      <c r="AJ29" s="29" t="n">
        <f t="shared" si="26"/>
        <v>0.23784053601027727</v>
      </c>
      <c r="AK29" s="29" t="n">
        <f t="shared" si="26"/>
        <v>0.26602561079210546</v>
      </c>
      <c r="AL29" s="29" t="n">
        <f t="shared" si="26"/>
        <v>0.25887158350082901</v>
      </c>
      <c r="AM29" s="29" t="n">
        <f t="shared" si="26"/>
        <v>0.27045662583149171</v>
      </c>
      <c r="AN29" s="29" t="n">
        <f t="shared" si="26"/>
        <v>0.26664780339100991</v>
      </c>
      <c r="AO29" s="29" t="n">
        <f t="shared" si="26"/>
        <v>0.2529115763194601</v>
      </c>
      <c r="AP29" s="29" t="n">
        <f t="shared" si="26"/>
        <v>0.25117638469524933</v>
      </c>
      <c r="AQ29" s="29" t="n">
        <f t="shared" si="26"/>
        <v>0.25175389598240988</v>
      </c>
      <c r="AR29" s="29" t="n">
        <f t="shared" si="26"/>
        <v>0.26052754360667685</v>
      </c>
      <c r="AS29" s="29" t="n">
        <f t="shared" si="26"/>
        <v>0.30550507409324906</v>
      </c>
      <c r="AT29" s="29" t="n">
        <f t="shared" si="26"/>
        <v>0.21932926774318426</v>
      </c>
    </row>
    <row r="30">
      <c r="L30" s="34" t="str">
        <f t="shared" si="24"/>
        <v>Basic Research (6.1)</v>
      </c>
      <c r="M30" s="29" t="n">
        <f t="shared" ref="M30:AT30" si="27">IFERROR(M17/M$24,"")</f>
        <v>4.3329013726523938E-2</v>
      </c>
      <c r="N30" s="29" t="n">
        <f t="shared" si="27"/>
        <v>5.035836416102412E-2</v>
      </c>
      <c r="O30" s="29" t="n">
        <f t="shared" si="27"/>
        <v>5.4571228261998346E-2</v>
      </c>
      <c r="P30" s="29" t="n">
        <f t="shared" si="27"/>
        <v>6.0677550953009113E-2</v>
      </c>
      <c r="Q30" s="29" t="n">
        <f t="shared" si="27"/>
        <v>4.7515394127870023E-2</v>
      </c>
      <c r="R30" s="29" t="n">
        <f t="shared" si="27"/>
        <v>7.1875385726567834E-2</v>
      </c>
      <c r="S30" s="29" t="n">
        <f t="shared" si="27"/>
        <v>7.6663044708380618E-2</v>
      </c>
      <c r="T30" s="29" t="n">
        <f t="shared" si="27"/>
        <v>8.3330603298538239E-2</v>
      </c>
      <c r="U30" s="29" t="n">
        <f t="shared" si="27"/>
        <v>8.0070885163438563E-2</v>
      </c>
      <c r="V30" s="29" t="n">
        <f t="shared" si="27"/>
        <v>8.8439756369245448E-2</v>
      </c>
      <c r="W30" s="29" t="n">
        <f t="shared" si="27"/>
        <v>8.5087092415239637E-2</v>
      </c>
      <c r="X30" s="29" t="n">
        <f t="shared" si="27"/>
        <v>9.033861321651504E-2</v>
      </c>
      <c r="Y30" s="29" t="n">
        <f t="shared" si="27"/>
        <v>9.6066579892141915E-2</v>
      </c>
      <c r="Z30" s="29" t="n">
        <f t="shared" si="27"/>
        <v>0.11441060242006346</v>
      </c>
      <c r="AA30" s="29" t="n">
        <f t="shared" si="27"/>
        <v>0.12133261506697253</v>
      </c>
      <c r="AB30" s="29" t="n">
        <f t="shared" si="27"/>
        <v>0.13061122565044311</v>
      </c>
      <c r="AC30" s="29" t="n">
        <f t="shared" si="27"/>
        <v>0.11421837619859494</v>
      </c>
      <c r="AD30" s="29" t="n">
        <f t="shared" si="27"/>
        <v>0.11272713564927207</v>
      </c>
      <c r="AE30" s="29" t="n">
        <f t="shared" si="27"/>
        <v>0.12055096032187</v>
      </c>
      <c r="AF30" s="29" t="n">
        <f t="shared" si="27"/>
        <v>0.11176039216825391</v>
      </c>
      <c r="AG30" s="29" t="n">
        <f t="shared" si="27"/>
        <v>0.12491832054674075</v>
      </c>
      <c r="AH30" s="29" t="n">
        <f t="shared" si="27"/>
        <v>0.11498996594164007</v>
      </c>
      <c r="AI30" s="29" t="n">
        <f t="shared" si="27"/>
        <v>0.11943946164183558</v>
      </c>
      <c r="AJ30" s="29" t="n">
        <f t="shared" si="27"/>
        <v>0.12214032990330176</v>
      </c>
      <c r="AK30" s="29" t="n">
        <f t="shared" si="27"/>
        <v>0.12926032819350589</v>
      </c>
      <c r="AL30" s="29" t="n">
        <f t="shared" si="27"/>
        <v>0.13154026725934803</v>
      </c>
      <c r="AM30" s="29" t="n">
        <f t="shared" si="27"/>
        <v>0.13310260118090628</v>
      </c>
      <c r="AN30" s="29" t="n">
        <f t="shared" si="27"/>
        <v>0.1278162601782325</v>
      </c>
      <c r="AO30" s="29" t="n">
        <f t="shared" si="27"/>
        <v>0.13483491071475992</v>
      </c>
      <c r="AP30" s="29" t="n">
        <f t="shared" si="27"/>
        <v>0.12575396927136864</v>
      </c>
      <c r="AQ30" s="29" t="n">
        <f t="shared" si="27"/>
        <v>0.11892213134921209</v>
      </c>
      <c r="AR30" s="29" t="n">
        <f t="shared" si="27"/>
        <v>0.10685937408059046</v>
      </c>
      <c r="AS30" s="29" t="n">
        <f t="shared" si="27"/>
        <v>0.10019483647119086</v>
      </c>
      <c r="AT30" s="29" t="n">
        <f t="shared" si="27"/>
        <v>7.8593016878416438E-2</v>
      </c>
    </row>
    <row r="31">
      <c r="L31" s="34" t="str">
        <f t="shared" si="24"/>
        <v>Commercialization</v>
      </c>
      <c r="M31" s="29" t="str">
        <f t="shared" ref="M31:AT31" si="28">IFERROR(M18/M$24,"")</f>
      </c>
      <c r="N31" s="29" t="str">
        <f t="shared" si="28"/>
      </c>
      <c r="O31" s="29" t="str">
        <f t="shared" si="28"/>
      </c>
      <c r="P31" s="29" t="str">
        <f t="shared" si="28"/>
      </c>
      <c r="Q31" s="29" t="str">
        <f t="shared" si="28"/>
      </c>
      <c r="R31" s="29" t="n">
        <f t="shared" si="28"/>
        <v>8.0087232549528625E-2</v>
      </c>
      <c r="S31" s="29" t="n">
        <f t="shared" si="28"/>
        <v>4.4651884943259834E-2</v>
      </c>
      <c r="T31" s="29" t="n">
        <f t="shared" si="28"/>
        <v>1.8670326027974828E-2</v>
      </c>
      <c r="U31" s="29" t="n">
        <f t="shared" si="28"/>
        <v>2.0378621906064841E-2</v>
      </c>
      <c r="V31" s="29" t="n">
        <f t="shared" si="28"/>
        <v>1.3163545471373004E-2</v>
      </c>
      <c r="W31" s="29" t="n">
        <f t="shared" si="28"/>
        <v>2.9107966482708171E-2</v>
      </c>
      <c r="X31" s="29" t="n">
        <f t="shared" si="28"/>
        <v>3.0253044132915692E-2</v>
      </c>
      <c r="Y31" s="29" t="n">
        <f t="shared" si="28"/>
        <v>3.5547039513710278E-2</v>
      </c>
      <c r="Z31" s="29" t="n">
        <f t="shared" si="28"/>
        <v>3.606534994943255E-2</v>
      </c>
      <c r="AA31" s="29" t="n">
        <f t="shared" si="28"/>
        <v>4.4547503478112239E-2</v>
      </c>
      <c r="AB31" s="29" t="n">
        <f t="shared" si="28"/>
        <v>4.899032357439348E-2</v>
      </c>
      <c r="AC31" s="29" t="n">
        <f t="shared" si="28"/>
        <v>4.6847352626902733E-2</v>
      </c>
      <c r="AD31" s="29" t="n">
        <f t="shared" si="28"/>
        <v>4.6782886204229018E-2</v>
      </c>
      <c r="AE31" s="29" t="n">
        <f t="shared" si="28"/>
        <v>4.6766317993764184E-2</v>
      </c>
      <c r="AF31" s="29" t="n">
        <f t="shared" si="28"/>
        <v>4.1196519185696626E-2</v>
      </c>
      <c r="AG31" s="29" t="n">
        <f t="shared" si="28"/>
        <v>4.4673528381349123E-2</v>
      </c>
      <c r="AH31" s="29" t="n">
        <f t="shared" si="28"/>
        <v>5.1154106724342202E-2</v>
      </c>
      <c r="AI31" s="29" t="n">
        <f t="shared" si="28"/>
        <v>4.3638949300032898E-2</v>
      </c>
      <c r="AJ31" s="29" t="n">
        <f t="shared" si="28"/>
        <v>4.6934376077332612E-2</v>
      </c>
      <c r="AK31" s="29" t="n">
        <f t="shared" si="28"/>
        <v>5.6530060586060971E-2</v>
      </c>
      <c r="AL31" s="29" t="n">
        <f t="shared" si="28"/>
        <v>4.389506878640876E-2</v>
      </c>
      <c r="AM31" s="29" t="n">
        <f t="shared" si="28"/>
        <v>3.7407119360184829E-2</v>
      </c>
      <c r="AN31" s="29" t="n">
        <f t="shared" si="28"/>
        <v>3.6961248914369652E-2</v>
      </c>
      <c r="AO31" s="29" t="n">
        <f t="shared" si="28"/>
        <v>2.6475419396347285E-2</v>
      </c>
      <c r="AP31" s="29" t="n">
        <f t="shared" si="28"/>
        <v>2.3534560444019186E-2</v>
      </c>
      <c r="AQ31" s="29" t="n">
        <f t="shared" si="28"/>
        <v>2.3337759365805111E-2</v>
      </c>
      <c r="AR31" s="29" t="n">
        <f t="shared" si="28"/>
        <v>1.2939021722762253E-2</v>
      </c>
      <c r="AS31" s="29" t="n">
        <f t="shared" si="28"/>
        <v>6.5705611835057036E-3</v>
      </c>
      <c r="AT31" s="29" t="n">
        <f t="shared" si="28"/>
        <v>7.2574493621632465E-3</v>
      </c>
    </row>
    <row r="32">
      <c r="L32" s="34" t="str">
        <f t="shared" si="24"/>
        <v>Engineering Development</v>
      </c>
      <c r="M32" s="29" t="n">
        <f t="shared" ref="M32:AT32" si="29">IFERROR(M19/M$24,"")</f>
        <v>0.38299576035545724</v>
      </c>
      <c r="N32" s="29" t="n">
        <f t="shared" si="29"/>
        <v>0.27463601705117663</v>
      </c>
      <c r="O32" s="29" t="n">
        <f t="shared" si="29"/>
        <v>0.33696206691050262</v>
      </c>
      <c r="P32" s="29" t="n">
        <f t="shared" si="29"/>
        <v>0.36834042288473962</v>
      </c>
      <c r="Q32" s="29" t="n">
        <f t="shared" si="29"/>
        <v>0.40344875372371697</v>
      </c>
      <c r="R32" s="29" t="n">
        <f t="shared" si="29"/>
        <v>0.24885125592148771</v>
      </c>
      <c r="S32" s="29" t="n">
        <f t="shared" si="29"/>
        <v>0.26680602954459537</v>
      </c>
      <c r="T32" s="29" t="n">
        <f t="shared" si="29"/>
        <v>0.28142209815293612</v>
      </c>
      <c r="U32" s="29" t="n">
        <f t="shared" si="29"/>
        <v>0.24590063327291006</v>
      </c>
      <c r="V32" s="29" t="n">
        <f t="shared" si="29"/>
        <v>0.2141586676501763</v>
      </c>
      <c r="W32" s="29" t="n">
        <f t="shared" si="29"/>
        <v>0.16259705652422829</v>
      </c>
      <c r="X32" s="29" t="n">
        <f t="shared" si="29"/>
        <v>0.16600577851085463</v>
      </c>
      <c r="Y32" s="29" t="n">
        <f t="shared" si="29"/>
        <v>0.14497052416541142</v>
      </c>
      <c r="Z32" s="29" t="n">
        <f t="shared" si="29"/>
        <v>0.12139009696148158</v>
      </c>
      <c r="AA32" s="29" t="n">
        <f t="shared" si="29"/>
        <v>0.11523915040195969</v>
      </c>
      <c r="AB32" s="29" t="n">
        <f t="shared" si="29"/>
        <v>7.4098875642060205E-2</v>
      </c>
      <c r="AC32" s="29" t="n">
        <f t="shared" si="29"/>
        <v>6.6667343915438548E-2</v>
      </c>
      <c r="AD32" s="29" t="n">
        <f t="shared" si="29"/>
        <v>8.7674725523848487E-2</v>
      </c>
      <c r="AE32" s="29" t="n">
        <f t="shared" si="29"/>
        <v>9.5618068714798901E-2</v>
      </c>
      <c r="AF32" s="29" t="n">
        <f t="shared" si="29"/>
        <v>0.12494893090198254</v>
      </c>
      <c r="AG32" s="29" t="n">
        <f t="shared" si="29"/>
        <v>0.14406156665187209</v>
      </c>
      <c r="AH32" s="29" t="n">
        <f t="shared" si="29"/>
        <v>0.13947283397457591</v>
      </c>
      <c r="AI32" s="29" t="n">
        <f t="shared" si="29"/>
        <v>0.13215721865954638</v>
      </c>
      <c r="AJ32" s="29" t="n">
        <f t="shared" si="29"/>
        <v>0.13297078381284316</v>
      </c>
      <c r="AK32" s="29" t="n">
        <f t="shared" si="29"/>
        <v>0.16596893342259914</v>
      </c>
      <c r="AL32" s="29" t="n">
        <f t="shared" si="29"/>
        <v>0.16549754568147396</v>
      </c>
      <c r="AM32" s="29" t="n">
        <f t="shared" si="29"/>
        <v>0.19706502700915432</v>
      </c>
      <c r="AN32" s="29" t="n">
        <f t="shared" si="29"/>
        <v>0.19925326322734049</v>
      </c>
      <c r="AO32" s="29" t="n">
        <f t="shared" si="29"/>
        <v>0.214677061669383</v>
      </c>
      <c r="AP32" s="29" t="n">
        <f t="shared" si="29"/>
        <v>0.23085832960309099</v>
      </c>
      <c r="AQ32" s="29" t="n">
        <f t="shared" si="29"/>
        <v>0.24804195208422936</v>
      </c>
      <c r="AR32" s="29" t="n">
        <f t="shared" si="29"/>
        <v>8.1686550982150663E-2</v>
      </c>
      <c r="AS32" s="29" t="n">
        <f t="shared" si="29"/>
        <v>5.0662520605151501E-2</v>
      </c>
      <c r="AT32" s="29" t="n">
        <f t="shared" si="29"/>
        <v>6.4371830942576674E-2</v>
      </c>
    </row>
    <row r="33">
      <c r="L33" s="34" t="str">
        <f t="shared" si="24"/>
        <v>Experimental Development</v>
      </c>
      <c r="M33" s="29" t="str">
        <f t="shared" ref="M33:AT33" si="30">IFERROR(M20/M$24,"")</f>
      </c>
      <c r="N33" s="29" t="str">
        <f t="shared" si="30"/>
      </c>
      <c r="O33" s="29" t="str">
        <f t="shared" si="30"/>
      </c>
      <c r="P33" s="29" t="str">
        <f t="shared" si="30"/>
      </c>
      <c r="Q33" s="29" t="str">
        <f t="shared" si="30"/>
      </c>
      <c r="R33" s="29" t="str">
        <f t="shared" si="30"/>
      </c>
      <c r="S33" s="29" t="str">
        <f t="shared" si="30"/>
      </c>
      <c r="T33" s="29" t="str">
        <f t="shared" si="30"/>
      </c>
      <c r="U33" s="29" t="str">
        <f t="shared" si="30"/>
      </c>
      <c r="V33" s="29" t="str">
        <f t="shared" si="30"/>
      </c>
      <c r="W33" s="29" t="str">
        <f t="shared" si="30"/>
      </c>
      <c r="X33" s="29" t="str">
        <f t="shared" si="30"/>
      </c>
      <c r="Y33" s="29" t="str">
        <f t="shared" si="30"/>
      </c>
      <c r="Z33" s="29" t="str">
        <f t="shared" si="30"/>
      </c>
      <c r="AA33" s="29" t="str">
        <f t="shared" si="30"/>
      </c>
      <c r="AB33" s="29" t="str">
        <f t="shared" si="30"/>
      </c>
      <c r="AC33" s="29" t="str">
        <f t="shared" si="30"/>
      </c>
      <c r="AD33" s="29" t="str">
        <f t="shared" si="30"/>
      </c>
      <c r="AE33" s="29" t="str">
        <f t="shared" si="30"/>
      </c>
      <c r="AF33" s="29" t="str">
        <f t="shared" si="30"/>
      </c>
      <c r="AG33" s="29" t="str">
        <f t="shared" si="30"/>
      </c>
      <c r="AH33" s="29" t="str">
        <f t="shared" si="30"/>
      </c>
      <c r="AI33" s="29" t="str">
        <f t="shared" si="30"/>
      </c>
      <c r="AJ33" s="29" t="str">
        <f t="shared" si="30"/>
      </c>
      <c r="AK33" s="29" t="str">
        <f t="shared" si="30"/>
      </c>
      <c r="AL33" s="29" t="str">
        <f t="shared" si="30"/>
      </c>
      <c r="AM33" s="29" t="str">
        <f t="shared" si="30"/>
      </c>
      <c r="AN33" s="29" t="str">
        <f t="shared" si="30"/>
      </c>
      <c r="AO33" s="29" t="str">
        <f t="shared" si="30"/>
      </c>
      <c r="AP33" s="29" t="str">
        <f t="shared" si="30"/>
      </c>
      <c r="AQ33" s="29" t="str">
        <f t="shared" si="30"/>
      </c>
      <c r="AR33" s="29" t="n">
        <f t="shared" si="30"/>
        <v>0.15199357423445012</v>
      </c>
      <c r="AS33" s="29" t="n">
        <f t="shared" si="30"/>
        <v>0.22700056600457186</v>
      </c>
      <c r="AT33" s="29" t="n">
        <f t="shared" si="30"/>
        <v>0.27278931561131475</v>
      </c>
    </row>
    <row r="34">
      <c r="L34" s="34" t="str">
        <f t="shared" si="24"/>
        <v>Operational Systems Development</v>
      </c>
      <c r="M34" s="29" t="n">
        <f t="shared" ref="M34:AT34" si="31">IFERROR(M21/M$24,"")</f>
        <v>0.1829477471187636</v>
      </c>
      <c r="N34" s="29" t="n">
        <f t="shared" si="31"/>
        <v>0.20435027585701832</v>
      </c>
      <c r="O34" s="29" t="n">
        <f t="shared" si="31"/>
        <v>0.17760230513897945</v>
      </c>
      <c r="P34" s="29" t="n">
        <f t="shared" si="31"/>
        <v>0.16444308960790988</v>
      </c>
      <c r="Q34" s="29" t="n">
        <f t="shared" si="31"/>
        <v>0.15914565584053009</v>
      </c>
      <c r="R34" s="29" t="n">
        <f t="shared" si="31"/>
        <v>0.21367185438374436</v>
      </c>
      <c r="S34" s="29" t="n">
        <f t="shared" si="31"/>
        <v>0.19454939826598974</v>
      </c>
      <c r="T34" s="29" t="n">
        <f t="shared" si="31"/>
        <v>0.20067753648890793</v>
      </c>
      <c r="U34" s="29" t="n">
        <f t="shared" si="31"/>
        <v>0.23094211141685353</v>
      </c>
      <c r="V34" s="29" t="n">
        <f t="shared" si="31"/>
        <v>0.25221326406130146</v>
      </c>
      <c r="W34" s="29" t="n">
        <f t="shared" si="31"/>
        <v>0.25129963526452209</v>
      </c>
      <c r="X34" s="29" t="n">
        <f t="shared" si="31"/>
        <v>0.22325690458329717</v>
      </c>
      <c r="Y34" s="29" t="n">
        <f t="shared" si="31"/>
        <v>0.28055375712734482</v>
      </c>
      <c r="Z34" s="29" t="n">
        <f t="shared" si="31"/>
        <v>0.30067552524518781</v>
      </c>
      <c r="AA34" s="29" t="n">
        <f t="shared" si="31"/>
        <v>0.29770119097481995</v>
      </c>
      <c r="AB34" s="29" t="n">
        <f t="shared" si="31"/>
        <v>0.32964634207587062</v>
      </c>
      <c r="AC34" s="29" t="n">
        <f t="shared" si="31"/>
        <v>0.38075925649823139</v>
      </c>
      <c r="AD34" s="29" t="n">
        <f t="shared" si="31"/>
        <v>0.35624492752844539</v>
      </c>
      <c r="AE34" s="29" t="n">
        <f t="shared" si="31"/>
        <v>0.31514340554236575</v>
      </c>
      <c r="AF34" s="29" t="n">
        <f t="shared" si="31"/>
        <v>0.31607980769948002</v>
      </c>
      <c r="AG34" s="29" t="n">
        <f t="shared" si="31"/>
        <v>0.27628694962640232</v>
      </c>
      <c r="AH34" s="29" t="n">
        <f t="shared" si="31"/>
        <v>0.25833676008906953</v>
      </c>
      <c r="AI34" s="29" t="n">
        <f t="shared" si="31"/>
        <v>0.23451386383466821</v>
      </c>
      <c r="AJ34" s="29" t="n">
        <f t="shared" si="31"/>
        <v>0.22818990271905923</v>
      </c>
      <c r="AK34" s="29" t="n">
        <f t="shared" si="31"/>
        <v>0.1643728227252437</v>
      </c>
      <c r="AL34" s="29" t="n">
        <f t="shared" si="31"/>
        <v>0.17939370969682075</v>
      </c>
      <c r="AM34" s="29" t="n">
        <f t="shared" si="31"/>
        <v>0.15057431186049397</v>
      </c>
      <c r="AN34" s="29" t="n">
        <f t="shared" si="31"/>
        <v>0.16333692954071827</v>
      </c>
      <c r="AO34" s="29" t="n">
        <f t="shared" si="31"/>
        <v>0.1515964922852362</v>
      </c>
      <c r="AP34" s="29" t="n">
        <f t="shared" si="31"/>
        <v>0.13198097511905235</v>
      </c>
      <c r="AQ34" s="29" t="n">
        <f t="shared" si="31"/>
        <v>0.11930486676023778</v>
      </c>
      <c r="AR34" s="29" t="n">
        <f t="shared" si="31"/>
        <v>9.8576166755876132E-3</v>
      </c>
      <c r="AS34" s="29" t="n">
        <f t="shared" si="31"/>
        <v>4.6618417295960892E-3</v>
      </c>
      <c r="AT34" s="29" t="n">
        <f t="shared" si="31"/>
        <v>3.2190856520043884E-3</v>
      </c>
    </row>
    <row r="35">
      <c r="L35" s="34" t="str">
        <f t="shared" si="24"/>
        <v>R&amp;D administrative and operational expenses</v>
      </c>
      <c r="M35" s="29" t="n">
        <f t="shared" ref="M35:AT35" si="32">IFERROR(M22/M$24,"")</f>
        <v>3.5710138584375703E-2</v>
      </c>
      <c r="N35" s="29" t="n">
        <f t="shared" si="32"/>
        <v>5.3478458555595708E-2</v>
      </c>
      <c r="O35" s="29" t="n">
        <f t="shared" si="32"/>
        <v>6.4200024072843684E-2</v>
      </c>
      <c r="P35" s="29" t="n">
        <f t="shared" si="32"/>
        <v>6.3820582969036754E-2</v>
      </c>
      <c r="Q35" s="29" t="n">
        <f t="shared" si="32"/>
        <v>4.9817012444937601E-2</v>
      </c>
      <c r="R35" s="29" t="n">
        <f t="shared" si="32"/>
        <v>3.5408402413356466E-2</v>
      </c>
      <c r="S35" s="29" t="n">
        <f t="shared" si="32"/>
        <v>3.977299984629859E-2</v>
      </c>
      <c r="T35" s="29" t="n">
        <f t="shared" si="32"/>
        <v>4.9119866962088705E-2</v>
      </c>
      <c r="U35" s="29" t="n">
        <f t="shared" si="32"/>
        <v>4.2324942074184392E-2</v>
      </c>
      <c r="V35" s="29" t="n">
        <f t="shared" si="32"/>
        <v>5.02393085990527E-2</v>
      </c>
      <c r="W35" s="29" t="n">
        <f t="shared" si="32"/>
        <v>5.4356341669429681E-2</v>
      </c>
      <c r="X35" s="29" t="n">
        <f t="shared" si="32"/>
        <v>5.145423526550208E-2</v>
      </c>
      <c r="Y35" s="29" t="n">
        <f t="shared" si="32"/>
        <v>5.5716387361406432E-2</v>
      </c>
      <c r="Z35" s="29" t="n">
        <f t="shared" si="32"/>
        <v>4.0528919531012529E-2</v>
      </c>
      <c r="AA35" s="29" t="n">
        <f t="shared" si="32"/>
        <v>3.6283702082924724E-2</v>
      </c>
      <c r="AB35" s="29" t="n">
        <f t="shared" si="32"/>
        <v>3.5837546160499945E-2</v>
      </c>
      <c r="AC35" s="29" t="n">
        <f t="shared" si="32"/>
        <v>3.2635265838556513E-2</v>
      </c>
      <c r="AD35" s="29" t="n">
        <f t="shared" si="32"/>
        <v>3.2116344486653334E-2</v>
      </c>
      <c r="AE35" s="29" t="n">
        <f t="shared" si="32"/>
        <v>3.5350491374940167E-2</v>
      </c>
      <c r="AF35" s="29" t="n">
        <f t="shared" si="32"/>
        <v>3.5798087414684342E-2</v>
      </c>
      <c r="AG35" s="29" t="n">
        <f t="shared" si="32"/>
        <v>4.0392184403876631E-2</v>
      </c>
      <c r="AH35" s="29" t="n">
        <f t="shared" si="32"/>
        <v>3.9121371213817861E-2</v>
      </c>
      <c r="AI35" s="29" t="n">
        <f t="shared" si="32"/>
        <v>4.4716248417385099E-2</v>
      </c>
      <c r="AJ35" s="29" t="n">
        <f t="shared" si="32"/>
        <v>4.8647750648807338E-2</v>
      </c>
      <c r="AK35" s="29" t="n">
        <f t="shared" si="32"/>
        <v>5.7338988373921713E-2</v>
      </c>
      <c r="AL35" s="29" t="n">
        <f t="shared" si="32"/>
        <v>5.1442145853461033E-2</v>
      </c>
      <c r="AM35" s="29" t="n">
        <f t="shared" si="32"/>
        <v>4.5181808253573194E-2</v>
      </c>
      <c r="AN35" s="29" t="n">
        <f t="shared" si="32"/>
        <v>3.7223088350468857E-2</v>
      </c>
      <c r="AO35" s="29" t="n">
        <f t="shared" si="32"/>
        <v>3.6808933493608621E-2</v>
      </c>
      <c r="AP35" s="29" t="n">
        <f t="shared" si="32"/>
        <v>3.4222620899821282E-2</v>
      </c>
      <c r="AQ35" s="29" t="n">
        <f t="shared" si="32"/>
        <v>3.9022572381484717E-2</v>
      </c>
      <c r="AR35" s="29" t="n">
        <f t="shared" si="32"/>
        <v>0.2036815472844776</v>
      </c>
      <c r="AS35" s="29" t="n">
        <f t="shared" si="32"/>
        <v>0.18107037971008422</v>
      </c>
      <c r="AT35" s="29" t="n">
        <f t="shared" si="32"/>
        <v>0.25873462364716399</v>
      </c>
    </row>
    <row r="36">
      <c r="L36" s="34" t="str">
        <f t="shared" si="24"/>
        <v>R&amp;D facilities and major equipment</v>
      </c>
      <c r="M36" s="29" t="n">
        <f t="shared" ref="M36:AT36" si="33">IFERROR(M23/M$24,"")</f>
        <v>1.37237201556947E-2</v>
      </c>
      <c r="N36" s="29" t="n">
        <f t="shared" si="33"/>
        <v>1.0617621017519679E-2</v>
      </c>
      <c r="O36" s="29" t="n">
        <f t="shared" si="33"/>
        <v>8.7666530660536705E-3</v>
      </c>
      <c r="P36" s="29" t="n">
        <f t="shared" si="33"/>
        <v>1.8208944684823272E-2</v>
      </c>
      <c r="Q36" s="29" t="n">
        <f t="shared" si="33"/>
        <v>2.9993151254712084E-2</v>
      </c>
      <c r="R36" s="29" t="n">
        <f t="shared" si="33"/>
        <v>3.2209258602289056E-2</v>
      </c>
      <c r="S36" s="29" t="n">
        <f t="shared" si="33"/>
        <v>3.1734539777361001E-2</v>
      </c>
      <c r="T36" s="29" t="n">
        <f t="shared" si="33"/>
        <v>2.5167558412017479E-2</v>
      </c>
      <c r="U36" s="29" t="n">
        <f t="shared" si="33"/>
        <v>3.0403077668736189E-2</v>
      </c>
      <c r="V36" s="29" t="n">
        <f t="shared" si="33"/>
        <v>3.4030312389942086E-2</v>
      </c>
      <c r="W36" s="29" t="n">
        <f t="shared" si="33"/>
        <v>3.4040403710379717E-2</v>
      </c>
      <c r="X36" s="29" t="n">
        <f t="shared" si="33"/>
        <v>3.0007356242396269E-2</v>
      </c>
      <c r="Y36" s="29" t="n">
        <f t="shared" si="33"/>
        <v>1.9473309416349564E-2</v>
      </c>
      <c r="Z36" s="29" t="n">
        <f t="shared" si="33"/>
        <v>2.1900334631198566E-2</v>
      </c>
      <c r="AA36" s="29" t="n">
        <f t="shared" si="33"/>
        <v>2.3336198647353739E-2</v>
      </c>
      <c r="AB36" s="29" t="n">
        <f t="shared" si="33"/>
        <v>2.3967359192098789E-2</v>
      </c>
      <c r="AC36" s="29" t="n">
        <f t="shared" si="33"/>
        <v>1.9564196145429803E-2</v>
      </c>
      <c r="AD36" s="29" t="n">
        <f t="shared" si="33"/>
        <v>1.443475308017852E-2</v>
      </c>
      <c r="AE36" s="29" t="n">
        <f t="shared" si="33"/>
        <v>1.5064281766378324E-2</v>
      </c>
      <c r="AF36" s="29" t="n">
        <f t="shared" si="33"/>
        <v>4.4039858813112566E-3</v>
      </c>
      <c r="AG36" s="29" t="n">
        <f t="shared" si="33"/>
        <v>2.6922007780906337E-3</v>
      </c>
      <c r="AH36" s="29" t="n">
        <f t="shared" si="33"/>
        <v>3.2017471796723872E-3</v>
      </c>
      <c r="AI36" s="29" t="n">
        <f t="shared" si="33"/>
        <v>2.1274874627870322E-3</v>
      </c>
      <c r="AJ36" s="29" t="n">
        <f t="shared" si="33"/>
        <v>3.5764272952162738E-3</v>
      </c>
      <c r="AK36" s="29" t="n">
        <f t="shared" si="33"/>
        <v>3.1437099020707898E-3</v>
      </c>
      <c r="AL36" s="29" t="n">
        <f t="shared" si="33"/>
        <v>3.5565777310572855E-3</v>
      </c>
      <c r="AM36" s="29" t="n">
        <f t="shared" si="33"/>
        <v>4.6560006931971485E-3</v>
      </c>
      <c r="AN36" s="29" t="n">
        <f t="shared" si="33"/>
        <v>6.1584528128026186E-3</v>
      </c>
      <c r="AO36" s="29" t="n">
        <f t="shared" si="33"/>
        <v>7.1829764572275039E-3</v>
      </c>
      <c r="AP36" s="29" t="n">
        <f t="shared" si="33"/>
        <v>4.4369115747030724E-3</v>
      </c>
      <c r="AQ36" s="29" t="n">
        <f t="shared" si="33"/>
        <v>7.190401357606264E-3</v>
      </c>
      <c r="AR36" s="29" t="n">
        <f t="shared" si="33"/>
        <v>8.0685055360297547E-2</v>
      </c>
      <c r="AS36" s="29" t="n">
        <f t="shared" si="33"/>
        <v>6.4723297467454796E-2</v>
      </c>
      <c r="AT36" s="29" t="n">
        <f t="shared" si="33"/>
        <v>6.4384231593687127E-2</v>
      </c>
    </row>
    <row r="37">
      <c r="L37" s="1" t="s">
        <v>40</v>
      </c>
      <c r="M37" s="29" t="n">
        <f t="shared" ref="M37:AT37" si="34">IF(SUM(M28:M36)=1,SUM(M28:M36),FALSE)</f>
        <v>1</v>
      </c>
      <c r="N37" s="29" t="n">
        <f t="shared" si="34"/>
        <v>1</v>
      </c>
      <c r="O37" s="29" t="n">
        <f t="shared" si="34"/>
        <v>1</v>
      </c>
      <c r="P37" s="29" t="n">
        <f t="shared" si="34"/>
        <v>1</v>
      </c>
      <c r="Q37" s="29" t="n">
        <f t="shared" si="34"/>
        <v>1</v>
      </c>
      <c r="R37" s="29" t="n">
        <f t="shared" si="34"/>
        <v>1</v>
      </c>
      <c r="S37" s="29" t="n">
        <f t="shared" si="34"/>
        <v>0.99999999999999989</v>
      </c>
      <c r="T37" s="29" t="n">
        <f t="shared" si="34"/>
        <v>1</v>
      </c>
      <c r="U37" s="29" t="n">
        <f t="shared" si="34"/>
        <v>1</v>
      </c>
      <c r="V37" s="29" t="n">
        <f t="shared" si="34"/>
        <v>1</v>
      </c>
      <c r="W37" s="29" t="n">
        <f t="shared" si="34"/>
        <v>0.99999999999999989</v>
      </c>
      <c r="X37" s="29" t="n">
        <f t="shared" si="34"/>
        <v>1</v>
      </c>
      <c r="Y37" s="29" t="n">
        <f t="shared" si="34"/>
        <v>0.99999999999999989</v>
      </c>
      <c r="Z37" s="29" t="n">
        <f t="shared" si="34"/>
        <v>1</v>
      </c>
      <c r="AA37" s="29" t="n">
        <f t="shared" si="34"/>
        <v>1</v>
      </c>
      <c r="AB37" s="29" t="n">
        <f t="shared" si="34"/>
        <v>1</v>
      </c>
      <c r="AC37" s="29" t="n">
        <f t="shared" si="34"/>
        <v>1</v>
      </c>
      <c r="AD37" s="29" t="n">
        <f t="shared" si="34"/>
        <v>0.99999999999999989</v>
      </c>
      <c r="AE37" s="29" t="n">
        <f t="shared" si="34"/>
        <v>0.99999999999999989</v>
      </c>
      <c r="AF37" s="29" t="n">
        <f t="shared" si="34"/>
        <v>1</v>
      </c>
      <c r="AG37" s="29" t="n">
        <f t="shared" si="34"/>
        <v>1</v>
      </c>
      <c r="AH37" s="29" t="n">
        <f t="shared" si="34"/>
        <v>1.0000000000000002</v>
      </c>
      <c r="AI37" s="29" t="n">
        <f t="shared" si="34"/>
        <v>0.99999999999999978</v>
      </c>
      <c r="AJ37" s="29" t="n">
        <f t="shared" si="34"/>
        <v>1</v>
      </c>
      <c r="AK37" s="29" t="n">
        <f t="shared" si="34"/>
        <v>1</v>
      </c>
      <c r="AL37" s="29" t="n">
        <f t="shared" si="34"/>
        <v>1.0000000000000002</v>
      </c>
      <c r="AM37" s="29" t="n">
        <f t="shared" si="34"/>
        <v>1</v>
      </c>
      <c r="AN37" s="29" t="n">
        <f t="shared" si="34"/>
        <v>1</v>
      </c>
      <c r="AO37" s="29" t="n">
        <f t="shared" si="34"/>
        <v>1</v>
      </c>
      <c r="AP37" s="29" t="n">
        <f t="shared" si="34"/>
        <v>1.0000000000000002</v>
      </c>
      <c r="AQ37" s="29" t="n">
        <f t="shared" si="34"/>
        <v>1.0000000000000002</v>
      </c>
      <c r="AR37" s="29" t="n">
        <f t="shared" si="34"/>
        <v>1</v>
      </c>
      <c r="AS37" s="29" t="n">
        <f t="shared" si="34"/>
        <v>0.99999999999999978</v>
      </c>
      <c r="AT37" s="29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52" t="str">
        <f>L1</f>
        <v>SimpleArea</v>
      </c>
      <c r="L1" t="s">
        <v>435</v>
      </c>
      <c r="M1" t="s">
        <v>312</v>
      </c>
      <c r="N1" s="86" t="s">
        <v>313</v>
      </c>
      <c r="O1" s="86" t="s">
        <v>314</v>
      </c>
      <c r="P1" s="86" t="s">
        <v>315</v>
      </c>
      <c r="Q1" t="s">
        <v>316</v>
      </c>
      <c r="R1" t="s">
        <v>317</v>
      </c>
      <c r="S1" t="s">
        <v>318</v>
      </c>
      <c r="T1" t="s">
        <v>319</v>
      </c>
      <c r="U1" t="s">
        <v>320</v>
      </c>
      <c r="V1" t="s">
        <v>321</v>
      </c>
      <c r="W1" t="s">
        <v>322</v>
      </c>
      <c r="X1" t="s">
        <v>323</v>
      </c>
    </row>
    <row r="2">
      <c r="A2" t="str">
        <f>L2</f>
        <v>Products</v>
      </c>
      <c r="L2" t="s">
        <v>361</v>
      </c>
      <c r="M2" s="41" t="n">
        <v>67336104.640000001</v>
      </c>
      <c r="N2" s="41" t="n">
        <v>13270461</v>
      </c>
      <c r="O2" s="41" t="n">
        <v>-1320382</v>
      </c>
      <c r="P2" s="41" t="n">
        <v>1977295.89</v>
      </c>
      <c r="Q2" s="41" t="n">
        <v>244624801</v>
      </c>
      <c r="R2" s="41" t="n">
        <v>219930669.09999999</v>
      </c>
      <c r="S2" s="41" t="n">
        <v>479062468.04000002</v>
      </c>
      <c r="T2" s="41" t="n">
        <v>579939887.13</v>
      </c>
      <c r="U2" s="41" t="n">
        <v>946973502.76999998</v>
      </c>
      <c r="V2" s="41" t="n">
        <v>1409196643.4200001</v>
      </c>
      <c r="W2" s="41" t="n">
        <v>1074298265.9300001</v>
      </c>
      <c r="X2" s="41" t="n">
        <v>1193326161.8299999</v>
      </c>
      <c r="Y2" s="41"/>
      <c r="Z2" s="41"/>
    </row>
    <row r="3">
      <c r="A3" t="str">
        <f>L3</f>
        <v>R&amp;D</v>
      </c>
      <c r="L3" t="s">
        <v>437</v>
      </c>
      <c r="M3" s="41" t="n">
        <v>405648534.72000003</v>
      </c>
      <c r="N3" s="41" t="n">
        <v>326666879.73000002</v>
      </c>
      <c r="O3" s="41" t="n">
        <v>524299944.60000002</v>
      </c>
      <c r="P3" s="41" t="n">
        <v>692906021.78999996</v>
      </c>
      <c r="Q3" s="41" t="n">
        <v>1187333627.8199999</v>
      </c>
      <c r="R3" s="41" t="n">
        <v>1853556666.47</v>
      </c>
      <c r="S3" s="41" t="n">
        <v>3314278615.8800001</v>
      </c>
      <c r="T3" s="41" t="n">
        <v>6490324286.9300003</v>
      </c>
      <c r="U3" s="41" t="n">
        <v>14847864768.360001</v>
      </c>
      <c r="V3" s="41" t="n">
        <v>11789222367.01</v>
      </c>
      <c r="W3" s="41" t="n">
        <v>8908711005.8199997</v>
      </c>
      <c r="X3" s="41" t="n">
        <v>5423573221.8100004</v>
      </c>
      <c r="Y3" s="41"/>
      <c r="Z3" s="41"/>
    </row>
    <row r="4">
      <c r="A4" t="str">
        <f>L4</f>
        <v>Services</v>
      </c>
      <c r="L4" t="s">
        <v>449</v>
      </c>
      <c r="M4" s="41" t="n">
        <v>1020957</v>
      </c>
      <c r="N4" s="41" t="n">
        <v>622432</v>
      </c>
      <c r="O4" s="41" t="n">
        <v>579522</v>
      </c>
      <c r="P4" s="41" t="n">
        <v>0</v>
      </c>
      <c r="Q4" s="41" t="n">
        <v>1197901.48</v>
      </c>
      <c r="R4" s="41" t="n">
        <v>42000986.299999997</v>
      </c>
      <c r="S4" s="41" t="n">
        <v>160193150.25999999</v>
      </c>
      <c r="T4" s="41" t="n">
        <v>348151914.73000002</v>
      </c>
      <c r="U4" s="41" t="n">
        <v>540302437.99000001</v>
      </c>
      <c r="V4" s="41" t="n">
        <v>1459620002.1099999</v>
      </c>
      <c r="W4" s="41" t="n">
        <v>997211964.92999995</v>
      </c>
      <c r="X4" s="41" t="n">
        <v>186607536.12</v>
      </c>
      <c r="Y4" s="41"/>
      <c r="Z4" s="41"/>
    </row>
    <row r="5">
      <c r="A5" t="str">
        <f>L5</f>
        <v>Grand Total</v>
      </c>
      <c r="L5" t="s">
        <v>330</v>
      </c>
      <c r="M5" s="41" t="n">
        <f t="shared" ref="M5:X5" si="0">SUM(M2:M4)</f>
        <v>474005596.36000001</v>
      </c>
      <c r="N5" s="41" t="n">
        <f t="shared" si="0"/>
        <v>340559772.73000002</v>
      </c>
      <c r="O5" s="41" t="n">
        <f t="shared" si="0"/>
        <v>523559084.60000002</v>
      </c>
      <c r="P5" s="41" t="n">
        <f t="shared" si="0"/>
        <v>694883317.67999995</v>
      </c>
      <c r="Q5" s="41" t="n">
        <f t="shared" si="0"/>
        <v>1433156330.3</v>
      </c>
      <c r="R5" s="41" t="n">
        <f t="shared" si="0"/>
        <v>2115488321.8699999</v>
      </c>
      <c r="S5" s="41" t="n">
        <f t="shared" si="0"/>
        <v>3953534234.1800003</v>
      </c>
      <c r="T5" s="41" t="n">
        <f t="shared" si="0"/>
        <v>7418416088.7900009</v>
      </c>
      <c r="U5" s="41" t="n">
        <f t="shared" si="0"/>
        <v>16335140709.120001</v>
      </c>
      <c r="V5" s="41" t="n">
        <f t="shared" si="0"/>
        <v>14658039012.540001</v>
      </c>
      <c r="W5" s="41" t="n">
        <f t="shared" si="0"/>
        <v>10980221236.68</v>
      </c>
      <c r="X5" s="41" t="n">
        <f t="shared" si="0"/>
        <v>6803506919.7600002</v>
      </c>
      <c r="Y5" s="41"/>
      <c r="Z5" s="41"/>
    </row>
    <row r="6">
      <c r="N6" s="48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ht="12.75" customHeight="1"/>
    <row r="8">
      <c r="A8" s="1" t="str">
        <f>L8</f>
        <v>SimpleArea</v>
      </c>
      <c r="B8" s="24" t="str">
        <f>P8</f>
        <v>2015</v>
      </c>
      <c r="C8" s="24" t="str">
        <f t="shared" ref="C8:E12" si="1">V8</f>
        <v>2021</v>
      </c>
      <c r="D8" s="24" t="str">
        <f t="shared" si="1"/>
        <v>2022</v>
      </c>
      <c r="E8" s="24" t="str">
        <f t="shared" si="1"/>
        <v>2023</v>
      </c>
      <c r="F8" s="24" t="str">
        <f>V8&amp;"-"&amp;W8</f>
        <v>2021-2022</v>
      </c>
      <c r="G8" s="24" t="str">
        <f>P8&amp;"-"&amp;W8</f>
        <v>2015-2022</v>
      </c>
      <c r="H8" s="24" t="str">
        <f>X8&amp;"/"&amp;W8</f>
        <v>2023/2022</v>
      </c>
      <c r="I8" s="24" t="str">
        <f>"Share "&amp;W8</f>
        <v>Share 2022</v>
      </c>
      <c r="J8" s="24" t="str">
        <f>"Share "&amp;X8</f>
        <v>Share 2023</v>
      </c>
      <c r="K8" s="24"/>
      <c r="L8" s="24" t="s">
        <v>435</v>
      </c>
      <c r="M8" s="24" t="s">
        <v>312</v>
      </c>
      <c r="N8" t="s">
        <v>313</v>
      </c>
      <c r="O8" s="83" t="s">
        <v>314</v>
      </c>
      <c r="P8" s="83" t="s">
        <v>315</v>
      </c>
      <c r="Q8" s="83" t="s">
        <v>316</v>
      </c>
      <c r="R8" s="83" t="s">
        <v>317</v>
      </c>
      <c r="S8" s="83" t="s">
        <v>318</v>
      </c>
      <c r="T8" s="83" t="s">
        <v>319</v>
      </c>
      <c r="U8" s="83" t="s">
        <v>320</v>
      </c>
      <c r="V8" s="83" t="s">
        <v>321</v>
      </c>
      <c r="W8" s="83" t="s">
        <v>322</v>
      </c>
      <c r="X8" s="83" t="s">
        <v>323</v>
      </c>
      <c r="Y8" s="83"/>
      <c r="Z8" s="83"/>
    </row>
    <row r="9">
      <c r="A9" s="18" t="str">
        <f>L9</f>
        <v>Products</v>
      </c>
      <c r="B9" s="41" t="n">
        <f>P9</f>
        <v>2371662.74464904</v>
      </c>
      <c r="C9" s="41" t="n">
        <f t="shared" si="1"/>
        <v>1506836489.61796</v>
      </c>
      <c r="D9" s="41" t="n">
        <f t="shared" si="1"/>
        <v>1074298265.9300001</v>
      </c>
      <c r="E9" s="41" t="n">
        <f t="shared" si="1"/>
        <v>1138192559.2912199</v>
      </c>
      <c r="F9" s="17" t="n">
        <f>W9/V9-1</f>
        <v>-0.28705053711409967</v>
      </c>
      <c r="G9" s="17" t="n">
        <f>W9/P9-1</f>
        <v>451.97261103158041</v>
      </c>
      <c r="H9" s="17" t="n">
        <f>X9/W9</f>
        <v>1.0594753760548126</v>
      </c>
      <c r="I9" s="17" t="n">
        <f>W9/SUM(W$8:W$11)</f>
        <v>9.7839400752805492E-2</v>
      </c>
      <c r="J9" s="17" t="n">
        <f>X9/SUM(X8:X$11)</f>
        <v>0.17539868422329655</v>
      </c>
      <c r="K9" s="25"/>
      <c r="L9" s="25" t="s">
        <v>361</v>
      </c>
      <c r="M9" s="41" t="n">
        <v>84796356.556972802</v>
      </c>
      <c r="N9" s="41" t="n">
        <v>16411167.1706478</v>
      </c>
      <c r="O9" s="41" t="n">
        <v>-1601885.40746089</v>
      </c>
      <c r="P9" s="41" t="n">
        <v>2371662.74464904</v>
      </c>
      <c r="Q9" s="41" t="n">
        <v>291003223.18941498</v>
      </c>
      <c r="R9" s="41" t="n">
        <v>257038228.98910701</v>
      </c>
      <c r="S9" s="41" t="n">
        <v>547046940.46116495</v>
      </c>
      <c r="T9" s="41" t="n">
        <v>649518231.93742394</v>
      </c>
      <c r="U9" s="41" t="n">
        <v>1046624304.62441</v>
      </c>
      <c r="V9" s="41" t="n">
        <v>1506836489.61796</v>
      </c>
      <c r="W9" s="41" t="n">
        <v>1074298265.9300001</v>
      </c>
      <c r="X9" s="41" t="n">
        <v>1138192559.2912199</v>
      </c>
      <c r="Y9" s="41"/>
      <c r="Z9" s="41"/>
    </row>
    <row r="10">
      <c r="A10" s="18" t="str">
        <f>L10</f>
        <v>R&amp;D</v>
      </c>
      <c r="B10" s="41" t="n">
        <f>P10</f>
        <v>831104442.048033</v>
      </c>
      <c r="C10" s="41" t="n">
        <f t="shared" si="1"/>
        <v>12606069230.847799</v>
      </c>
      <c r="D10" s="41" t="n">
        <f t="shared" si="1"/>
        <v>8908711005.8199997</v>
      </c>
      <c r="E10" s="41" t="n">
        <f t="shared" si="1"/>
        <v>5172995349.7111702</v>
      </c>
      <c r="F10" s="17" t="n">
        <f>W10/V10-1</f>
        <v>-0.29329985083535359</v>
      </c>
      <c r="G10" s="17" t="n">
        <f>W10/P10-1</f>
        <v>9.719123319647867</v>
      </c>
      <c r="H10" s="17" t="n">
        <f>X10/W10</f>
        <v>0.58066709609635869</v>
      </c>
      <c r="I10" s="17" t="n">
        <f>W10/SUM(W$8:W$11)</f>
        <v>0.81134166732997937</v>
      </c>
      <c r="J10" s="17" t="n">
        <f>X10/SUM(X8:X$11)</f>
        <v>0.79717317638905627</v>
      </c>
      <c r="K10" s="25"/>
      <c r="L10" s="25" t="s">
        <v>437</v>
      </c>
      <c r="M10" s="41" t="n">
        <v>510833199.67542899</v>
      </c>
      <c r="N10" s="41" t="n">
        <v>403978789.61122203</v>
      </c>
      <c r="O10" s="41" t="n">
        <v>636079884.75099897</v>
      </c>
      <c r="P10" s="41" t="n">
        <v>831104442.048033</v>
      </c>
      <c r="Q10" s="41" t="n">
        <v>1412440240.25512</v>
      </c>
      <c r="R10" s="41" t="n">
        <v>2166295973.3177199</v>
      </c>
      <c r="S10" s="41" t="n">
        <v>3784612858.67553</v>
      </c>
      <c r="T10" s="41" t="n">
        <v>7269001579.4728804</v>
      </c>
      <c r="U10" s="41" t="n">
        <v>16410317810.2507</v>
      </c>
      <c r="V10" s="41" t="n">
        <v>12606069230.847799</v>
      </c>
      <c r="W10" s="41" t="n">
        <v>8908711005.8199997</v>
      </c>
      <c r="X10" s="41" t="n">
        <v>5172995349.7111702</v>
      </c>
      <c r="Y10" s="41"/>
      <c r="Z10" s="41"/>
    </row>
    <row r="11">
      <c r="A11" s="18" t="str">
        <f>L11</f>
        <v>Services</v>
      </c>
      <c r="B11" s="41" t="n">
        <f>P11</f>
        <v>0</v>
      </c>
      <c r="C11" s="41" t="n">
        <f t="shared" si="1"/>
        <v>1560753561.5596001</v>
      </c>
      <c r="D11" s="41" t="n">
        <f t="shared" si="1"/>
        <v>997211964.92999995</v>
      </c>
      <c r="E11" s="41" t="n">
        <f t="shared" si="1"/>
        <v>177985965.54167399</v>
      </c>
      <c r="F11" s="17" t="n">
        <f>W11/V11-1</f>
        <v>-0.3610701974413405</v>
      </c>
      <c r="G11" s="17" t="e">
        <f>W11/P11-1</f>
        <v>#DIV/0!</v>
      </c>
      <c r="H11" s="17" t="n">
        <f>X11/W11</f>
        <v>0.17848358403337836</v>
      </c>
      <c r="I11" s="17" t="n">
        <f>W11/SUM(W$8:W$11)</f>
        <v>9.0818931917215059E-2</v>
      </c>
      <c r="J11" s="17" t="n">
        <f>X11/SUM(X8:X$11)</f>
        <v>2.7428139387647318E-2</v>
      </c>
      <c r="K11" s="25"/>
      <c r="L11" s="25" t="s">
        <v>449</v>
      </c>
      <c r="M11" s="41" t="n">
        <v>1285691.1498546901</v>
      </c>
      <c r="N11" s="41" t="n">
        <v>769742.33256558701</v>
      </c>
      <c r="O11" s="41" t="n">
        <v>703075.19725545403</v>
      </c>
      <c r="P11" s="41" t="n">
        <v>0</v>
      </c>
      <c r="Q11" s="41" t="n">
        <v>1425011.6517963801</v>
      </c>
      <c r="R11" s="41" t="n">
        <v>49087556.449159801</v>
      </c>
      <c r="S11" s="41" t="n">
        <v>182926400.164689</v>
      </c>
      <c r="T11" s="41" t="n">
        <v>389921474.82756001</v>
      </c>
      <c r="U11" s="41" t="n">
        <v>597158908.66431499</v>
      </c>
      <c r="V11" s="41" t="n">
        <v>1560753561.5596001</v>
      </c>
      <c r="W11" s="41" t="n">
        <v>997211964.92999995</v>
      </c>
      <c r="X11" s="41" t="n">
        <v>177985965.54167399</v>
      </c>
      <c r="Y11" s="41"/>
      <c r="Z11" s="41"/>
    </row>
    <row r="12">
      <c r="A12" s="18" t="str">
        <f>L12</f>
        <v>Grand Total</v>
      </c>
      <c r="B12" s="41" t="n">
        <f>P12</f>
        <v>833476104.79268205</v>
      </c>
      <c r="C12" s="41" t="n">
        <f t="shared" si="1"/>
        <v>15673659282.02536</v>
      </c>
      <c r="D12" s="41" t="n">
        <f t="shared" si="1"/>
        <v>10980221236.68</v>
      </c>
      <c r="E12" s="41" t="n">
        <f t="shared" si="1"/>
        <v>6489173874.5440636</v>
      </c>
      <c r="F12" s="17" t="n">
        <f>W12/V12-1</f>
        <v>-0.29944749728787456</v>
      </c>
      <c r="G12" s="17" t="n">
        <f>W12/P12-1</f>
        <v>12.174008437123952</v>
      </c>
      <c r="H12" s="17" t="n">
        <f>X12/W12</f>
        <v>0.59098753428270101</v>
      </c>
      <c r="I12" s="17" t="n">
        <f>SUM(I$8:I$11)</f>
        <v>0.99999999999999989</v>
      </c>
      <c r="J12" s="17" t="n">
        <f>SUM(J$8:J$11)</f>
        <v>1</v>
      </c>
      <c r="K12" s="25"/>
      <c r="L12" s="25" t="s">
        <v>330</v>
      </c>
      <c r="M12" s="41" t="n">
        <f t="shared" ref="M12:X12" si="2">SUM(M9:M11)</f>
        <v>596915247.38225651</v>
      </c>
      <c r="N12" s="41" t="n">
        <f t="shared" si="2"/>
        <v>421159699.11443543</v>
      </c>
      <c r="O12" s="41" t="n">
        <f t="shared" si="2"/>
        <v>635181074.54079354</v>
      </c>
      <c r="P12" s="41" t="n">
        <f t="shared" si="2"/>
        <v>833476104.79268205</v>
      </c>
      <c r="Q12" s="41" t="n">
        <f t="shared" si="2"/>
        <v>1704868475.0963314</v>
      </c>
      <c r="R12" s="41" t="n">
        <f t="shared" si="2"/>
        <v>2472421758.7559867</v>
      </c>
      <c r="S12" s="41" t="n">
        <f t="shared" si="2"/>
        <v>4514586199.301384</v>
      </c>
      <c r="T12" s="41" t="n">
        <f t="shared" si="2"/>
        <v>8308441286.2378645</v>
      </c>
      <c r="U12" s="41" t="n">
        <f t="shared" si="2"/>
        <v>18054101023.539425</v>
      </c>
      <c r="V12" s="41" t="n">
        <f t="shared" si="2"/>
        <v>15673659282.02536</v>
      </c>
      <c r="W12" s="41" t="n">
        <f t="shared" si="2"/>
        <v>10980221236.68</v>
      </c>
      <c r="X12" s="41" t="n">
        <f t="shared" si="2"/>
        <v>6489173874.5440636</v>
      </c>
      <c r="Y12" s="41"/>
      <c r="Z12" s="41"/>
    </row>
    <row r="13">
      <c r="B13" s="85"/>
      <c r="C13" s="85"/>
      <c r="D13" s="85"/>
      <c r="E13" s="84"/>
      <c r="F13" s="84"/>
      <c r="N13" s="48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/>
    <row r="15" ht="12.75" customHeight="1">
      <c r="N15" s="50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</row>
    <row r="16" ht="12.75" customHeight="1">
      <c r="N16" s="50"/>
      <c r="O16" s="49"/>
      <c r="P16" s="49"/>
      <c r="Q16" s="49"/>
      <c r="R16" s="49"/>
      <c r="S16" s="51"/>
      <c r="T16" s="51"/>
      <c r="U16" s="51"/>
      <c r="V16" s="51"/>
      <c r="W16" s="51"/>
      <c r="X16" s="51"/>
      <c r="Y16" s="51"/>
      <c r="Z16" s="51"/>
    </row>
    <row r="17" ht="12.75" customHeight="1">
      <c r="N17" s="50"/>
      <c r="O17" s="49"/>
      <c r="P17" s="49"/>
      <c r="Q17" s="49"/>
      <c r="R17" s="49"/>
      <c r="S17" s="51"/>
      <c r="T17" s="51"/>
      <c r="U17" s="51"/>
      <c r="V17" s="51"/>
      <c r="W17" s="51"/>
      <c r="X17" s="51"/>
      <c r="Y17" s="51"/>
      <c r="Z17" s="51"/>
    </row>
    <row r="18" ht="12.75" customHeight="1">
      <c r="N18" s="48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7"/>
      <c r="L1" t="s">
        <v>338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</row>
    <row r="2">
      <c r="A2" t="str">
        <f t="shared" si="0"/>
        <v>Aircraft</v>
      </c>
      <c r="L2" t="s">
        <v>339</v>
      </c>
      <c r="M2" s="41" t="n">
        <v>70928104.640000001</v>
      </c>
      <c r="N2" s="41" t="n">
        <v>12000000</v>
      </c>
      <c r="O2" s="41" t="n">
        <v>-2456382</v>
      </c>
      <c r="P2" s="41"/>
      <c r="Q2" s="41"/>
      <c r="R2" s="41" t="n">
        <v>4095000</v>
      </c>
      <c r="S2" s="41" t="n">
        <v>14776996</v>
      </c>
      <c r="T2" s="41" t="n">
        <v>139945505.38999999</v>
      </c>
      <c r="U2" s="41" t="n">
        <v>456065507.38999999</v>
      </c>
      <c r="V2" s="41" t="n">
        <v>26882453.649999999</v>
      </c>
      <c r="W2" s="41" t="n">
        <v>70022317.189999998</v>
      </c>
      <c r="X2" s="41" t="n">
        <v>4671392.18</v>
      </c>
      <c r="Y2" s="41"/>
      <c r="Z2" s="41"/>
    </row>
    <row r="3">
      <c r="A3" t="str">
        <f t="shared" si="0"/>
        <v>Electronics, Comms, &amp; Sensors</v>
      </c>
      <c r="L3" t="s">
        <v>340</v>
      </c>
      <c r="M3" s="41" t="n">
        <v>728000</v>
      </c>
      <c r="N3" s="41" t="n">
        <v>2358098</v>
      </c>
      <c r="O3" s="41" t="n">
        <v>1136000</v>
      </c>
      <c r="P3" s="41" t="n">
        <v>1118000</v>
      </c>
      <c r="Q3" s="41" t="n">
        <v>2131800</v>
      </c>
      <c r="R3" s="41" t="n">
        <v>81573195.400000006</v>
      </c>
      <c r="S3" s="41" t="n">
        <v>269947923.24000001</v>
      </c>
      <c r="T3" s="41" t="n">
        <v>735818973.79999995</v>
      </c>
      <c r="U3" s="41" t="n">
        <v>851863707.26999998</v>
      </c>
      <c r="V3" s="41" t="n">
        <v>1018802944.8099999</v>
      </c>
      <c r="W3" s="41" t="n">
        <v>1090495121.9000001</v>
      </c>
      <c r="X3" s="41" t="n">
        <v>1276955408.95</v>
      </c>
      <c r="Y3" s="41"/>
      <c r="Z3" s="41"/>
    </row>
    <row r="4">
      <c r="A4" t="str">
        <f t="shared" si="0"/>
        <v>Facilities and Construction</v>
      </c>
      <c r="L4" t="s">
        <v>341</v>
      </c>
      <c r="M4" s="41"/>
      <c r="N4" s="41"/>
      <c r="O4" s="41"/>
      <c r="P4" s="41"/>
      <c r="Q4" s="41"/>
      <c r="R4" s="41"/>
      <c r="S4" s="41" t="n">
        <v>38076</v>
      </c>
      <c r="T4" s="41" t="n">
        <v>3250215.47</v>
      </c>
      <c r="U4" s="41" t="n">
        <v>5885710.4299999997</v>
      </c>
      <c r="V4" s="41" t="n">
        <v>15220614.890000001</v>
      </c>
      <c r="W4" s="41" t="n">
        <v>54211804.259999998</v>
      </c>
      <c r="X4" s="41" t="n">
        <v>32527404.920000002</v>
      </c>
      <c r="Y4" s="41"/>
      <c r="Z4" s="41"/>
    </row>
    <row r="5">
      <c r="A5" t="str">
        <f t="shared" si="0"/>
        <v>Land Vehicles</v>
      </c>
      <c r="L5" t="s">
        <v>342</v>
      </c>
      <c r="M5" s="41" t="n">
        <v>49336316</v>
      </c>
      <c r="N5" s="41"/>
      <c r="O5" s="41"/>
      <c r="P5" s="41"/>
      <c r="Q5" s="41" t="n">
        <v>242871013</v>
      </c>
      <c r="R5" s="41" t="n">
        <v>172456428</v>
      </c>
      <c r="S5" s="41" t="n">
        <v>310034438.70999998</v>
      </c>
      <c r="T5" s="41" t="n">
        <v>95938894.909999996</v>
      </c>
      <c r="U5" s="41" t="n">
        <v>157498288.30000001</v>
      </c>
      <c r="V5" s="41" t="n">
        <v>173475467.55000001</v>
      </c>
      <c r="W5" s="41" t="n">
        <v>113872998</v>
      </c>
      <c r="X5" s="41" t="n">
        <v>44707850.340000004</v>
      </c>
      <c r="Y5" s="41"/>
      <c r="Z5" s="41"/>
    </row>
    <row r="6">
      <c r="A6" t="str">
        <f t="shared" si="0"/>
        <v>Missile Defense</v>
      </c>
      <c r="L6" t="s">
        <v>343</v>
      </c>
      <c r="M6" s="41"/>
      <c r="N6" s="41"/>
      <c r="O6" s="41"/>
      <c r="P6" s="41"/>
      <c r="Q6" s="41"/>
      <c r="R6" s="41"/>
      <c r="S6" s="41"/>
      <c r="T6" s="41"/>
      <c r="U6" s="41" t="n">
        <v>79948980</v>
      </c>
      <c r="V6" s="41" t="n">
        <v>164193402</v>
      </c>
      <c r="W6" s="41" t="n">
        <v>239101539</v>
      </c>
      <c r="X6" s="41" t="n">
        <v>197216378</v>
      </c>
      <c r="Y6" s="41"/>
      <c r="Z6" s="41"/>
    </row>
    <row r="7">
      <c r="A7" t="str">
        <f t="shared" si="0"/>
        <v>Ordnance and Missiles</v>
      </c>
      <c r="L7" t="s">
        <v>344</v>
      </c>
      <c r="M7" s="41" t="n">
        <v>269774135.22000003</v>
      </c>
      <c r="N7" s="41" t="n">
        <v>285893757.00999999</v>
      </c>
      <c r="O7" s="41" t="n">
        <v>446685336.89999998</v>
      </c>
      <c r="P7" s="41" t="n">
        <v>501648660.81999999</v>
      </c>
      <c r="Q7" s="41" t="n">
        <v>579220498.38999999</v>
      </c>
      <c r="R7" s="41" t="n">
        <v>946511490.71000004</v>
      </c>
      <c r="S7" s="41" t="n">
        <v>2166459171.6399999</v>
      </c>
      <c r="T7" s="41" t="n">
        <v>2807329764.1300001</v>
      </c>
      <c r="U7" s="41" t="n">
        <v>2587690747</v>
      </c>
      <c r="V7" s="41" t="n">
        <v>2167354026.9400001</v>
      </c>
      <c r="W7" s="41" t="n">
        <v>1636760006.6400001</v>
      </c>
      <c r="X7" s="41" t="n">
        <v>595265095.65999997</v>
      </c>
      <c r="Y7" s="41"/>
      <c r="Z7" s="41"/>
    </row>
    <row r="8">
      <c r="A8" t="str">
        <f t="shared" si="0"/>
        <v>Other Products</v>
      </c>
      <c r="L8" t="s">
        <v>345</v>
      </c>
      <c r="M8" s="41"/>
      <c r="N8" s="41"/>
      <c r="O8" s="41"/>
      <c r="P8" s="41"/>
      <c r="Q8" s="41"/>
      <c r="R8" s="41" t="n">
        <v>57335</v>
      </c>
      <c r="S8" s="41" t="n">
        <v>25981140.039999999</v>
      </c>
      <c r="T8" s="41" t="n">
        <v>134059084.94</v>
      </c>
      <c r="U8" s="41" t="n">
        <v>131780525.2</v>
      </c>
      <c r="V8" s="41" t="n">
        <v>465404468.74000001</v>
      </c>
      <c r="W8" s="41" t="n">
        <v>314663002.43000001</v>
      </c>
      <c r="X8" s="41" t="n">
        <v>207992536.12</v>
      </c>
      <c r="Y8" s="41"/>
      <c r="Z8" s="41"/>
    </row>
    <row r="9">
      <c r="A9" t="str">
        <f t="shared" si="0"/>
        <v>Other R&amp;D and Knowledge Based</v>
      </c>
      <c r="L9" t="s">
        <v>346</v>
      </c>
      <c r="M9" s="41" t="n">
        <v>83239040.5</v>
      </c>
      <c r="N9" s="41" t="n">
        <v>40307917.719999999</v>
      </c>
      <c r="O9" s="41" t="n">
        <v>78194129.700000003</v>
      </c>
      <c r="P9" s="41" t="n">
        <v>192116656.86000001</v>
      </c>
      <c r="Q9" s="41" t="n">
        <v>608933018.90999997</v>
      </c>
      <c r="R9" s="41" t="n">
        <v>910794872.75999999</v>
      </c>
      <c r="S9" s="41" t="n">
        <v>1102650839.8399999</v>
      </c>
      <c r="T9" s="41" t="n">
        <v>2411777510.5799999</v>
      </c>
      <c r="U9" s="41" t="n">
        <v>11316837286.629999</v>
      </c>
      <c r="V9" s="41" t="n">
        <v>9504670444.1700001</v>
      </c>
      <c r="W9" s="41" t="n">
        <v>7241427890.6000004</v>
      </c>
      <c r="X9" s="41" t="n">
        <v>4712878590.2200003</v>
      </c>
      <c r="Y9" s="41"/>
      <c r="Z9" s="41"/>
    </row>
    <row r="10">
      <c r="A10" t="str">
        <f t="shared" si="0"/>
        <v>Other Services</v>
      </c>
      <c r="L10" t="s">
        <v>347</v>
      </c>
      <c r="M10" s="41"/>
      <c r="N10" s="41"/>
      <c r="O10" s="41"/>
      <c r="P10" s="41"/>
      <c r="Q10" s="41"/>
      <c r="R10" s="41"/>
      <c r="S10" s="41"/>
      <c r="T10" s="41"/>
      <c r="U10" s="41" t="n">
        <v>4655556.8499999996</v>
      </c>
      <c r="V10" s="41" t="n">
        <v>657827090.72000003</v>
      </c>
      <c r="W10" s="41" t="n">
        <v>20404883.870000001</v>
      </c>
      <c r="X10" s="41" t="n">
        <v>-380007164.63</v>
      </c>
      <c r="Y10" s="41"/>
      <c r="Z10" s="41"/>
    </row>
    <row r="11">
      <c r="A11" t="str">
        <f t="shared" si="0"/>
        <v>Ships &amp; Submarines</v>
      </c>
      <c r="L11" t="s">
        <v>348</v>
      </c>
      <c r="M11" s="41"/>
      <c r="N11" s="41"/>
      <c r="O11" s="41"/>
      <c r="P11" s="41"/>
      <c r="Q11" s="41"/>
      <c r="R11" s="41"/>
      <c r="S11" s="41"/>
      <c r="T11" s="41"/>
      <c r="U11" s="41" t="n">
        <v>16050000</v>
      </c>
      <c r="V11" s="41" t="n">
        <v>17718734.32</v>
      </c>
      <c r="W11" s="41" t="n">
        <v>23467888.649999999</v>
      </c>
      <c r="X11" s="41" t="n">
        <v>7067377.54</v>
      </c>
      <c r="Y11" s="41"/>
      <c r="Z11" s="41"/>
    </row>
    <row r="12">
      <c r="A12" t="str">
        <f t="shared" si="0"/>
        <v>Space Systems</v>
      </c>
      <c r="L12" t="s">
        <v>349</v>
      </c>
      <c r="M12" s="41"/>
      <c r="N12" s="41"/>
      <c r="O12" s="41"/>
      <c r="P12" s="41"/>
      <c r="Q12" s="41"/>
      <c r="R12" s="41"/>
      <c r="S12" s="41" t="n">
        <v>63645648.710000001</v>
      </c>
      <c r="T12" s="41" t="n">
        <v>1090296139.5699999</v>
      </c>
      <c r="U12" s="41" t="n">
        <v>726864400.04999995</v>
      </c>
      <c r="V12" s="41" t="n">
        <v>446489364.75</v>
      </c>
      <c r="W12" s="41" t="n">
        <v>175793784.13999999</v>
      </c>
      <c r="X12" s="41" t="n">
        <v>104232050.45999999</v>
      </c>
      <c r="Y12" s="41"/>
      <c r="Z12" s="41"/>
    </row>
    <row r="13">
      <c r="A13" t="str">
        <f t="shared" si="0"/>
        <v>Grand Total</v>
      </c>
      <c r="L13" t="s">
        <v>330</v>
      </c>
      <c r="M13" s="41" t="n">
        <f t="shared" ref="M13:X13" si="1">SUM(M2:M12)</f>
        <v>474005596.36000001</v>
      </c>
      <c r="N13" s="41" t="n">
        <f t="shared" si="1"/>
        <v>340559772.73000002</v>
      </c>
      <c r="O13" s="41" t="n">
        <f t="shared" si="1"/>
        <v>523559084.59999996</v>
      </c>
      <c r="P13" s="41" t="n">
        <f t="shared" si="1"/>
        <v>694883317.68000007</v>
      </c>
      <c r="Q13" s="41" t="n">
        <f t="shared" si="1"/>
        <v>1433156330.3</v>
      </c>
      <c r="R13" s="41" t="n">
        <f t="shared" si="1"/>
        <v>2115488321.8700001</v>
      </c>
      <c r="S13" s="41" t="n">
        <f t="shared" si="1"/>
        <v>3953534234.1800003</v>
      </c>
      <c r="T13" s="41" t="n">
        <f t="shared" si="1"/>
        <v>7418416088.789999</v>
      </c>
      <c r="U13" s="41" t="n">
        <f t="shared" si="1"/>
        <v>16335140709.119999</v>
      </c>
      <c r="V13" s="41" t="n">
        <f t="shared" si="1"/>
        <v>14658039012.539999</v>
      </c>
      <c r="W13" s="41" t="n">
        <f t="shared" si="1"/>
        <v>10980221236.68</v>
      </c>
      <c r="X13" s="41" t="n">
        <f t="shared" si="1"/>
        <v>6803506919.7600002</v>
      </c>
      <c r="Y13" s="41"/>
      <c r="Z13" s="41"/>
    </row>
    <row r="14"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</row>
    <row r="15"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</row>
    <row r="16">
      <c r="A16" s="1" t="str">
        <f t="shared" ref="A16:A28" si="2">L16</f>
        <v>PlatformPortfolio</v>
      </c>
      <c r="B16" s="24" t="str">
        <f t="shared" ref="B16:B28" si="3">P16</f>
        <v>2015</v>
      </c>
      <c r="C16" s="24" t="str">
        <f t="shared" ref="C16:C28" si="4">V16</f>
        <v>2021</v>
      </c>
      <c r="D16" s="24" t="str">
        <f t="shared" ref="D16:D28" si="5">W16</f>
        <v>2022</v>
      </c>
      <c r="E16" s="1" t="str">
        <f t="shared" ref="E16:E28" si="6">X16</f>
        <v>2023</v>
      </c>
      <c r="F16" s="1" t="str">
        <f>V16&amp;"-"&amp;W16</f>
        <v>2021-2022</v>
      </c>
      <c r="G16" s="1" t="str">
        <f>P16&amp;"-"&amp;W16</f>
        <v>2015-2022</v>
      </c>
      <c r="H16" s="1" t="str">
        <f>X16&amp;"/"&amp;W16</f>
        <v>2023/2022</v>
      </c>
      <c r="I16" t="str">
        <f>"Share "&amp;W16</f>
        <v>Share 2022</v>
      </c>
      <c r="J16" s="1" t="str">
        <f>"Share "&amp;X16</f>
        <v>Share 2023</v>
      </c>
      <c r="K16" s="1"/>
      <c r="L16" s="1" t="s">
        <v>338</v>
      </c>
      <c r="M16" s="30" t="s">
        <v>312</v>
      </c>
      <c r="N16" s="30" t="s">
        <v>313</v>
      </c>
      <c r="O16" s="30" t="s">
        <v>314</v>
      </c>
      <c r="P16" s="30" t="s">
        <v>315</v>
      </c>
      <c r="Q16" s="30" t="s">
        <v>316</v>
      </c>
      <c r="R16" s="30" t="s">
        <v>317</v>
      </c>
      <c r="S16" s="30" t="s">
        <v>318</v>
      </c>
      <c r="T16" s="30" t="s">
        <v>319</v>
      </c>
      <c r="U16" s="30" t="s">
        <v>320</v>
      </c>
      <c r="V16" s="30" t="s">
        <v>321</v>
      </c>
      <c r="W16" s="30" t="s">
        <v>322</v>
      </c>
      <c r="X16" s="30" t="s">
        <v>323</v>
      </c>
    </row>
    <row r="17">
      <c r="A17" s="18" t="str">
        <f t="shared" si="2"/>
        <v>Aircraft</v>
      </c>
      <c r="B17" s="41" t="n">
        <f t="shared" si="3"/>
        <v>0</v>
      </c>
      <c r="C17" s="41" t="n">
        <f t="shared" si="4"/>
        <v>28745074.209072299</v>
      </c>
      <c r="D17" s="41" t="n">
        <f t="shared" si="5"/>
        <v>70022317.189999998</v>
      </c>
      <c r="E17" s="41" t="n">
        <f t="shared" si="6"/>
        <v>4455566.2909908202</v>
      </c>
      <c r="F17" s="17" t="n">
        <f t="shared" ref="F17:F28" si="7">W17/V17-1</f>
        <v>1.4359762191151377</v>
      </c>
      <c r="G17" s="17" t="e">
        <f t="shared" ref="G17:G28" si="8">W17/P17-1</f>
        <v>#DIV/0!</v>
      </c>
      <c r="H17" s="17" t="n">
        <f t="shared" ref="H17:H28" si="9">X17/W17</f>
        <v>6.3630660477872997E-2</v>
      </c>
      <c r="I17" s="17" t="n">
        <f t="shared" ref="I17:I27" si="10">W17/SUM(W$16:W$27)</f>
        <v>6.3771317244580468E-3</v>
      </c>
      <c r="J17" s="17" t="n">
        <f>X17/SUM(X16:X$27)</f>
        <v>6.8661533457583092E-4</v>
      </c>
      <c r="K17" s="25"/>
      <c r="L17" s="25" t="s">
        <v>339</v>
      </c>
      <c r="M17" s="41" t="n">
        <v>89319762.156109795</v>
      </c>
      <c r="N17" s="41" t="n">
        <v>14840027.490211099</v>
      </c>
      <c r="O17" s="41" t="n">
        <v>-2980078.8566866298</v>
      </c>
      <c r="P17" s="41"/>
      <c r="Q17" s="41"/>
      <c r="R17" s="41" t="n">
        <v>4785924.3643359197</v>
      </c>
      <c r="S17" s="41" t="n">
        <v>16874021.6366353</v>
      </c>
      <c r="T17" s="41" t="n">
        <v>156735481.117419</v>
      </c>
      <c r="U17" s="41" t="n">
        <v>504057656.45923299</v>
      </c>
      <c r="V17" s="41" t="n">
        <v>28745074.209072299</v>
      </c>
      <c r="W17" s="41" t="n">
        <v>70022317.189999998</v>
      </c>
      <c r="X17" s="41" t="n">
        <v>4455566.2909908202</v>
      </c>
      <c r="Y17" s="41"/>
      <c r="Z17" s="41"/>
    </row>
    <row r="18">
      <c r="A18" s="18" t="str">
        <f t="shared" si="2"/>
        <v>Electronics, Comms, &amp; Sensors</v>
      </c>
      <c r="B18" s="41" t="n">
        <f t="shared" si="3"/>
        <v>1340982.3799904999</v>
      </c>
      <c r="C18" s="41" t="n">
        <f t="shared" si="4"/>
        <v>1089393350.5576701</v>
      </c>
      <c r="D18" s="41" t="n">
        <f t="shared" si="5"/>
        <v>1090495121.9000001</v>
      </c>
      <c r="E18" s="41" t="n">
        <f t="shared" si="6"/>
        <v>1217957999.66768</v>
      </c>
      <c r="F18" s="17" t="n">
        <f t="shared" si="7"/>
        <v>1.0113622795346888E-3</v>
      </c>
      <c r="G18" s="17" t="n">
        <f t="shared" si="8"/>
        <v>812.20615257280679</v>
      </c>
      <c r="H18" s="17" t="n">
        <f t="shared" si="9"/>
        <v>1.1168853259477198</v>
      </c>
      <c r="I18" s="17" t="n">
        <f t="shared" si="10"/>
        <v>9.9314494525587924E-2</v>
      </c>
      <c r="J18" s="17" t="n">
        <f>X18/SUM(X16:X$27)</f>
        <v>0.18769076360328735</v>
      </c>
      <c r="K18" s="25"/>
      <c r="L18" s="25" t="s">
        <v>340</v>
      </c>
      <c r="M18" s="41" t="n">
        <v>916770.39982507995</v>
      </c>
      <c r="N18" s="41" t="n">
        <v>2916186.59538431</v>
      </c>
      <c r="O18" s="41" t="n">
        <v>1378193.44922573</v>
      </c>
      <c r="P18" s="41" t="n">
        <v>1340982.3799904999</v>
      </c>
      <c r="Q18" s="41" t="n">
        <v>2535968.0157499402</v>
      </c>
      <c r="R18" s="41" t="n">
        <v>95336542.9405604</v>
      </c>
      <c r="S18" s="41" t="n">
        <v>308256637.37856698</v>
      </c>
      <c r="T18" s="41" t="n">
        <v>824098927.31081104</v>
      </c>
      <c r="U18" s="41" t="n">
        <v>941506026.98836195</v>
      </c>
      <c r="V18" s="41" t="n">
        <v>1089393350.5576701</v>
      </c>
      <c r="W18" s="41" t="n">
        <v>1090495121.9000001</v>
      </c>
      <c r="X18" s="41" t="n">
        <v>1217957999.66768</v>
      </c>
      <c r="Y18" s="41"/>
      <c r="Z18" s="41"/>
    </row>
    <row r="19">
      <c r="A19" s="18" t="str">
        <f t="shared" si="2"/>
        <v>Facilities and Construction</v>
      </c>
      <c r="B19" s="41" t="n">
        <f t="shared" si="3"/>
        <v>0</v>
      </c>
      <c r="C19" s="41" t="n">
        <f t="shared" si="4"/>
        <v>16275214.688997</v>
      </c>
      <c r="D19" s="41" t="n">
        <f t="shared" si="5"/>
        <v>54211804.259999998</v>
      </c>
      <c r="E19" s="41" t="n">
        <f t="shared" si="6"/>
        <v>31024586.099932399</v>
      </c>
      <c r="F19" s="17" t="n">
        <f t="shared" si="7"/>
        <v>2.3309424972839441</v>
      </c>
      <c r="G19" s="17" t="e">
        <f t="shared" si="8"/>
        <v>#DIV/0!</v>
      </c>
      <c r="H19" s="17" t="n">
        <f t="shared" si="9"/>
        <v>0.57228469930899883</v>
      </c>
      <c r="I19" s="17" t="n">
        <f t="shared" si="10"/>
        <v>4.9372233119404415E-3</v>
      </c>
      <c r="J19" s="17" t="n">
        <f>X19/SUM(X16:X$27)</f>
        <v>4.780976238229118E-3</v>
      </c>
      <c r="K19" s="25"/>
      <c r="L19" s="25" t="s">
        <v>341</v>
      </c>
      <c r="M19" s="41"/>
      <c r="N19" s="41"/>
      <c r="O19" s="41"/>
      <c r="P19" s="41"/>
      <c r="Q19" s="41"/>
      <c r="R19" s="41"/>
      <c r="S19" s="41" t="n">
        <v>43479.422193558603</v>
      </c>
      <c r="T19" s="41" t="n">
        <v>3640160.38961783</v>
      </c>
      <c r="U19" s="41" t="n">
        <v>6505068.5874529202</v>
      </c>
      <c r="V19" s="41" t="n">
        <v>16275214.688997</v>
      </c>
      <c r="W19" s="41" t="n">
        <v>54211804.259999998</v>
      </c>
      <c r="X19" s="41" t="n">
        <v>31024586.099932399</v>
      </c>
      <c r="Y19" s="41"/>
      <c r="Z19" s="41"/>
    </row>
    <row r="20">
      <c r="A20" s="18" t="str">
        <f t="shared" si="2"/>
        <v>Land Vehicles</v>
      </c>
      <c r="B20" s="41" t="n">
        <f t="shared" si="3"/>
        <v>0</v>
      </c>
      <c r="C20" s="41" t="n">
        <f t="shared" si="4"/>
        <v>185495165.47490701</v>
      </c>
      <c r="D20" s="41" t="n">
        <f t="shared" si="5"/>
        <v>113872998</v>
      </c>
      <c r="E20" s="41" t="n">
        <f t="shared" si="6"/>
        <v>42642275.202328801</v>
      </c>
      <c r="F20" s="17" t="n">
        <f t="shared" si="7"/>
        <v>-0.38611339164306013</v>
      </c>
      <c r="G20" s="17" t="e">
        <f t="shared" si="8"/>
        <v>#DIV/0!</v>
      </c>
      <c r="H20" s="17" t="n">
        <f t="shared" si="9"/>
        <v>0.37447222740485681</v>
      </c>
      <c r="I20" s="17" t="n">
        <f t="shared" si="10"/>
        <v>1.0370738033911496E-2</v>
      </c>
      <c r="J20" s="17" t="n">
        <f>X20/SUM(X16:X$27)</f>
        <v>6.5712949023614851E-3</v>
      </c>
      <c r="K20" s="25"/>
      <c r="L20" s="25" t="s">
        <v>342</v>
      </c>
      <c r="M20" s="41" t="n">
        <v>62129222.726945698</v>
      </c>
      <c r="N20" s="41"/>
      <c r="O20" s="41"/>
      <c r="P20" s="41"/>
      <c r="Q20" s="41" t="n">
        <v>288916934.47827601</v>
      </c>
      <c r="R20" s="41" t="n">
        <v>201553948.85263601</v>
      </c>
      <c r="S20" s="41" t="n">
        <v>354031890.30399901</v>
      </c>
      <c r="T20" s="41" t="n">
        <v>107449173.23130301</v>
      </c>
      <c r="U20" s="41" t="n">
        <v>174071962.931743</v>
      </c>
      <c r="V20" s="41" t="n">
        <v>185495165.47490701</v>
      </c>
      <c r="W20" s="41" t="n">
        <v>113872998</v>
      </c>
      <c r="X20" s="41" t="n">
        <v>42642275.202328801</v>
      </c>
      <c r="Y20" s="41"/>
      <c r="Z20" s="41"/>
    </row>
    <row r="21">
      <c r="A21" s="18" t="str">
        <f t="shared" si="2"/>
        <v>Missile Defense</v>
      </c>
      <c r="B21" s="41" t="n">
        <f t="shared" si="3"/>
        <v>0</v>
      </c>
      <c r="C21" s="41" t="n">
        <f t="shared" si="4"/>
        <v>175569967.92701799</v>
      </c>
      <c r="D21" s="41" t="n">
        <f t="shared" si="5"/>
        <v>239101539</v>
      </c>
      <c r="E21" s="41" t="n">
        <f t="shared" si="6"/>
        <v>188104661.734503</v>
      </c>
      <c r="F21" s="17" t="n">
        <f t="shared" si="7"/>
        <v>0.36185898888693324</v>
      </c>
      <c r="G21" s="17" t="e">
        <f t="shared" si="8"/>
        <v>#DIV/0!</v>
      </c>
      <c r="H21" s="17" t="n">
        <f t="shared" si="9"/>
        <v>0.78671455868171136</v>
      </c>
      <c r="I21" s="17" t="n">
        <f t="shared" si="10"/>
        <v>2.1775657689051736E-2</v>
      </c>
      <c r="J21" s="17" t="n">
        <f>X21/SUM(X16:X$27)</f>
        <v>2.8987459015762485E-2</v>
      </c>
      <c r="K21" s="25"/>
      <c r="L21" s="25" t="s">
        <v>343</v>
      </c>
      <c r="M21" s="41"/>
      <c r="N21" s="41"/>
      <c r="O21" s="41"/>
      <c r="P21" s="41"/>
      <c r="Q21" s="41"/>
      <c r="R21" s="41"/>
      <c r="S21" s="41"/>
      <c r="T21" s="41"/>
      <c r="U21" s="41" t="n">
        <v>88362077.030843899</v>
      </c>
      <c r="V21" s="41" t="n">
        <v>175569967.92701799</v>
      </c>
      <c r="W21" s="41" t="n">
        <v>239101539</v>
      </c>
      <c r="X21" s="41" t="n">
        <v>188104661.734503</v>
      </c>
      <c r="Y21" s="41"/>
      <c r="Z21" s="41"/>
    </row>
    <row r="22">
      <c r="A22" s="18" t="str">
        <f t="shared" si="2"/>
        <v>Ordnance and Missiles</v>
      </c>
      <c r="B22" s="41" t="n">
        <f t="shared" si="3"/>
        <v>601701265.74727094</v>
      </c>
      <c r="C22" s="41" t="n">
        <f t="shared" si="4"/>
        <v>2317524774.8161602</v>
      </c>
      <c r="D22" s="41" t="n">
        <f t="shared" si="5"/>
        <v>1636760006.6400001</v>
      </c>
      <c r="E22" s="41" t="n">
        <f t="shared" si="6"/>
        <v>567762883.57491803</v>
      </c>
      <c r="F22" s="17" t="n">
        <f t="shared" si="7"/>
        <v>-0.29374649003705355</v>
      </c>
      <c r="G22" s="17" t="n">
        <f t="shared" si="8"/>
        <v>1.7202203149884663</v>
      </c>
      <c r="H22" s="17" t="n">
        <f t="shared" si="9"/>
        <v>0.34688218264841536</v>
      </c>
      <c r="I22" s="17" t="n">
        <f t="shared" si="10"/>
        <v>0.14906439236145061</v>
      </c>
      <c r="J22" s="17" t="n">
        <f>X22/SUM(X16:X$27)</f>
        <v>8.7493862015649682E-2</v>
      </c>
      <c r="K22" s="25"/>
      <c r="L22" s="25" t="s">
        <v>344</v>
      </c>
      <c r="M22" s="41" t="n">
        <v>339726568.41772598</v>
      </c>
      <c r="N22" s="41" t="n">
        <v>353555934.442343</v>
      </c>
      <c r="O22" s="41" t="n">
        <v>541917962.30701602</v>
      </c>
      <c r="P22" s="41" t="n">
        <v>601701265.74727094</v>
      </c>
      <c r="Q22" s="41" t="n">
        <v>689034927.28388298</v>
      </c>
      <c r="R22" s="41" t="n">
        <v>1106210599.3926499</v>
      </c>
      <c r="S22" s="41" t="n">
        <v>2473904637.7992101</v>
      </c>
      <c r="T22" s="41" t="n">
        <v>3144139427.7719102</v>
      </c>
      <c r="U22" s="41" t="n">
        <v>2859995576.1588998</v>
      </c>
      <c r="V22" s="41" t="n">
        <v>2317524774.8161602</v>
      </c>
      <c r="W22" s="41" t="n">
        <v>1636760006.6400001</v>
      </c>
      <c r="X22" s="41" t="n">
        <v>567762883.57491803</v>
      </c>
      <c r="Y22" s="41"/>
      <c r="Z22" s="41"/>
    </row>
    <row r="23">
      <c r="A23" s="18" t="str">
        <f t="shared" si="2"/>
        <v>Other Products</v>
      </c>
      <c r="B23" s="41" t="n">
        <f t="shared" si="3"/>
        <v>0</v>
      </c>
      <c r="C23" s="41" t="n">
        <f t="shared" si="4"/>
        <v>497651225.04601401</v>
      </c>
      <c r="D23" s="41" t="n">
        <f t="shared" si="5"/>
        <v>314663002.43000001</v>
      </c>
      <c r="E23" s="41" t="n">
        <f t="shared" si="6"/>
        <v>198382943.88589799</v>
      </c>
      <c r="F23" s="17" t="n">
        <f t="shared" si="7"/>
        <v>-0.36770375195820015</v>
      </c>
      <c r="G23" s="17" t="e">
        <f t="shared" si="8"/>
        <v>#DIV/0!</v>
      </c>
      <c r="H23" s="17" t="n">
        <f t="shared" si="9"/>
        <v>0.6304616124357687</v>
      </c>
      <c r="I23" s="17" t="n">
        <f t="shared" si="10"/>
        <v>2.8657255227139859E-2</v>
      </c>
      <c r="J23" s="17" t="n">
        <f>X23/SUM(X16:X$27)</f>
        <v>3.0571371290284047E-2</v>
      </c>
      <c r="K23" s="25"/>
      <c r="L23" s="25" t="s">
        <v>345</v>
      </c>
      <c r="M23" s="41"/>
      <c r="N23" s="41"/>
      <c r="O23" s="41"/>
      <c r="P23" s="41"/>
      <c r="Q23" s="41"/>
      <c r="R23" s="41" t="n">
        <v>67008.784720195399</v>
      </c>
      <c r="S23" s="41" t="n">
        <v>29668162.5398973</v>
      </c>
      <c r="T23" s="41" t="n">
        <v>150142836.79690999</v>
      </c>
      <c r="U23" s="41" t="n">
        <v>145647898.433319</v>
      </c>
      <c r="V23" s="41" t="n">
        <v>497651225.04601401</v>
      </c>
      <c r="W23" s="41" t="n">
        <v>314663002.43000001</v>
      </c>
      <c r="X23" s="41" t="n">
        <v>198382943.88589799</v>
      </c>
      <c r="Y23" s="41"/>
      <c r="Z23" s="41"/>
    </row>
    <row r="24">
      <c r="A24" s="18" t="str">
        <f t="shared" si="2"/>
        <v>Other R&amp;D and Knowledge Based</v>
      </c>
      <c r="B24" s="41" t="n">
        <f t="shared" si="3"/>
        <v>230433856.66542101</v>
      </c>
      <c r="C24" s="41" t="n">
        <f t="shared" si="4"/>
        <v>10163226199.7946</v>
      </c>
      <c r="D24" s="41" t="n">
        <f t="shared" si="5"/>
        <v>7241427890.6000004</v>
      </c>
      <c r="E24" s="41" t="n">
        <f t="shared" si="6"/>
        <v>4495135961.8272495</v>
      </c>
      <c r="F24" s="17" t="n">
        <f t="shared" si="7"/>
        <v>-0.28748728521398537</v>
      </c>
      <c r="G24" s="17" t="n">
        <f t="shared" si="8"/>
        <v>30.425190705002212</v>
      </c>
      <c r="H24" s="17" t="n">
        <f t="shared" si="9"/>
        <v>0.62075270647413683</v>
      </c>
      <c r="I24" s="17" t="n">
        <f t="shared" si="10"/>
        <v>0.65949744859508241</v>
      </c>
      <c r="J24" s="17" t="n">
        <f>X24/SUM(X16:X$27)</f>
        <v>0.69271313247760302</v>
      </c>
      <c r="K24" s="25"/>
      <c r="L24" s="25" t="s">
        <v>346</v>
      </c>
      <c r="M24" s="41" t="n">
        <v>104822923.68165</v>
      </c>
      <c r="N24" s="41" t="n">
        <v>49847550.586497098</v>
      </c>
      <c r="O24" s="41" t="n">
        <v>94864997.641238898</v>
      </c>
      <c r="P24" s="41" t="n">
        <v>230433856.66542101</v>
      </c>
      <c r="Q24" s="41" t="n">
        <v>724380645.31842399</v>
      </c>
      <c r="R24" s="41" t="n">
        <v>1064467734.42108</v>
      </c>
      <c r="S24" s="41" t="n">
        <v>1259129672.1684301</v>
      </c>
      <c r="T24" s="41" t="n">
        <v>2701130753.82797</v>
      </c>
      <c r="U24" s="41" t="n">
        <v>12507717397.604401</v>
      </c>
      <c r="V24" s="41" t="n">
        <v>10163226199.7946</v>
      </c>
      <c r="W24" s="41" t="n">
        <v>7241427890.6000004</v>
      </c>
      <c r="X24" s="41" t="n">
        <v>4495135961.8272495</v>
      </c>
      <c r="Y24" s="41"/>
      <c r="Z24" s="41"/>
    </row>
    <row r="25">
      <c r="A25" s="18" t="str">
        <f t="shared" si="2"/>
        <v>Other Services</v>
      </c>
      <c r="B25" s="41" t="n">
        <f t="shared" si="3"/>
        <v>0</v>
      </c>
      <c r="C25" s="41" t="n">
        <f t="shared" si="4"/>
        <v>703406347.71203494</v>
      </c>
      <c r="D25" s="41" t="n">
        <f t="shared" si="5"/>
        <v>20404883.870000001</v>
      </c>
      <c r="E25" s="41" t="n">
        <f t="shared" si="6"/>
        <v>-362450217.79790503</v>
      </c>
      <c r="F25" s="17" t="n">
        <f t="shared" si="7"/>
        <v>-0.97099132821821865</v>
      </c>
      <c r="G25" s="17" t="e">
        <f t="shared" si="8"/>
        <v>#DIV/0!</v>
      </c>
      <c r="H25" s="17" t="n">
        <f t="shared" si="9"/>
        <v>-17.762915001481211</v>
      </c>
      <c r="I25" s="17" t="n">
        <f t="shared" si="10"/>
        <v>1.8583308505512098E-3</v>
      </c>
      <c r="J25" s="17" t="n">
        <f>X25/SUM(X16:X$27)</f>
        <v>-5.5854601033227917E-2</v>
      </c>
      <c r="K25" s="25"/>
      <c r="L25" s="25" t="s">
        <v>347</v>
      </c>
      <c r="M25" s="41"/>
      <c r="N25" s="41"/>
      <c r="O25" s="41"/>
      <c r="P25" s="41"/>
      <c r="Q25" s="41"/>
      <c r="R25" s="41"/>
      <c r="S25" s="41"/>
      <c r="T25" s="41"/>
      <c r="U25" s="41" t="n">
        <v>5145464.9327755403</v>
      </c>
      <c r="V25" s="41" t="n">
        <v>703406347.71203494</v>
      </c>
      <c r="W25" s="41" t="n">
        <v>20404883.870000001</v>
      </c>
      <c r="X25" s="41" t="n">
        <v>-362450217.79790503</v>
      </c>
      <c r="Y25" s="41"/>
      <c r="Z25" s="41"/>
    </row>
    <row r="26">
      <c r="A26" s="18" t="str">
        <f t="shared" si="2"/>
        <v>Ships &amp; Submarines</v>
      </c>
      <c r="B26" s="41" t="n">
        <f t="shared" si="3"/>
        <v>0</v>
      </c>
      <c r="C26" s="41" t="n">
        <f t="shared" si="4"/>
        <v>18946422.806135401</v>
      </c>
      <c r="D26" s="41" t="n">
        <f t="shared" si="5"/>
        <v>23467888.649999999</v>
      </c>
      <c r="E26" s="41" t="n">
        <f t="shared" si="6"/>
        <v>6740853.2445095703</v>
      </c>
      <c r="F26" s="17" t="n">
        <f t="shared" si="7"/>
        <v>0.23864482969315004</v>
      </c>
      <c r="G26" s="17" t="e">
        <f t="shared" si="8"/>
        <v>#DIV/0!</v>
      </c>
      <c r="H26" s="17" t="n">
        <f t="shared" si="9"/>
        <v>0.28723731158957799</v>
      </c>
      <c r="I26" s="17" t="n">
        <f t="shared" si="10"/>
        <v>2.1372874138095048E-3</v>
      </c>
      <c r="J26" s="17" t="n">
        <f>X26/SUM(X16:X$27)</f>
        <v>1.0387845008981485E-3</v>
      </c>
      <c r="K26" s="25"/>
      <c r="L26" s="25" t="s">
        <v>348</v>
      </c>
      <c r="M26" s="41"/>
      <c r="N26" s="41"/>
      <c r="O26" s="41"/>
      <c r="P26" s="41"/>
      <c r="Q26" s="41"/>
      <c r="R26" s="41"/>
      <c r="S26" s="41"/>
      <c r="T26" s="41"/>
      <c r="U26" s="41" t="n">
        <v>17738954.722687501</v>
      </c>
      <c r="V26" s="41" t="n">
        <v>18946422.806135401</v>
      </c>
      <c r="W26" s="41" t="n">
        <v>23467888.649999999</v>
      </c>
      <c r="X26" s="41" t="n">
        <v>6740853.2445095703</v>
      </c>
      <c r="Y26" s="41"/>
      <c r="Z26" s="41"/>
    </row>
    <row r="27">
      <c r="A27" s="18" t="str">
        <f t="shared" si="2"/>
        <v>Space Systems</v>
      </c>
      <c r="B27" s="41" t="n">
        <f t="shared" si="3"/>
        <v>0</v>
      </c>
      <c r="C27" s="41" t="n">
        <f t="shared" si="4"/>
        <v>477425538.99280399</v>
      </c>
      <c r="D27" s="41" t="n">
        <f t="shared" si="5"/>
        <v>175793784.13999999</v>
      </c>
      <c r="E27" s="41" t="n">
        <f t="shared" si="6"/>
        <v>99416360.813968405</v>
      </c>
      <c r="F27" s="17" t="n">
        <f t="shared" si="7"/>
        <v>-0.63178805953518613</v>
      </c>
      <c r="G27" s="17" t="e">
        <f t="shared" si="8"/>
        <v>#DIV/0!</v>
      </c>
      <c r="H27" s="17" t="n">
        <f t="shared" si="9"/>
        <v>0.5655283052260508</v>
      </c>
      <c r="I27" s="17" t="n">
        <f t="shared" si="10"/>
        <v>1.6010040267016815E-2</v>
      </c>
      <c r="J27" s="17" t="n">
        <f>X27/SUM(X16:X$27)</f>
        <v>1.5320341654576693E-2</v>
      </c>
      <c r="K27" s="25"/>
      <c r="L27" s="25" t="s">
        <v>349</v>
      </c>
      <c r="M27" s="41"/>
      <c r="N27" s="41"/>
      <c r="O27" s="41"/>
      <c r="P27" s="41"/>
      <c r="Q27" s="41"/>
      <c r="R27" s="41"/>
      <c r="S27" s="41" t="n">
        <v>72677698.0524479</v>
      </c>
      <c r="T27" s="41" t="n">
        <v>1221104525.79193</v>
      </c>
      <c r="U27" s="41" t="n">
        <v>803352939.68973994</v>
      </c>
      <c r="V27" s="41" t="n">
        <v>477425538.99280399</v>
      </c>
      <c r="W27" s="41" t="n">
        <v>175793784.13999999</v>
      </c>
      <c r="X27" s="41" t="n">
        <v>99416360.813968405</v>
      </c>
      <c r="Y27" s="41"/>
      <c r="Z27" s="41"/>
    </row>
    <row r="28">
      <c r="A28" s="18" t="str">
        <f t="shared" si="2"/>
        <v>Grand Total</v>
      </c>
      <c r="B28" s="41" t="n">
        <f t="shared" si="3"/>
        <v>833476104.79268241</v>
      </c>
      <c r="C28" s="41" t="n">
        <f t="shared" si="4"/>
        <v>15673659282.025412</v>
      </c>
      <c r="D28" s="41" t="n">
        <f t="shared" si="5"/>
        <v>10980221236.68</v>
      </c>
      <c r="E28" s="41" t="n">
        <f t="shared" si="6"/>
        <v>6489173874.5440741</v>
      </c>
      <c r="F28" s="17" t="n">
        <f t="shared" si="7"/>
        <v>-0.2994474972878769</v>
      </c>
      <c r="G28" s="17" t="n">
        <f t="shared" si="8"/>
        <v>12.174008437123947</v>
      </c>
      <c r="H28" s="17" t="n">
        <f t="shared" si="9"/>
        <v>0.59098753428270201</v>
      </c>
      <c r="I28" s="17" t="n">
        <f>SUM(I$16:I$27)</f>
        <v>1</v>
      </c>
      <c r="J28" s="17" t="n">
        <f>SUM(J$16:J$27)</f>
        <v>0.99999999999999989</v>
      </c>
      <c r="K28" s="25"/>
      <c r="L28" s="25" t="s">
        <v>330</v>
      </c>
      <c r="M28" s="41" t="n">
        <f t="shared" ref="M28:X28" si="11">SUM(M17:M27)</f>
        <v>596915247.38225663</v>
      </c>
      <c r="N28" s="41" t="n">
        <f t="shared" si="11"/>
        <v>421159699.11443555</v>
      </c>
      <c r="O28" s="41" t="n">
        <f t="shared" si="11"/>
        <v>635181074.54079401</v>
      </c>
      <c r="P28" s="41" t="n">
        <f t="shared" si="11"/>
        <v>833476104.79268241</v>
      </c>
      <c r="Q28" s="41" t="n">
        <f t="shared" si="11"/>
        <v>1704868475.096333</v>
      </c>
      <c r="R28" s="41" t="n">
        <f t="shared" si="11"/>
        <v>2472421758.7559824</v>
      </c>
      <c r="S28" s="41" t="n">
        <f t="shared" si="11"/>
        <v>4514586199.3013811</v>
      </c>
      <c r="T28" s="41" t="n">
        <f t="shared" si="11"/>
        <v>8308441286.2378721</v>
      </c>
      <c r="U28" s="41" t="n">
        <f t="shared" si="11"/>
        <v>18054101023.539455</v>
      </c>
      <c r="V28" s="41" t="n">
        <f t="shared" si="11"/>
        <v>15673659282.025412</v>
      </c>
      <c r="W28" s="41" t="n">
        <f t="shared" si="11"/>
        <v>10980221236.68</v>
      </c>
      <c r="X28" s="41" t="n">
        <f t="shared" si="11"/>
        <v>6489173874.5440741</v>
      </c>
      <c r="Y28" s="41"/>
      <c r="Z28" s="41"/>
    </row>
    <row r="29">
      <c r="M29" s="9" t="s">
        <v>40</v>
      </c>
      <c r="N29" s="9" t="b">
        <f>N28=SUM(N17:N27)</f>
        <v>1</v>
      </c>
      <c r="O29" s="9"/>
      <c r="P29" s="9" t="b">
        <f t="shared" ref="P29:X29" si="12">P28=SUM(P17:P27)</f>
        <v>1</v>
      </c>
      <c r="Q29" s="9" t="b">
        <f t="shared" si="12"/>
        <v>1</v>
      </c>
      <c r="R29" s="9" t="b">
        <f t="shared" si="12"/>
        <v>1</v>
      </c>
      <c r="S29" s="9" t="b">
        <f t="shared" si="12"/>
        <v>1</v>
      </c>
      <c r="T29" s="9" t="b">
        <f t="shared" si="12"/>
        <v>1</v>
      </c>
      <c r="U29" s="9" t="b">
        <f t="shared" si="12"/>
        <v>1</v>
      </c>
      <c r="V29" s="9" t="b">
        <f t="shared" si="12"/>
        <v>1</v>
      </c>
      <c r="W29" s="9" t="b">
        <f t="shared" si="12"/>
        <v>1</v>
      </c>
      <c r="X29" s="9" t="b">
        <f t="shared" si="12"/>
        <v>1</v>
      </c>
    </row>
    <row r="30">
      <c r="M30" s="9"/>
      <c r="U30" s="27"/>
      <c r="V30" s="27"/>
      <c r="W30" s="27"/>
      <c r="X30" s="27"/>
    </row>
    <row r="31">
      <c r="M31" s="9"/>
      <c r="U31" s="27"/>
      <c r="V31" s="27"/>
      <c r="W31" s="27"/>
      <c r="X31" s="27"/>
    </row>
    <row r="32">
      <c r="M32" s="34" t="n">
        <f t="shared" ref="M32:M42" si="13">M17</f>
        <v>89319762.156109795</v>
      </c>
      <c r="N32" s="29" t="n">
        <f t="shared" ref="N32:N42" si="14">N17/N$28</f>
        <v>3.5236105262243612E-2</v>
      </c>
      <c r="O32" s="29"/>
      <c r="P32" s="29" t="n">
        <f t="shared" ref="P32:X32" si="15">P17/P$28</f>
        <v>0</v>
      </c>
      <c r="Q32" s="29" t="n">
        <f t="shared" si="15"/>
        <v>0</v>
      </c>
      <c r="R32" s="29" t="n">
        <f t="shared" si="15"/>
        <v>1.9357232832087651E-3</v>
      </c>
      <c r="S32" s="29" t="n">
        <f t="shared" si="15"/>
        <v>3.7376673944660762E-3</v>
      </c>
      <c r="T32" s="29" t="n">
        <f t="shared" si="15"/>
        <v>1.8864607176924526E-2</v>
      </c>
      <c r="U32" s="29" t="n">
        <f t="shared" si="15"/>
        <v>2.7919288576153868E-2</v>
      </c>
      <c r="V32" s="29" t="n">
        <f t="shared" si="15"/>
        <v>1.833973400330146E-3</v>
      </c>
      <c r="W32" s="29" t="n">
        <f t="shared" si="15"/>
        <v>6.3771317244580468E-3</v>
      </c>
      <c r="X32" s="29" t="n">
        <f t="shared" si="15"/>
        <v>6.8661533457583092E-4</v>
      </c>
    </row>
    <row r="33">
      <c r="M33" s="34" t="n">
        <f t="shared" si="13"/>
        <v>916770.39982507995</v>
      </c>
      <c r="N33" s="29" t="n">
        <f t="shared" si="14"/>
        <v>6.9241824455571598E-3</v>
      </c>
      <c r="O33" s="29"/>
      <c r="P33" s="29" t="n">
        <f t="shared" ref="P33:X33" si="16">P18/P$28</f>
        <v>1.6089032094376045E-3</v>
      </c>
      <c r="Q33" s="29" t="n">
        <f t="shared" si="16"/>
        <v>1.48748601595595E-3</v>
      </c>
      <c r="R33" s="29" t="n">
        <f t="shared" si="16"/>
        <v>3.8559983790358528E-2</v>
      </c>
      <c r="S33" s="29" t="n">
        <f t="shared" si="16"/>
        <v>6.8280153212329581E-2</v>
      </c>
      <c r="T33" s="29" t="n">
        <f t="shared" si="16"/>
        <v>9.918815081185578E-2</v>
      </c>
      <c r="U33" s="29" t="n">
        <f t="shared" si="16"/>
        <v>5.2149150254604169E-2</v>
      </c>
      <c r="V33" s="29" t="n">
        <f t="shared" si="16"/>
        <v>6.9504723240155469E-2</v>
      </c>
      <c r="W33" s="29" t="n">
        <f t="shared" si="16"/>
        <v>9.9314494525587924E-2</v>
      </c>
      <c r="X33" s="29" t="n">
        <f t="shared" si="16"/>
        <v>0.18769076360328735</v>
      </c>
    </row>
    <row r="34">
      <c r="M34" s="34" t="n">
        <f t="shared" si="13"/>
        <v>0</v>
      </c>
      <c r="N34" s="29" t="n">
        <f t="shared" si="14"/>
        <v>0</v>
      </c>
      <c r="O34" s="29"/>
      <c r="P34" s="29" t="n">
        <f t="shared" ref="P34:X34" si="17">P19/P$28</f>
        <v>0</v>
      </c>
      <c r="Q34" s="29" t="n">
        <f t="shared" si="17"/>
        <v>0</v>
      </c>
      <c r="R34" s="29" t="n">
        <f t="shared" si="17"/>
        <v>0</v>
      </c>
      <c r="S34" s="29" t="n">
        <f t="shared" si="17"/>
        <v>9.630876513175652E-6</v>
      </c>
      <c r="T34" s="29" t="n">
        <f t="shared" si="17"/>
        <v>4.3812795495677426E-4</v>
      </c>
      <c r="U34" s="29" t="n">
        <f t="shared" si="17"/>
        <v>3.603097478501657E-4</v>
      </c>
      <c r="V34" s="29" t="n">
        <f t="shared" si="17"/>
        <v>1.0383800232062882E-3</v>
      </c>
      <c r="W34" s="29" t="n">
        <f t="shared" si="17"/>
        <v>4.9372233119404415E-3</v>
      </c>
      <c r="X34" s="29" t="n">
        <f t="shared" si="17"/>
        <v>4.780976238229118E-3</v>
      </c>
    </row>
    <row r="35">
      <c r="M35" s="34" t="n">
        <f t="shared" si="13"/>
        <v>62129222.726945698</v>
      </c>
      <c r="N35" s="29" t="n">
        <f t="shared" si="14"/>
        <v>0</v>
      </c>
      <c r="O35" s="29"/>
      <c r="P35" s="29" t="n">
        <f t="shared" ref="P35:X35" si="18">P20/P$28</f>
        <v>0</v>
      </c>
      <c r="Q35" s="29" t="n">
        <f t="shared" si="18"/>
        <v>0.16946582020759746</v>
      </c>
      <c r="R35" s="29" t="n">
        <f t="shared" si="18"/>
        <v>8.1520860322006464E-2</v>
      </c>
      <c r="S35" s="29" t="n">
        <f t="shared" si="18"/>
        <v>7.8419565974570254E-2</v>
      </c>
      <c r="T35" s="29" t="n">
        <f t="shared" si="18"/>
        <v>1.2932530847787557E-2</v>
      </c>
      <c r="U35" s="29" t="n">
        <f t="shared" si="18"/>
        <v>9.6416854378283904E-3</v>
      </c>
      <c r="V35" s="29" t="n">
        <f t="shared" si="18"/>
        <v>1.1834834618845727E-2</v>
      </c>
      <c r="W35" s="29" t="n">
        <f t="shared" si="18"/>
        <v>1.0370738033911496E-2</v>
      </c>
      <c r="X35" s="29" t="n">
        <f t="shared" si="18"/>
        <v>6.5712949023614851E-3</v>
      </c>
    </row>
    <row r="36">
      <c r="M36" s="34" t="n">
        <f t="shared" si="13"/>
        <v>0</v>
      </c>
      <c r="N36" s="29" t="n">
        <f t="shared" si="14"/>
        <v>0</v>
      </c>
      <c r="O36" s="29"/>
      <c r="P36" s="29" t="n">
        <f t="shared" ref="P36:X36" si="19">P21/P$28</f>
        <v>0</v>
      </c>
      <c r="Q36" s="29" t="n">
        <f t="shared" si="19"/>
        <v>0</v>
      </c>
      <c r="R36" s="29" t="n">
        <f t="shared" si="19"/>
        <v>0</v>
      </c>
      <c r="S36" s="29" t="n">
        <f t="shared" si="19"/>
        <v>0</v>
      </c>
      <c r="T36" s="29" t="n">
        <f t="shared" si="19"/>
        <v>0</v>
      </c>
      <c r="U36" s="29" t="n">
        <f t="shared" si="19"/>
        <v>4.8942939288771498E-3</v>
      </c>
      <c r="V36" s="29" t="n">
        <f t="shared" si="19"/>
        <v>1.1201594009917137E-2</v>
      </c>
      <c r="W36" s="29" t="n">
        <f t="shared" si="19"/>
        <v>2.1775657689051736E-2</v>
      </c>
      <c r="X36" s="29" t="n">
        <f t="shared" si="19"/>
        <v>2.8987459015762485E-2</v>
      </c>
    </row>
    <row r="37">
      <c r="M37" s="34" t="n">
        <f t="shared" si="13"/>
        <v>339726568.41772598</v>
      </c>
      <c r="N37" s="29" t="n">
        <f t="shared" si="14"/>
        <v>0.83948187631855165</v>
      </c>
      <c r="O37" s="29"/>
      <c r="P37" s="29" t="n">
        <f t="shared" ref="P37:X37" si="20">P22/P$28</f>
        <v>0.72191783578119162</v>
      </c>
      <c r="Q37" s="29" t="n">
        <f t="shared" si="20"/>
        <v>0.40415723403234921</v>
      </c>
      <c r="R37" s="29" t="n">
        <f t="shared" si="20"/>
        <v>0.44741986090158342</v>
      </c>
      <c r="S37" s="29" t="n">
        <f t="shared" si="20"/>
        <v>0.54798037485296869</v>
      </c>
      <c r="T37" s="29" t="n">
        <f t="shared" si="20"/>
        <v>0.37842711038710386</v>
      </c>
      <c r="U37" s="29" t="n">
        <f t="shared" si="20"/>
        <v>0.15841251649306468</v>
      </c>
      <c r="V37" s="29" t="n">
        <f t="shared" si="20"/>
        <v>0.14786111737632979</v>
      </c>
      <c r="W37" s="29" t="n">
        <f t="shared" si="20"/>
        <v>0.14906439236145061</v>
      </c>
      <c r="X37" s="29" t="n">
        <f t="shared" si="20"/>
        <v>8.7493862015649682E-2</v>
      </c>
    </row>
    <row r="38">
      <c r="M38" s="34" t="n">
        <f t="shared" si="13"/>
        <v>0</v>
      </c>
      <c r="N38" s="29" t="n">
        <f t="shared" si="14"/>
        <v>0</v>
      </c>
      <c r="O38" s="29"/>
      <c r="P38" s="29" t="n">
        <f t="shared" ref="P38:X38" si="21">P23/P$28</f>
        <v>0</v>
      </c>
      <c r="Q38" s="29" t="n">
        <f t="shared" si="21"/>
        <v>0</v>
      </c>
      <c r="R38" s="29" t="n">
        <f t="shared" si="21"/>
        <v>2.710248948541505E-5</v>
      </c>
      <c r="S38" s="29" t="n">
        <f t="shared" si="21"/>
        <v>6.5716238942316266E-3</v>
      </c>
      <c r="T38" s="29" t="n">
        <f t="shared" si="21"/>
        <v>1.8071119675071551E-2</v>
      </c>
      <c r="U38" s="29" t="n">
        <f t="shared" si="21"/>
        <v>8.0673027276971076E-3</v>
      </c>
      <c r="V38" s="29" t="n">
        <f t="shared" si="21"/>
        <v>3.1750800249736297E-2</v>
      </c>
      <c r="W38" s="29" t="n">
        <f t="shared" si="21"/>
        <v>2.8657255227139859E-2</v>
      </c>
      <c r="X38" s="29" t="n">
        <f t="shared" si="21"/>
        <v>3.0571371290284047E-2</v>
      </c>
    </row>
    <row r="39">
      <c r="M39" s="34" t="n">
        <f t="shared" si="13"/>
        <v>104822923.68165</v>
      </c>
      <c r="N39" s="29" t="n">
        <f t="shared" si="14"/>
        <v>0.1183578359736475</v>
      </c>
      <c r="O39" s="29"/>
      <c r="P39" s="29" t="n">
        <f t="shared" ref="P39:X39" si="22">P24/P$28</f>
        <v>0.27647326100937086</v>
      </c>
      <c r="Q39" s="29" t="n">
        <f t="shared" si="22"/>
        <v>0.42488945974409731</v>
      </c>
      <c r="R39" s="29" t="n">
        <f t="shared" si="22"/>
        <v>0.43053646921335742</v>
      </c>
      <c r="S39" s="29" t="n">
        <f t="shared" si="22"/>
        <v>0.27890256528123814</v>
      </c>
      <c r="T39" s="29" t="n">
        <f t="shared" si="22"/>
        <v>0.32510679931049541</v>
      </c>
      <c r="U39" s="29" t="n">
        <f t="shared" si="22"/>
        <v>0.69279092773971296</v>
      </c>
      <c r="V39" s="29" t="n">
        <f t="shared" si="22"/>
        <v>0.64842714881838792</v>
      </c>
      <c r="W39" s="29" t="n">
        <f t="shared" si="22"/>
        <v>0.65949744859508241</v>
      </c>
      <c r="X39" s="29" t="n">
        <f t="shared" si="22"/>
        <v>0.69271313247760302</v>
      </c>
    </row>
    <row r="40">
      <c r="M40" s="34" t="n">
        <f t="shared" si="13"/>
        <v>0</v>
      </c>
      <c r="N40" s="29" t="n">
        <f t="shared" si="14"/>
        <v>0</v>
      </c>
      <c r="O40" s="29"/>
      <c r="P40" s="29" t="n">
        <f t="shared" ref="P40:X40" si="23">P25/P$28</f>
        <v>0</v>
      </c>
      <c r="Q40" s="29" t="n">
        <f t="shared" si="23"/>
        <v>0</v>
      </c>
      <c r="R40" s="29" t="n">
        <f t="shared" si="23"/>
        <v>0</v>
      </c>
      <c r="S40" s="29" t="n">
        <f t="shared" si="23"/>
        <v>0</v>
      </c>
      <c r="T40" s="29" t="n">
        <f t="shared" si="23"/>
        <v>0</v>
      </c>
      <c r="U40" s="29" t="n">
        <f t="shared" si="23"/>
        <v>2.8500255571112265E-4</v>
      </c>
      <c r="V40" s="29" t="n">
        <f t="shared" si="23"/>
        <v>4.4878246684786807E-2</v>
      </c>
      <c r="W40" s="29" t="n">
        <f t="shared" si="23"/>
        <v>1.8583308505512098E-3</v>
      </c>
      <c r="X40" s="29" t="n">
        <f t="shared" si="23"/>
        <v>-5.5854601033227917E-2</v>
      </c>
    </row>
    <row r="41">
      <c r="M41" s="34" t="n">
        <f t="shared" si="13"/>
        <v>0</v>
      </c>
      <c r="N41" s="29" t="n">
        <f t="shared" si="14"/>
        <v>0</v>
      </c>
      <c r="O41" s="29"/>
      <c r="P41" s="29" t="n">
        <f t="shared" ref="P41:X41" si="24">P26/P$28</f>
        <v>0</v>
      </c>
      <c r="Q41" s="29" t="n">
        <f t="shared" si="24"/>
        <v>0</v>
      </c>
      <c r="R41" s="29" t="n">
        <f t="shared" si="24"/>
        <v>0</v>
      </c>
      <c r="S41" s="29" t="n">
        <f t="shared" si="24"/>
        <v>0</v>
      </c>
      <c r="T41" s="29" t="n">
        <f t="shared" si="24"/>
        <v>0</v>
      </c>
      <c r="U41" s="29" t="n">
        <f t="shared" si="24"/>
        <v>9.8254433713198695E-4</v>
      </c>
      <c r="V41" s="29" t="n">
        <f t="shared" si="24"/>
        <v>1.2088066012678482E-3</v>
      </c>
      <c r="W41" s="29" t="n">
        <f t="shared" si="24"/>
        <v>2.1372874138095048E-3</v>
      </c>
      <c r="X41" s="29" t="n">
        <f t="shared" si="24"/>
        <v>1.0387845008981485E-3</v>
      </c>
    </row>
    <row r="42">
      <c r="M42" s="34" t="n">
        <f t="shared" si="13"/>
        <v>0</v>
      </c>
      <c r="N42" s="29" t="n">
        <f t="shared" si="14"/>
        <v>0</v>
      </c>
      <c r="O42" s="29"/>
      <c r="P42" s="29" t="n">
        <f t="shared" ref="P42:X42" si="25">P27/P$28</f>
        <v>0</v>
      </c>
      <c r="Q42" s="29" t="n">
        <f t="shared" si="25"/>
        <v>0</v>
      </c>
      <c r="R42" s="29" t="n">
        <f t="shared" si="25"/>
        <v>0</v>
      </c>
      <c r="S42" s="29" t="n">
        <f t="shared" si="25"/>
        <v>1.6098418513682287E-2</v>
      </c>
      <c r="T42" s="29" t="n">
        <f t="shared" si="25"/>
        <v>0.14697155383580446</v>
      </c>
      <c r="U42" s="29" t="n">
        <f t="shared" si="25"/>
        <v>4.4496978201368505E-2</v>
      </c>
      <c r="V42" s="29" t="n">
        <f t="shared" si="25"/>
        <v>3.0460374977036582E-2</v>
      </c>
      <c r="W42" s="29" t="n">
        <f t="shared" si="25"/>
        <v>1.6010040267016815E-2</v>
      </c>
      <c r="X42" s="29" t="n">
        <f t="shared" si="25"/>
        <v>1.5320341654576693E-2</v>
      </c>
    </row>
    <row r="43">
      <c r="M43" s="34" t="e">
        <f>#REF!</f>
        <v>#REF!</v>
      </c>
      <c r="N43" s="29" t="e">
        <f>#REF!/N$28</f>
        <v>#REF!</v>
      </c>
      <c r="O43" s="29"/>
      <c r="P43" s="29" t="e">
        <f>#REF!/P$28</f>
        <v>#REF!</v>
      </c>
      <c r="Q43" s="29" t="e">
        <f>#REF!/Q$28</f>
        <v>#REF!</v>
      </c>
      <c r="R43" s="29" t="e">
        <f>#REF!/R$28</f>
        <v>#REF!</v>
      </c>
      <c r="S43" s="29" t="e">
        <f>#REF!/S$28</f>
        <v>#REF!</v>
      </c>
      <c r="T43" s="29" t="e">
        <f>#REF!/T$28</f>
        <v>#REF!</v>
      </c>
      <c r="U43" s="29" t="e">
        <f>#REF!/U$28</f>
        <v>#REF!</v>
      </c>
      <c r="V43" s="29" t="e">
        <f>#REF!/V$28</f>
        <v>#REF!</v>
      </c>
      <c r="W43" s="29" t="e">
        <f>#REF!/W$28</f>
        <v>#REF!</v>
      </c>
      <c r="X43" s="29" t="e">
        <f>#REF!/X$28</f>
        <v>#REF!</v>
      </c>
    </row>
    <row r="44">
      <c r="M44" s="1" t="s">
        <v>40</v>
      </c>
      <c r="N44" s="29" t="e">
        <f>IF(SUM(N32:N43)=1,SUM(N32:N43),FALSE)</f>
        <v>#REF!</v>
      </c>
      <c r="O44" s="29"/>
      <c r="P44" s="29" t="e">
        <f t="shared" ref="P44:X44" si="26">IF(SUM(P32:P43)=1,SUM(P32:P43),FALSE)</f>
        <v>#REF!</v>
      </c>
      <c r="Q44" s="29" t="e">
        <f t="shared" si="26"/>
        <v>#REF!</v>
      </c>
      <c r="R44" s="29" t="e">
        <f t="shared" si="26"/>
        <v>#REF!</v>
      </c>
      <c r="S44" s="29" t="e">
        <f t="shared" si="26"/>
        <v>#REF!</v>
      </c>
      <c r="T44" s="29" t="e">
        <f t="shared" si="26"/>
        <v>#REF!</v>
      </c>
      <c r="U44" s="29" t="e">
        <f t="shared" si="26"/>
        <v>#REF!</v>
      </c>
      <c r="V44" s="29" t="e">
        <f t="shared" si="26"/>
        <v>#REF!</v>
      </c>
      <c r="W44" s="29" t="e">
        <f t="shared" si="26"/>
        <v>#REF!</v>
      </c>
      <c r="X44" s="29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381</v>
      </c>
      <c r="M1" s="1" t="s">
        <v>290</v>
      </c>
      <c r="N1" s="1" t="s">
        <v>291</v>
      </c>
      <c r="O1" s="1" t="s">
        <v>292</v>
      </c>
      <c r="P1" s="1" t="s">
        <v>293</v>
      </c>
      <c r="Q1" s="1" t="s">
        <v>294</v>
      </c>
      <c r="R1" s="1" t="s">
        <v>295</v>
      </c>
      <c r="S1" s="1" t="s">
        <v>296</v>
      </c>
      <c r="T1" s="1" t="s">
        <v>297</v>
      </c>
      <c r="U1" s="1" t="s">
        <v>298</v>
      </c>
      <c r="V1" s="1" t="s">
        <v>299</v>
      </c>
      <c r="W1" s="1" t="s">
        <v>300</v>
      </c>
      <c r="X1" s="1" t="s">
        <v>301</v>
      </c>
      <c r="Y1" s="1" t="s">
        <v>302</v>
      </c>
      <c r="Z1" s="1" t="s">
        <v>303</v>
      </c>
      <c r="AA1" s="1" t="s">
        <v>304</v>
      </c>
      <c r="AB1" s="1" t="s">
        <v>305</v>
      </c>
      <c r="AC1" s="1" t="s">
        <v>306</v>
      </c>
      <c r="AD1" s="1" t="s">
        <v>307</v>
      </c>
      <c r="AE1" s="1" t="s">
        <v>308</v>
      </c>
      <c r="AF1" s="1" t="s">
        <v>309</v>
      </c>
      <c r="AG1" s="1" t="s">
        <v>310</v>
      </c>
      <c r="AH1" s="1" t="s">
        <v>311</v>
      </c>
      <c r="AI1" s="1" t="s">
        <v>312</v>
      </c>
      <c r="AJ1" s="1" t="s">
        <v>313</v>
      </c>
      <c r="AK1" s="1" t="s">
        <v>314</v>
      </c>
      <c r="AL1" s="1" t="s">
        <v>315</v>
      </c>
      <c r="AM1" s="1" t="s">
        <v>316</v>
      </c>
      <c r="AN1" s="1" t="s">
        <v>317</v>
      </c>
      <c r="AO1" s="1" t="s">
        <v>318</v>
      </c>
      <c r="AP1" s="1" t="s">
        <v>319</v>
      </c>
      <c r="AQ1" s="1" t="s">
        <v>320</v>
      </c>
      <c r="AR1" s="1" t="s">
        <v>321</v>
      </c>
      <c r="AS1" s="1" t="s">
        <v>322</v>
      </c>
      <c r="AT1" t="s">
        <v>323</v>
      </c>
    </row>
    <row r="2" ht="30" customHeight="1">
      <c r="A2" t="str">
        <f t="shared" si="0"/>
        <v>Not Classified
as Commercial</v>
      </c>
      <c r="L2" s="9" t="s">
        <v>382</v>
      </c>
      <c r="M2" s="41"/>
      <c r="N2" s="41"/>
      <c r="O2" s="41"/>
      <c r="P2" s="41"/>
      <c r="Q2" s="41"/>
      <c r="R2" s="41"/>
      <c r="S2" s="41"/>
      <c r="T2" s="41"/>
      <c r="U2" s="41"/>
      <c r="V2" s="41"/>
      <c r="W2" s="41" t="n">
        <v>116001138699.354</v>
      </c>
      <c r="X2" s="41" t="n">
        <v>123663486670.043</v>
      </c>
      <c r="Y2" s="41" t="n">
        <v>136762350076.60899</v>
      </c>
      <c r="Z2" s="41" t="n">
        <v>168717682215.866</v>
      </c>
      <c r="AA2" s="41" t="n">
        <v>175428842290.34201</v>
      </c>
      <c r="AB2" s="41" t="n">
        <v>225630140078.496</v>
      </c>
      <c r="AC2" s="41" t="n">
        <v>245337702600.466</v>
      </c>
      <c r="AD2" s="41" t="n">
        <v>256905551531.83899</v>
      </c>
      <c r="AE2" s="41" t="n">
        <v>292556133393.42999</v>
      </c>
      <c r="AF2" s="41" t="n">
        <v>304441838269.836</v>
      </c>
      <c r="AG2" s="41" t="n">
        <v>292306025739.15198</v>
      </c>
      <c r="AH2" s="41" t="n">
        <v>299084646497.10999</v>
      </c>
      <c r="AI2" s="41" t="n">
        <v>287277140277.138</v>
      </c>
      <c r="AJ2" s="41" t="n">
        <v>250030723402.82501</v>
      </c>
      <c r="AK2" s="41" t="n">
        <v>230017657895.21899</v>
      </c>
      <c r="AL2" s="41" t="n">
        <v>223577921309.62</v>
      </c>
      <c r="AM2" s="41" t="n">
        <v>250007280724.73499</v>
      </c>
      <c r="AN2" s="41" t="n">
        <v>267328245301.793</v>
      </c>
      <c r="AO2" s="41" t="n">
        <v>295963332124.64697</v>
      </c>
      <c r="AP2" s="41" t="n">
        <v>317598525470.96503</v>
      </c>
      <c r="AQ2" s="41" t="n">
        <v>349834172286.29102</v>
      </c>
      <c r="AR2" s="41" t="n">
        <v>286138366763.71802</v>
      </c>
      <c r="AS2" s="41" t="n">
        <v>305253803625.65302</v>
      </c>
      <c r="AT2" s="41" t="n">
        <v>177078762110.01901</v>
      </c>
      <c r="AU2" s="41"/>
      <c r="AV2" s="41"/>
    </row>
    <row r="3" ht="45" customHeight="1">
      <c r="A3" t="str">
        <f t="shared" si="0"/>
        <v>Non-development
or Commercial Similar</v>
      </c>
      <c r="L3" s="9" t="s">
        <v>383</v>
      </c>
      <c r="M3" s="41"/>
      <c r="N3" s="41"/>
      <c r="O3" s="41"/>
      <c r="P3" s="41"/>
      <c r="Q3" s="41"/>
      <c r="R3" s="41"/>
      <c r="S3" s="41"/>
      <c r="T3" s="41"/>
      <c r="U3" s="41"/>
      <c r="V3" s="41"/>
      <c r="W3" s="41" t="n">
        <v>26260158</v>
      </c>
      <c r="X3" s="41" t="n">
        <v>-322238</v>
      </c>
      <c r="Y3" s="41" t="n">
        <v>230943578</v>
      </c>
      <c r="Z3" s="41" t="n">
        <v>809179391.42970002</v>
      </c>
      <c r="AA3" s="41" t="n">
        <v>1111423974.5401001</v>
      </c>
      <c r="AB3" s="41" t="n">
        <v>954299946.61720002</v>
      </c>
      <c r="AC3" s="41" t="n">
        <v>516931351.18580002</v>
      </c>
      <c r="AD3" s="41" t="n">
        <v>724735757.20710003</v>
      </c>
      <c r="AE3" s="41" t="n">
        <v>862716587.70529997</v>
      </c>
      <c r="AF3" s="41" t="n">
        <v>665214868.69739997</v>
      </c>
      <c r="AG3" s="41" t="n">
        <v>388168271.14670002</v>
      </c>
      <c r="AH3" s="41" t="n">
        <v>1065671635.7907</v>
      </c>
      <c r="AI3" s="41" t="n">
        <v>721532203.27209997</v>
      </c>
      <c r="AJ3" s="41" t="n">
        <v>584361705.2335</v>
      </c>
      <c r="AK3" s="41" t="n">
        <v>277848041.38260001</v>
      </c>
      <c r="AL3" s="41" t="n">
        <v>118451795.06640001</v>
      </c>
      <c r="AM3" s="41" t="n">
        <v>105079384.096</v>
      </c>
      <c r="AN3" s="41" t="n">
        <v>43193853.223700002</v>
      </c>
      <c r="AO3" s="41" t="n">
        <v>151953700.9587</v>
      </c>
      <c r="AP3" s="41" t="n">
        <v>127378103.1477</v>
      </c>
      <c r="AQ3" s="41" t="n">
        <v>31584471.583000001</v>
      </c>
      <c r="AR3" s="41" t="n">
        <v>107601478.4163</v>
      </c>
      <c r="AS3" s="41" t="n">
        <v>51439717.461800002</v>
      </c>
      <c r="AT3" s="41" t="n">
        <v>29756719.025199998</v>
      </c>
      <c r="AU3" s="41"/>
      <c r="AV3" s="41"/>
    </row>
    <row r="4" ht="30" customHeight="1">
      <c r="A4" t="str">
        <f t="shared" si="0"/>
        <v>Any Commercial
Classification</v>
      </c>
      <c r="L4" s="9" t="s">
        <v>384</v>
      </c>
      <c r="M4" s="41"/>
      <c r="N4" s="41"/>
      <c r="O4" s="41"/>
      <c r="P4" s="41"/>
      <c r="Q4" s="41"/>
      <c r="R4" s="41"/>
      <c r="S4" s="41"/>
      <c r="T4" s="41"/>
      <c r="U4" s="41"/>
      <c r="V4" s="41"/>
      <c r="W4" s="41" t="n">
        <v>16151087649.0334</v>
      </c>
      <c r="X4" s="41" t="n">
        <v>20329750153.0933</v>
      </c>
      <c r="Y4" s="41" t="n">
        <v>32783365818.179401</v>
      </c>
      <c r="Z4" s="41" t="n">
        <v>41995070994.621201</v>
      </c>
      <c r="AA4" s="41" t="n">
        <v>53221614225.906403</v>
      </c>
      <c r="AB4" s="41" t="n">
        <v>39078306584.714203</v>
      </c>
      <c r="AC4" s="41" t="n">
        <v>49310529833.041397</v>
      </c>
      <c r="AD4" s="41" t="n">
        <v>70523189291.862793</v>
      </c>
      <c r="AE4" s="41" t="n">
        <v>84568765594.393906</v>
      </c>
      <c r="AF4" s="41" t="n">
        <v>76446535125.893707</v>
      </c>
      <c r="AG4" s="41" t="n">
        <v>69717798469.148605</v>
      </c>
      <c r="AH4" s="41" t="n">
        <v>68415180663.8013</v>
      </c>
      <c r="AI4" s="41" t="n">
        <v>69637440291.9767</v>
      </c>
      <c r="AJ4" s="41" t="n">
        <v>55965808443.623199</v>
      </c>
      <c r="AK4" s="41" t="n">
        <v>52989412734.927299</v>
      </c>
      <c r="AL4" s="41" t="n">
        <v>50486597339.563103</v>
      </c>
      <c r="AM4" s="41" t="n">
        <v>48248629092.330704</v>
      </c>
      <c r="AN4" s="41" t="n">
        <v>53241496258.321404</v>
      </c>
      <c r="AO4" s="41" t="n">
        <v>62784249634.794197</v>
      </c>
      <c r="AP4" s="41" t="n">
        <v>66084674689.696602</v>
      </c>
      <c r="AQ4" s="41" t="n">
        <v>72687150983.099197</v>
      </c>
      <c r="AR4" s="41" t="n">
        <v>100759463901.24899</v>
      </c>
      <c r="AS4" s="41" t="n">
        <v>108986953491.476</v>
      </c>
      <c r="AT4" s="41" t="n">
        <v>38872748748.753098</v>
      </c>
      <c r="AU4" s="41"/>
      <c r="AV4" s="41"/>
    </row>
    <row r="5">
      <c r="A5" t="n">
        <f t="shared" si="0"/>
        <v>0</v>
      </c>
      <c r="L5" s="9"/>
      <c r="M5" s="41" t="n">
        <v>120350129405</v>
      </c>
      <c r="N5" s="41" t="n">
        <v>136154193844</v>
      </c>
      <c r="O5" s="41" t="n">
        <v>123406660550</v>
      </c>
      <c r="P5" s="41" t="n">
        <v>121373382142</v>
      </c>
      <c r="Q5" s="41" t="n">
        <v>117161902725</v>
      </c>
      <c r="R5" s="41" t="n">
        <v>116592014868</v>
      </c>
      <c r="S5" s="41" t="n">
        <v>118448779098</v>
      </c>
      <c r="T5" s="41" t="n">
        <v>115982151879</v>
      </c>
      <c r="U5" s="41" t="n">
        <v>116965882167</v>
      </c>
      <c r="V5" s="41" t="n">
        <v>122185036488</v>
      </c>
      <c r="W5" s="41" t="n">
        <v>0</v>
      </c>
      <c r="X5" s="41" t="n">
        <v>723958.70019999996</v>
      </c>
      <c r="Y5" s="41" t="n">
        <v>33861753.340000004</v>
      </c>
      <c r="Z5" s="41" t="n">
        <v>11154910.420499999</v>
      </c>
      <c r="AA5" s="41" t="n">
        <v>76558</v>
      </c>
      <c r="AB5" s="41" t="n">
        <v>614416.0625</v>
      </c>
      <c r="AC5" s="41" t="n">
        <v>14326.159799999999</v>
      </c>
      <c r="AD5" s="41" t="n">
        <v>4000</v>
      </c>
      <c r="AE5" s="41" t="n">
        <v>484171.875</v>
      </c>
      <c r="AF5" s="41" t="n">
        <v>1792522.5578000001</v>
      </c>
      <c r="AG5" s="41" t="n">
        <v>-8123638.4396000002</v>
      </c>
      <c r="AH5" s="41" t="n">
        <v>417164.46</v>
      </c>
      <c r="AI5" s="41" t="n">
        <v>317883.20020000002</v>
      </c>
      <c r="AJ5" s="41" t="n">
        <v>158791</v>
      </c>
      <c r="AK5" s="41" t="n">
        <v>-558047.03</v>
      </c>
      <c r="AL5" s="41" t="n">
        <v>1471322.375</v>
      </c>
      <c r="AM5" s="41" t="n">
        <v>796427.23</v>
      </c>
      <c r="AN5" s="41" t="n">
        <v>2911392</v>
      </c>
      <c r="AO5" s="41" t="n">
        <v>56285293.052199997</v>
      </c>
      <c r="AP5" s="41" t="n">
        <v>44827886.136200003</v>
      </c>
      <c r="AQ5" s="41" t="n">
        <v>48591362.614699997</v>
      </c>
      <c r="AR5" s="41" t="n">
        <v>58456454.273699999</v>
      </c>
      <c r="AS5" s="41" t="n">
        <v>28495214.612599999</v>
      </c>
      <c r="AT5" s="41" t="n">
        <v>19278792.928599998</v>
      </c>
      <c r="AU5" s="41"/>
      <c r="AV5" s="41"/>
    </row>
    <row r="6">
      <c r="A6" t="str">
        <f t="shared" si="0"/>
        <v>Grand Total</v>
      </c>
      <c r="L6" s="1" t="s">
        <v>330</v>
      </c>
      <c r="M6" s="41" t="n">
        <f t="shared" ref="M6:AT6" si="2">SUM(M2:M5)</f>
        <v>120350129405</v>
      </c>
      <c r="N6" s="41" t="n">
        <f t="shared" si="2"/>
        <v>136154193844</v>
      </c>
      <c r="O6" s="41" t="n">
        <f t="shared" si="2"/>
        <v>123406660550</v>
      </c>
      <c r="P6" s="41" t="n">
        <f t="shared" si="2"/>
        <v>121373382142</v>
      </c>
      <c r="Q6" s="41" t="n">
        <f t="shared" si="2"/>
        <v>117161902725</v>
      </c>
      <c r="R6" s="41" t="n">
        <f t="shared" si="2"/>
        <v>116592014868</v>
      </c>
      <c r="S6" s="41" t="n">
        <f t="shared" si="2"/>
        <v>118448779098</v>
      </c>
      <c r="T6" s="41" t="n">
        <f t="shared" si="2"/>
        <v>115982151879</v>
      </c>
      <c r="U6" s="41" t="n">
        <f t="shared" si="2"/>
        <v>116965882167</v>
      </c>
      <c r="V6" s="41" t="n">
        <f t="shared" si="2"/>
        <v>122185036488</v>
      </c>
      <c r="W6" s="41" t="n">
        <f t="shared" si="2"/>
        <v>132178486506.38741</v>
      </c>
      <c r="X6" s="41" t="n">
        <f t="shared" si="2"/>
        <v>143993638543.83649</v>
      </c>
      <c r="Y6" s="41" t="n">
        <f t="shared" si="2"/>
        <v>169810521226.12839</v>
      </c>
      <c r="Z6" s="41" t="n">
        <f t="shared" si="2"/>
        <v>211533087512.33737</v>
      </c>
      <c r="AA6" s="41" t="n">
        <f t="shared" si="2"/>
        <v>229761957048.78851</v>
      </c>
      <c r="AB6" s="41" t="n">
        <f t="shared" si="2"/>
        <v>265663361025.88989</v>
      </c>
      <c r="AC6" s="41" t="n">
        <f t="shared" si="2"/>
        <v>295165178110.85297</v>
      </c>
      <c r="AD6" s="41" t="n">
        <f t="shared" si="2"/>
        <v>328153480580.90887</v>
      </c>
      <c r="AE6" s="41" t="n">
        <f t="shared" si="2"/>
        <v>377988099747.40424</v>
      </c>
      <c r="AF6" s="41" t="n">
        <f t="shared" si="2"/>
        <v>381555380786.98492</v>
      </c>
      <c r="AG6" s="41" t="n">
        <f t="shared" si="2"/>
        <v>362403868841.00775</v>
      </c>
      <c r="AH6" s="41" t="n">
        <f t="shared" si="2"/>
        <v>368565915961.16205</v>
      </c>
      <c r="AI6" s="41" t="n">
        <f t="shared" si="2"/>
        <v>357636430655.58698</v>
      </c>
      <c r="AJ6" s="41" t="n">
        <f t="shared" si="2"/>
        <v>306581052342.6817</v>
      </c>
      <c r="AK6" s="41" t="n">
        <f t="shared" si="2"/>
        <v>283284360624.49884</v>
      </c>
      <c r="AL6" s="41" t="n">
        <f t="shared" si="2"/>
        <v>274184441766.62451</v>
      </c>
      <c r="AM6" s="41" t="n">
        <f t="shared" si="2"/>
        <v>298361785628.39166</v>
      </c>
      <c r="AN6" s="41" t="n">
        <f t="shared" si="2"/>
        <v>320615846805.33807</v>
      </c>
      <c r="AO6" s="41" t="n">
        <f t="shared" si="2"/>
        <v>358955820753.45203</v>
      </c>
      <c r="AP6" s="41" t="n">
        <f t="shared" si="2"/>
        <v>383855406149.94556</v>
      </c>
      <c r="AQ6" s="41" t="n">
        <f t="shared" si="2"/>
        <v>422601499103.58789</v>
      </c>
      <c r="AR6" s="41" t="n">
        <f t="shared" si="2"/>
        <v>387063888597.65698</v>
      </c>
      <c r="AS6" s="41" t="n">
        <f t="shared" si="2"/>
        <v>414320692049.20343</v>
      </c>
      <c r="AT6" s="41" t="n">
        <f t="shared" si="2"/>
        <v>216000546370.72589</v>
      </c>
      <c r="AU6" s="41"/>
      <c r="AV6" s="41"/>
    </row>
    <row r="7">
      <c r="A7" s="1" t="n">
        <v>1000000000</v>
      </c>
    </row>
    <row r="8" ht="57.6" customHeight="1">
      <c r="A8" s="33" t="str">
        <f t="shared" ref="A8:A13" si="3">L8</f>
        <v>AnyCommercialText</v>
      </c>
      <c r="B8" s="31" t="n">
        <f>AL8</f>
        <v>2015</v>
      </c>
      <c r="C8" s="16" t="n">
        <f t="shared" ref="C8:E13" si="4">AR8</f>
        <v>2021</v>
      </c>
      <c r="D8" s="16" t="n">
        <f t="shared" si="4"/>
        <v>2022</v>
      </c>
      <c r="E8" s="16" t="n">
        <f t="shared" si="4"/>
        <v>2023</v>
      </c>
      <c r="F8" s="16" t="str">
        <f>C8&amp;"-"&amp;$D8</f>
        <v>2021-2022</v>
      </c>
      <c r="G8" s="16" t="str">
        <f>B8&amp;"-"&amp;$D8</f>
        <v>2015-2022</v>
      </c>
      <c r="H8" s="16" t="str">
        <f>$E8&amp;"/"&amp;D8</f>
        <v>2023/2022</v>
      </c>
      <c r="I8" s="16" t="str">
        <f>"Share "&amp;AS8</f>
        <v>Share 2022</v>
      </c>
      <c r="J8" s="16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27" t="str">
        <f t="shared" si="3"/>
        <v>Not Classified
as Commercial</v>
      </c>
      <c r="B9" s="90" t="n">
        <f>AL9</f>
        <v>268.16999376663892</v>
      </c>
      <c r="C9" s="90" t="n">
        <f t="shared" si="4"/>
        <v>305.964206012342</v>
      </c>
      <c r="D9" s="90" t="n">
        <f t="shared" si="4"/>
        <v>305.25380362565301</v>
      </c>
      <c r="E9" s="90" t="n">
        <f t="shared" si="4"/>
        <v>168.89743633294859</v>
      </c>
      <c r="F9" s="29" t="n">
        <f>(D9/C9)-1</f>
        <v>-2.3218480225113414E-3</v>
      </c>
      <c r="G9" s="25" t="n">
        <f>(D9/B9)-1</f>
        <v>0.13828471015025023</v>
      </c>
      <c r="H9" s="25" t="n">
        <f>E9/D9</f>
        <v>0.55330166021477456</v>
      </c>
      <c r="I9" s="11" t="n">
        <f>AS17</f>
        <v>0.7367573222468986</v>
      </c>
      <c r="J9" s="11" t="n">
        <f t="shared" ref="J9:J13" si="6">AT17</f>
        <v>0.81980701014568436</v>
      </c>
      <c r="L9" s="1" t="str">
        <f>L2</f>
        <v>Not Classified
as Commercial</v>
      </c>
      <c r="M9" s="90" t="str">
        <f t="shared" ref="M9:AS10" si="7">IF(M2="","",M2/VLOOKUP(M$8,deflator,2,FALSE)/$A$7)</f>
      </c>
      <c r="N9" s="90" t="str">
        <f t="shared" si="7"/>
      </c>
      <c r="O9" s="90" t="str">
        <f t="shared" si="7"/>
      </c>
      <c r="P9" s="90" t="str">
        <f t="shared" si="7"/>
      </c>
      <c r="Q9" s="90" t="str">
        <f t="shared" si="7"/>
      </c>
      <c r="R9" s="90" t="str">
        <f t="shared" si="7"/>
      </c>
      <c r="S9" s="90" t="str">
        <f t="shared" si="7"/>
      </c>
      <c r="T9" s="90" t="str">
        <f t="shared" si="7"/>
      </c>
      <c r="U9" s="90" t="str">
        <f t="shared" si="7"/>
      </c>
      <c r="V9" s="90" t="str">
        <f t="shared" si="7"/>
      </c>
      <c r="W9" s="90" t="n">
        <f t="shared" si="7"/>
        <v>187.42652560398776</v>
      </c>
      <c r="X9" s="90" t="n">
        <f t="shared" si="7"/>
        <v>195.07632325004528</v>
      </c>
      <c r="Y9" s="90" t="n">
        <f t="shared" si="7"/>
        <v>212.38725792430054</v>
      </c>
      <c r="Z9" s="90" t="n">
        <f t="shared" si="7"/>
        <v>257.09847206660174</v>
      </c>
      <c r="AA9" s="90" t="n">
        <f t="shared" si="7"/>
        <v>260.94677656214822</v>
      </c>
      <c r="AB9" s="90" t="n">
        <f t="shared" si="7"/>
        <v>325.73201356917048</v>
      </c>
      <c r="AC9" s="90" t="n">
        <f t="shared" si="7"/>
        <v>343.01517567017021</v>
      </c>
      <c r="AD9" s="90" t="n">
        <f t="shared" si="7"/>
        <v>349.60142751090751</v>
      </c>
      <c r="AE9" s="90" t="n">
        <f t="shared" si="7"/>
        <v>389.98193990699315</v>
      </c>
      <c r="AF9" s="90" t="n">
        <f t="shared" si="7"/>
        <v>401.74327482874145</v>
      </c>
      <c r="AG9" s="90" t="n">
        <f t="shared" si="7"/>
        <v>382.4028444512025</v>
      </c>
      <c r="AH9" s="90" t="n">
        <f t="shared" si="7"/>
        <v>383.54103376933364</v>
      </c>
      <c r="AI9" s="90" t="n">
        <f t="shared" si="7"/>
        <v>361.76810268197448</v>
      </c>
      <c r="AJ9" s="90" t="n">
        <f t="shared" si="7"/>
        <v>309.20523405794</v>
      </c>
      <c r="AK9" s="90" t="n">
        <f t="shared" si="7"/>
        <v>279.05706806112386</v>
      </c>
      <c r="AL9" s="90" t="n">
        <f t="shared" si="7"/>
        <v>268.16999376663892</v>
      </c>
      <c r="AM9" s="90" t="n">
        <f t="shared" si="7"/>
        <v>297.40616738087311</v>
      </c>
      <c r="AN9" s="90" t="n">
        <f t="shared" si="7"/>
        <v>312.43290902686721</v>
      </c>
      <c r="AO9" s="90" t="n">
        <f t="shared" si="7"/>
        <v>337.96393190618556</v>
      </c>
      <c r="AP9" s="90" t="n">
        <f t="shared" si="7"/>
        <v>355.70243969715563</v>
      </c>
      <c r="AQ9" s="90" t="n">
        <f t="shared" si="7"/>
        <v>386.64751044457057</v>
      </c>
      <c r="AR9" s="90" t="n">
        <f t="shared" si="7"/>
        <v>305.964206012342</v>
      </c>
      <c r="AS9" s="90" t="n">
        <f t="shared" si="7"/>
        <v>305.25380362565301</v>
      </c>
      <c r="AT9" s="90" t="n">
        <f t="shared" ref="AT9:AT10" si="8">IF(AT2="","",AT2/VLOOKUP(AT$8,deflator,2,FALSE)/$A$7)</f>
        <v>168.89743633294859</v>
      </c>
    </row>
    <row r="10">
      <c r="A10" s="27" t="str">
        <f t="shared" si="3"/>
        <v>Non-development
or Commercial Similar</v>
      </c>
      <c r="B10" s="90" t="n">
        <f>AL10</f>
        <v>0.14207671740812852</v>
      </c>
      <c r="C10" s="90" t="n">
        <f t="shared" si="4"/>
        <v>0.11505692606606389</v>
      </c>
      <c r="D10" s="90" t="n">
        <f t="shared" si="4"/>
        <v>5.1439717461800004E-2</v>
      </c>
      <c r="E10" s="90" t="n">
        <f t="shared" si="4"/>
        <v>2.8381910383547895E-2</v>
      </c>
      <c r="F10" s="29" t="n">
        <f t="shared" ref="F10:F13" si="9">(D10/C10)-1</f>
        <v>-0.55291941806037714</v>
      </c>
      <c r="G10" s="25" t="n">
        <f t="shared" ref="G10:G13" si="10">(D10/B10)-1</f>
        <v>-0.63794407415794485</v>
      </c>
      <c r="H10" s="25" t="n">
        <f t="shared" ref="H10:H13" si="11">E10/D10</f>
        <v>0.55175089957725321</v>
      </c>
      <c r="I10" s="11" t="n">
        <f t="shared" ref="I10:I13" si="12">AS18</f>
        <v>1.2415435301428582E-4</v>
      </c>
      <c r="J10" s="11" t="n">
        <f t="shared" si="6"/>
        <v>1.3776223961085713E-4</v>
      </c>
      <c r="L10" s="1" t="str">
        <f>L3</f>
        <v>Non-development
or Commercial Similar</v>
      </c>
      <c r="M10" s="90" t="str">
        <f t="shared" si="7"/>
      </c>
      <c r="N10" s="90" t="str">
        <f t="shared" si="7"/>
      </c>
      <c r="O10" s="90" t="str">
        <f t="shared" si="7"/>
      </c>
      <c r="P10" s="90" t="str">
        <f t="shared" si="7"/>
      </c>
      <c r="Q10" s="90" t="str">
        <f t="shared" si="7"/>
      </c>
      <c r="R10" s="90" t="str">
        <f t="shared" si="7"/>
      </c>
      <c r="S10" s="90" t="str">
        <f t="shared" si="7"/>
      </c>
      <c r="T10" s="90" t="str">
        <f t="shared" si="7"/>
      </c>
      <c r="U10" s="90" t="str">
        <f t="shared" si="7"/>
      </c>
      <c r="V10" s="90" t="str">
        <f t="shared" si="7"/>
      </c>
      <c r="W10" s="90" t="n">
        <f t="shared" si="7"/>
        <v>4.242932639228629E-2</v>
      </c>
      <c r="X10" s="90" t="n">
        <f t="shared" si="7"/>
        <v>-5.0832307857510799E-4</v>
      </c>
      <c r="Y10" s="90" t="n">
        <f t="shared" si="7"/>
        <v>0.35864748769797533</v>
      </c>
      <c r="Z10" s="90" t="n">
        <f t="shared" si="7"/>
        <v>1.2330585770979423</v>
      </c>
      <c r="AA10" s="90" t="n">
        <f t="shared" si="7"/>
        <v>1.6532201875341053</v>
      </c>
      <c r="AB10" s="90" t="n">
        <f t="shared" si="7"/>
        <v>1.377679608993861</v>
      </c>
      <c r="AC10" s="90" t="n">
        <f t="shared" si="7"/>
        <v>0.72273970269125221</v>
      </c>
      <c r="AD10" s="90" t="n">
        <f t="shared" si="7"/>
        <v>0.986232698270049</v>
      </c>
      <c r="AE10" s="90" t="n">
        <f t="shared" si="7"/>
        <v>1.1500148178770335</v>
      </c>
      <c r="AF10" s="90" t="n">
        <f t="shared" si="7"/>
        <v>0.87782152851933859</v>
      </c>
      <c r="AG10" s="90" t="n">
        <f t="shared" si="7"/>
        <v>0.50781249081969193</v>
      </c>
      <c r="AH10" s="90" t="n">
        <f t="shared" si="7"/>
        <v>1.3665990736631521</v>
      </c>
      <c r="AI10" s="90" t="n">
        <f t="shared" si="7"/>
        <v>0.90862550340718973</v>
      </c>
      <c r="AJ10" s="90" t="n">
        <f t="shared" si="7"/>
        <v>0.72266198082431254</v>
      </c>
      <c r="AK10" s="90" t="n">
        <f t="shared" si="7"/>
        <v>0.33708481559304571</v>
      </c>
      <c r="AL10" s="90" t="n">
        <f t="shared" si="7"/>
        <v>0.14207671740812852</v>
      </c>
      <c r="AM10" s="90" t="n">
        <f t="shared" si="7"/>
        <v>0.12500138717617004</v>
      </c>
      <c r="AN10" s="90" t="n">
        <f t="shared" si="7"/>
        <v>5.048168853061185E-2</v>
      </c>
      <c r="AO10" s="90" t="n">
        <f t="shared" si="7"/>
        <v>0.1735176782712749</v>
      </c>
      <c r="AP10" s="90" t="n">
        <f t="shared" si="7"/>
        <v>0.14266030355917053</v>
      </c>
      <c r="AQ10" s="90" t="n">
        <f t="shared" si="7"/>
        <v>3.4908131548339279E-2</v>
      </c>
      <c r="AR10" s="90" t="n">
        <f t="shared" si="7"/>
        <v>0.11505692606606389</v>
      </c>
      <c r="AS10" s="90" t="n">
        <f t="shared" si="7"/>
        <v>5.1439717461800004E-2</v>
      </c>
      <c r="AT10" s="90" t="n">
        <f t="shared" si="8"/>
        <v>2.8381910383547895E-2</v>
      </c>
    </row>
    <row r="11">
      <c r="A11" s="27" t="str">
        <f t="shared" si="3"/>
        <v>Any Commercial
Classification</v>
      </c>
      <c r="B11" s="90" t="n">
        <f t="shared" ref="B11:B13" si="13">AL11</f>
        <v>60.556026348863355</v>
      </c>
      <c r="C11" s="90" t="n">
        <f t="shared" si="4"/>
        <v>107.7408448208279</v>
      </c>
      <c r="D11" s="87" t="n">
        <f t="shared" si="4"/>
        <v>108.986953491476</v>
      </c>
      <c r="E11" s="90" t="n">
        <f t="shared" si="4"/>
        <v>37.076764760757044</v>
      </c>
      <c r="F11" s="8" t="n">
        <f t="shared" si="9"/>
        <v>1.1565796358107061E-2</v>
      </c>
      <c r="G11" s="25" t="n">
        <f t="shared" si="10"/>
        <v>0.79977056063094376</v>
      </c>
      <c r="H11" s="25" t="n">
        <f t="shared" si="11"/>
        <v>0.3401945239588412</v>
      </c>
      <c r="I11" s="43" t="n">
        <f t="shared" si="12"/>
        <v>0.26304974765424716</v>
      </c>
      <c r="J11" s="11" t="n">
        <f t="shared" si="6"/>
        <v>0.17996597416950535</v>
      </c>
      <c r="L11" s="1" t="str">
        <f>L4</f>
        <v>Any Commercial
Classification</v>
      </c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 t="n">
        <f t="shared" ref="W11:AS11" si="14">IF(W4="","",W4/VLOOKUP(W$8,deflator,2,FALSE)/$A$7)</f>
        <v>26.095797650998978</v>
      </c>
      <c r="X11" s="90" t="n">
        <f t="shared" si="14"/>
        <v>32.069716124365094</v>
      </c>
      <c r="Y11" s="90" t="n">
        <f t="shared" si="14"/>
        <v>50.911447249568994</v>
      </c>
      <c r="Z11" s="90" t="n">
        <f t="shared" si="14"/>
        <v>63.993699090955459</v>
      </c>
      <c r="AA11" s="90" t="n">
        <f t="shared" si="14"/>
        <v>79.166051000320792</v>
      </c>
      <c r="AB11" s="90" t="n">
        <f t="shared" si="14"/>
        <v>56.415581208627238</v>
      </c>
      <c r="AC11" s="90" t="n">
        <f t="shared" si="14"/>
        <v>68.942766944446547</v>
      </c>
      <c r="AD11" s="90" t="n">
        <f t="shared" si="14"/>
        <v>95.969150927443536</v>
      </c>
      <c r="AE11" s="87" t="n">
        <f t="shared" si="14"/>
        <v>112.73149832647522</v>
      </c>
      <c r="AF11" s="90" t="n">
        <f t="shared" si="14"/>
        <v>100.87930602877941</v>
      </c>
      <c r="AG11" s="90" t="n">
        <f t="shared" si="14"/>
        <v>91.206756261908964</v>
      </c>
      <c r="AH11" s="90" t="n">
        <f t="shared" si="14"/>
        <v>87.734457200107812</v>
      </c>
      <c r="AI11" s="90" t="n">
        <f t="shared" si="14"/>
        <v>87.694428542954157</v>
      </c>
      <c r="AJ11" s="90" t="n">
        <f t="shared" si="14"/>
        <v>69.211177984604532</v>
      </c>
      <c r="AK11" s="90" t="n">
        <f t="shared" si="14"/>
        <v>64.286673864080527</v>
      </c>
      <c r="AL11" s="90" t="n">
        <f t="shared" si="14"/>
        <v>60.556026348863355</v>
      </c>
      <c r="AM11" s="90" t="n">
        <f t="shared" si="14"/>
        <v>57.396087898458063</v>
      </c>
      <c r="AN11" s="90" t="n">
        <f t="shared" si="14"/>
        <v>62.224609068718003</v>
      </c>
      <c r="AO11" s="90" t="n">
        <f t="shared" si="14"/>
        <v>71.694056544200862</v>
      </c>
      <c r="AP11" s="90" t="n">
        <f t="shared" si="14"/>
        <v>74.013190013588172</v>
      </c>
      <c r="AQ11" s="90" t="n">
        <f t="shared" si="14"/>
        <v>80.336079763884328</v>
      </c>
      <c r="AR11" s="90" t="n">
        <f t="shared" si="14"/>
        <v>107.7408448208279</v>
      </c>
      <c r="AS11" s="90" t="n">
        <f t="shared" si="14"/>
        <v>108.986953491476</v>
      </c>
      <c r="AT11" s="90" t="n">
        <f t="shared" ref="AT11" si="15">IF(AT4="","",AT4/VLOOKUP(AT$8,deflator,2,FALSE)/$A$7)</f>
        <v>37.076764760757044</v>
      </c>
    </row>
    <row r="12">
      <c r="A12" s="27" t="n">
        <f t="shared" si="3"/>
        <v>0</v>
      </c>
      <c r="B12" s="90" t="n">
        <f t="shared" si="13"/>
        <v>1.7647740430776124E-3</v>
      </c>
      <c r="C12" s="90" t="n">
        <f t="shared" si="4"/>
        <v>6.250676139812672E-2</v>
      </c>
      <c r="D12" s="90" t="n">
        <f t="shared" si="4"/>
        <v>2.84952146126E-2</v>
      </c>
      <c r="E12" s="90" t="n">
        <f t="shared" si="4"/>
        <v>1.8388081452767775E-2</v>
      </c>
      <c r="F12" s="29" t="n">
        <f t="shared" si="9"/>
        <v>-0.54412588374073112</v>
      </c>
      <c r="G12" s="25" t="n">
        <f t="shared" si="10"/>
        <v>15.146664625068276</v>
      </c>
      <c r="H12" s="25" t="n">
        <f t="shared" si="11"/>
        <v>0.6453041923971663</v>
      </c>
      <c r="I12" s="11" t="n">
        <f t="shared" si="12"/>
        <v>6.8775745839930186E-5</v>
      </c>
      <c r="J12" s="11" t="n">
        <f t="shared" si="6"/>
        <v>8.9253445199677587E-5</v>
      </c>
      <c r="L12" s="1" t="n">
        <f>L5</f>
        <v>0</v>
      </c>
      <c r="M12" s="90" t="e">
        <f t="shared" ref="M12:V12" si="16">IF(M5="","",M5/VLOOKUP(M$8,deflator,2,FALSE)/$A$7)</f>
        <v>#N/A</v>
      </c>
      <c r="N12" s="90" t="e">
        <f t="shared" si="16"/>
        <v>#N/A</v>
      </c>
      <c r="O12" s="90" t="e">
        <f t="shared" si="16"/>
        <v>#N/A</v>
      </c>
      <c r="P12" s="90" t="e">
        <f t="shared" si="16"/>
        <v>#N/A</v>
      </c>
      <c r="Q12" s="90" t="e">
        <f t="shared" si="16"/>
        <v>#N/A</v>
      </c>
      <c r="R12" s="90" t="e">
        <f t="shared" si="16"/>
        <v>#N/A</v>
      </c>
      <c r="S12" s="90" t="e">
        <f t="shared" si="16"/>
        <v>#N/A</v>
      </c>
      <c r="T12" s="90" t="e">
        <f t="shared" si="16"/>
        <v>#N/A</v>
      </c>
      <c r="U12" s="90" t="e">
        <f t="shared" si="16"/>
        <v>#N/A</v>
      </c>
      <c r="V12" s="90" t="e">
        <f t="shared" si="16"/>
        <v>#N/A</v>
      </c>
      <c r="W12" s="90" t="n">
        <f t="shared" ref="W12:AS12" si="17">IF(W5="","",W5/VLOOKUP(W$8,deflator,2,FALSE)/$A$7)</f>
        <v>0</v>
      </c>
      <c r="X12" s="90" t="n">
        <f t="shared" si="17"/>
        <v>1.1420282997253509E-3</v>
      </c>
      <c r="Y12" s="90" t="n">
        <f t="shared" si="17"/>
        <v>5.2586146233689714E-2</v>
      </c>
      <c r="Z12" s="90" t="n">
        <f t="shared" si="17"/>
        <v>1.6998280129767389E-2</v>
      </c>
      <c r="AA12" s="90" t="n">
        <f t="shared" si="17"/>
        <v>1.1387844244552015E-4</v>
      </c>
      <c r="AB12" s="90" t="n">
        <f t="shared" si="17"/>
        <v>8.8700464015020318E-4</v>
      </c>
      <c r="AC12" s="90" t="n">
        <f t="shared" si="17"/>
        <v>2.0029902328051701E-5</v>
      </c>
      <c r="AD12" s="90" t="n">
        <f t="shared" si="17"/>
        <v>5.4432677756686077E-6</v>
      </c>
      <c r="AE12" s="90" t="n">
        <f t="shared" si="17"/>
        <v>6.4540874556536149E-4</v>
      </c>
      <c r="AF12" s="90" t="n">
        <f t="shared" si="17"/>
        <v>2.3654235129689622E-3</v>
      </c>
      <c r="AG12" s="90" t="n">
        <f t="shared" si="17"/>
        <v>-1.0627568962154579E-2</v>
      </c>
      <c r="AH12" s="90" t="n">
        <f t="shared" si="17"/>
        <v>5.3496456643344244E-4</v>
      </c>
      <c r="AI12" s="90" t="n">
        <f t="shared" si="17"/>
        <v>4.0031031393548077E-4</v>
      </c>
      <c r="AJ12" s="90" t="n">
        <f t="shared" si="17"/>
        <v>1.9637190043317532E-4</v>
      </c>
      <c r="AK12" s="90" t="n">
        <f t="shared" si="17"/>
        <v>-6.7702179674813067E-4</v>
      </c>
      <c r="AL12" s="90" t="n">
        <f t="shared" si="17"/>
        <v>1.7647740430776124E-3</v>
      </c>
      <c r="AM12" s="90" t="n">
        <f t="shared" si="17"/>
        <v>9.4742188861634473E-4</v>
      </c>
      <c r="AN12" s="90" t="n">
        <f t="shared" si="17"/>
        <v>3.4026134082863709E-3</v>
      </c>
      <c r="AO12" s="90" t="n">
        <f t="shared" si="17"/>
        <v>6.4272823298265891E-2</v>
      </c>
      <c r="AP12" s="90" t="n">
        <f t="shared" si="17"/>
        <v>5.0206116169674644E-2</v>
      </c>
      <c r="AQ12" s="90" t="n">
        <f t="shared" si="17"/>
        <v>5.3704671734320933E-2</v>
      </c>
      <c r="AR12" s="90" t="n">
        <f t="shared" si="17"/>
        <v>6.250676139812672E-2</v>
      </c>
      <c r="AS12" s="90" t="n">
        <f t="shared" si="17"/>
        <v>2.84952146126E-2</v>
      </c>
      <c r="AT12" s="90" t="n">
        <f t="shared" ref="AT12" si="18">IF(AT5="","",AT5/VLOOKUP(AT$8,deflator,2,FALSE)/$A$7)</f>
        <v>1.8388081452767775E-2</v>
      </c>
    </row>
    <row r="13">
      <c r="A13" s="27" t="str">
        <f t="shared" si="3"/>
        <v>Grand Total</v>
      </c>
      <c r="B13" s="90" t="n">
        <f t="shared" si="13"/>
        <v>328.86986160695346</v>
      </c>
      <c r="C13" s="90" t="n">
        <f t="shared" si="4"/>
        <v>413.88261452063404</v>
      </c>
      <c r="D13" s="90" t="n">
        <f t="shared" si="4"/>
        <v>414.32069204920344</v>
      </c>
      <c r="E13" s="90" t="n">
        <f t="shared" si="4"/>
        <v>206.0209710855419</v>
      </c>
      <c r="F13" s="29" t="n">
        <f t="shared" si="9"/>
        <v>1.0584583966561922E-3</v>
      </c>
      <c r="G13" s="25" t="n">
        <f t="shared" si="10"/>
        <v>0.25983174628624361</v>
      </c>
      <c r="H13" s="25" t="n">
        <f t="shared" si="11"/>
        <v>0.49725001680841829</v>
      </c>
      <c r="I13" s="11" t="b">
        <f t="shared" si="12"/>
        <v>1</v>
      </c>
      <c r="J13" s="11" t="b">
        <f t="shared" si="6"/>
        <v>1</v>
      </c>
      <c r="L13" s="1" t="s">
        <v>39</v>
      </c>
      <c r="M13" s="90" t="e">
        <f t="shared" ref="M13:V13" si="19">IF(M6="","",M6/VLOOKUP(M$8,deflator,2,FALSE)/$A$7)</f>
        <v>#N/A</v>
      </c>
      <c r="N13" s="90" t="e">
        <f t="shared" si="19"/>
        <v>#N/A</v>
      </c>
      <c r="O13" s="90" t="e">
        <f t="shared" si="19"/>
        <v>#N/A</v>
      </c>
      <c r="P13" s="90" t="e">
        <f t="shared" si="19"/>
        <v>#N/A</v>
      </c>
      <c r="Q13" s="90" t="e">
        <f t="shared" si="19"/>
        <v>#N/A</v>
      </c>
      <c r="R13" s="90" t="e">
        <f t="shared" si="19"/>
        <v>#N/A</v>
      </c>
      <c r="S13" s="90" t="e">
        <f t="shared" si="19"/>
        <v>#N/A</v>
      </c>
      <c r="T13" s="90" t="e">
        <f t="shared" si="19"/>
        <v>#N/A</v>
      </c>
      <c r="U13" s="90" t="e">
        <f t="shared" si="19"/>
        <v>#N/A</v>
      </c>
      <c r="V13" s="90" t="e">
        <f t="shared" si="19"/>
        <v>#N/A</v>
      </c>
      <c r="W13" s="90" t="n">
        <f t="shared" ref="W13:AT13" si="20">IF(W6="","",W6/VLOOKUP(W$8,deflator,2,FALSE)/$A$7)</f>
        <v>213.56475258137903</v>
      </c>
      <c r="X13" s="90" t="n">
        <f t="shared" si="20"/>
        <v>227.14667307963151</v>
      </c>
      <c r="Y13" s="90" t="n">
        <f t="shared" si="20"/>
        <v>263.70993880780117</v>
      </c>
      <c r="Z13" s="90" t="n">
        <f t="shared" si="20"/>
        <v>322.34222801478489</v>
      </c>
      <c r="AA13" s="90" t="n">
        <f t="shared" si="20"/>
        <v>341.76616162844556</v>
      </c>
      <c r="AB13" s="90" t="n">
        <f t="shared" si="20"/>
        <v>383.52616139143163</v>
      </c>
      <c r="AC13" s="90" t="n">
        <f t="shared" si="20"/>
        <v>412.68070234721029</v>
      </c>
      <c r="AD13" s="90" t="n">
        <f t="shared" si="20"/>
        <v>446.5568165798889</v>
      </c>
      <c r="AE13" s="90" t="n">
        <f t="shared" si="20"/>
        <v>503.86409846009099</v>
      </c>
      <c r="AF13" s="90" t="n">
        <f t="shared" si="20"/>
        <v>503.50276780955318</v>
      </c>
      <c r="AG13" s="90" t="n">
        <f t="shared" si="20"/>
        <v>474.10678563496913</v>
      </c>
      <c r="AH13" s="90" t="n">
        <f t="shared" si="20"/>
        <v>472.64262500767109</v>
      </c>
      <c r="AI13" s="90" t="n">
        <f t="shared" si="20"/>
        <v>450.37155703864977</v>
      </c>
      <c r="AJ13" s="90" t="n">
        <f t="shared" si="20"/>
        <v>379.13927039526931</v>
      </c>
      <c r="AK13" s="90" t="n">
        <f t="shared" si="20"/>
        <v>343.68014971900061</v>
      </c>
      <c r="AL13" s="90" t="n">
        <f t="shared" si="20"/>
        <v>328.86986160695346</v>
      </c>
      <c r="AM13" s="90" t="n">
        <f t="shared" si="20"/>
        <v>354.92820408839594</v>
      </c>
      <c r="AN13" s="90" t="n">
        <f t="shared" si="20"/>
        <v>374.71140239752407</v>
      </c>
      <c r="AO13" s="90" t="n">
        <f t="shared" si="20"/>
        <v>409.89577895195589</v>
      </c>
      <c r="AP13" s="90" t="n">
        <f t="shared" si="20"/>
        <v>429.90849613047266</v>
      </c>
      <c r="AQ13" s="90" t="n">
        <f t="shared" si="20"/>
        <v>467.07220301173749</v>
      </c>
      <c r="AR13" s="90" t="n">
        <f t="shared" si="20"/>
        <v>413.88261452063404</v>
      </c>
      <c r="AS13" s="90" t="n">
        <f t="shared" si="20"/>
        <v>414.32069204920344</v>
      </c>
      <c r="AT13" s="90" t="n">
        <f t="shared" si="20"/>
        <v>206.0209710855419</v>
      </c>
    </row>
    <row r="14">
      <c r="A14" s="18"/>
      <c r="B14" s="41"/>
      <c r="C14" s="41"/>
      <c r="D14" s="41"/>
      <c r="E14" s="41"/>
      <c r="F14" s="57"/>
      <c r="G14" s="25"/>
      <c r="H14" s="25"/>
      <c r="I14" s="11"/>
      <c r="J14" s="11"/>
      <c r="L14" s="1" t="s">
        <v>48</v>
      </c>
      <c r="M14" s="90" t="e">
        <f t="shared" ref="M14:AS14" si="21">SUM(M9:M12)=M13</f>
        <v>#N/A</v>
      </c>
      <c r="N14" s="90" t="e">
        <f t="shared" si="21"/>
        <v>#N/A</v>
      </c>
      <c r="O14" s="90" t="e">
        <f t="shared" si="21"/>
        <v>#N/A</v>
      </c>
      <c r="P14" s="90" t="e">
        <f t="shared" si="21"/>
        <v>#N/A</v>
      </c>
      <c r="Q14" s="90" t="e">
        <f t="shared" si="21"/>
        <v>#N/A</v>
      </c>
      <c r="R14" s="90" t="e">
        <f t="shared" si="21"/>
        <v>#N/A</v>
      </c>
      <c r="S14" s="90" t="e">
        <f t="shared" si="21"/>
        <v>#N/A</v>
      </c>
      <c r="T14" s="90" t="e">
        <f t="shared" si="21"/>
        <v>#N/A</v>
      </c>
      <c r="U14" s="90" t="e">
        <f t="shared" si="21"/>
        <v>#N/A</v>
      </c>
      <c r="V14" s="90" t="e">
        <f t="shared" si="21"/>
        <v>#N/A</v>
      </c>
      <c r="W14" s="90" t="b">
        <f t="shared" si="21"/>
        <v>1</v>
      </c>
      <c r="X14" s="90" t="b">
        <f t="shared" si="21"/>
        <v>1</v>
      </c>
      <c r="Y14" s="90" t="b">
        <f t="shared" si="21"/>
        <v>1</v>
      </c>
      <c r="Z14" s="90" t="b">
        <f t="shared" si="21"/>
        <v>1</v>
      </c>
      <c r="AA14" s="90" t="b">
        <f t="shared" si="21"/>
        <v>1</v>
      </c>
      <c r="AB14" s="90" t="b">
        <f t="shared" si="21"/>
        <v>1</v>
      </c>
      <c r="AC14" s="90" t="b">
        <f t="shared" si="21"/>
        <v>1</v>
      </c>
      <c r="AD14" s="90" t="b">
        <f t="shared" si="21"/>
        <v>1</v>
      </c>
      <c r="AE14" s="90" t="b">
        <f t="shared" si="21"/>
        <v>1</v>
      </c>
      <c r="AF14" s="90" t="b">
        <f t="shared" si="21"/>
        <v>1</v>
      </c>
      <c r="AG14" s="90" t="b">
        <f t="shared" si="21"/>
        <v>1</v>
      </c>
      <c r="AH14" s="90" t="b">
        <f t="shared" si="21"/>
        <v>1</v>
      </c>
      <c r="AI14" s="90" t="b">
        <f t="shared" si="21"/>
        <v>1</v>
      </c>
      <c r="AJ14" s="90" t="b">
        <f t="shared" si="21"/>
        <v>1</v>
      </c>
      <c r="AK14" s="90" t="b">
        <f t="shared" si="21"/>
        <v>1</v>
      </c>
      <c r="AL14" s="90" t="b">
        <f t="shared" si="21"/>
        <v>1</v>
      </c>
      <c r="AM14" s="90" t="b">
        <f t="shared" si="21"/>
        <v>1</v>
      </c>
      <c r="AN14" s="90" t="b">
        <f t="shared" si="21"/>
        <v>1</v>
      </c>
      <c r="AO14" s="90" t="b">
        <f t="shared" si="21"/>
        <v>1</v>
      </c>
      <c r="AP14" s="90" t="b">
        <f t="shared" si="21"/>
        <v>1</v>
      </c>
      <c r="AQ14" s="90" t="b">
        <f t="shared" si="21"/>
        <v>0</v>
      </c>
      <c r="AR14" s="90" t="b">
        <f t="shared" si="21"/>
        <v>1</v>
      </c>
      <c r="AS14" s="90" t="b">
        <f t="shared" si="21"/>
        <v>1</v>
      </c>
      <c r="AT14" s="90" t="b">
        <f t="shared" ref="AT14" si="22">SUM(AT9:AT12)=AT13</f>
        <v>1</v>
      </c>
    </row>
    <row r="15">
      <c r="A15" s="18"/>
      <c r="B15" s="41"/>
      <c r="C15" s="41"/>
      <c r="D15" s="41"/>
      <c r="E15" s="41"/>
      <c r="F15" s="29"/>
      <c r="G15" s="25"/>
      <c r="H15" s="25"/>
      <c r="I15" s="11"/>
      <c r="J15" s="11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25" t="str">
        <f t="shared" ref="M17:AS17" si="25">IF(M9="","",M9/M$13)</f>
      </c>
      <c r="N17" s="25" t="str">
        <f t="shared" si="25"/>
      </c>
      <c r="O17" s="25" t="str">
        <f t="shared" si="25"/>
      </c>
      <c r="P17" s="25" t="str">
        <f t="shared" si="25"/>
      </c>
      <c r="Q17" s="25" t="str">
        <f t="shared" si="25"/>
      </c>
      <c r="R17" s="25" t="str">
        <f t="shared" si="25"/>
      </c>
      <c r="S17" s="25" t="str">
        <f t="shared" si="25"/>
      </c>
      <c r="T17" s="25" t="str">
        <f t="shared" si="25"/>
      </c>
      <c r="U17" s="25" t="str">
        <f t="shared" si="25"/>
      </c>
      <c r="V17" s="25" t="str">
        <f t="shared" si="25"/>
      </c>
      <c r="W17" s="25" t="n">
        <f t="shared" si="25"/>
        <v>0.87760982717674219</v>
      </c>
      <c r="X17" s="25" t="n">
        <f t="shared" si="25"/>
        <v>0.85881215254100052</v>
      </c>
      <c r="Y17" s="25" t="n">
        <f t="shared" si="25"/>
        <v>0.80538207579310861</v>
      </c>
      <c r="Z17" s="25" t="n">
        <f t="shared" si="25"/>
        <v>0.79759476023355336</v>
      </c>
      <c r="AA17" s="25" t="n">
        <f t="shared" si="25"/>
        <v>0.76352432118730074</v>
      </c>
      <c r="AB17" s="25" t="n">
        <f t="shared" si="25"/>
        <v>0.84930846017756867</v>
      </c>
      <c r="AC17" s="25" t="n">
        <f t="shared" si="25"/>
        <v>0.831187825646311</v>
      </c>
      <c r="AD17" s="25" t="n">
        <f t="shared" si="25"/>
        <v>0.78288229970029788</v>
      </c>
      <c r="AE17" s="25" t="n">
        <f t="shared" si="25"/>
        <v>0.77398239147987646</v>
      </c>
      <c r="AF17" s="25" t="n">
        <f t="shared" si="25"/>
        <v>0.79789685482066386</v>
      </c>
      <c r="AG17" s="25" t="n">
        <f t="shared" si="25"/>
        <v>0.80657534555016341</v>
      </c>
      <c r="AH17" s="25" t="n">
        <f t="shared" si="25"/>
        <v>0.81148210820619215</v>
      </c>
      <c r="AI17" s="25" t="n">
        <f t="shared" si="25"/>
        <v>0.80326587464964716</v>
      </c>
      <c r="AJ17" s="25" t="n">
        <f t="shared" si="25"/>
        <v>0.81554525790900001</v>
      </c>
      <c r="AK17" s="25" t="n">
        <f t="shared" si="25"/>
        <v>0.81196737224796423</v>
      </c>
      <c r="AL17" s="25" t="n">
        <f t="shared" si="25"/>
        <v>0.81542891299398068</v>
      </c>
      <c r="AM17" s="25" t="n">
        <f t="shared" si="25"/>
        <v>0.83793331709080865</v>
      </c>
      <c r="AN17" s="25" t="n">
        <f t="shared" si="25"/>
        <v>0.83379610822574646</v>
      </c>
      <c r="AO17" s="25" t="n">
        <f t="shared" si="25"/>
        <v>0.82451186194283421</v>
      </c>
      <c r="AP17" s="25" t="n">
        <f t="shared" si="25"/>
        <v>0.82739104460313739</v>
      </c>
      <c r="AQ17" s="25" t="n">
        <f t="shared" si="25"/>
        <v>0.82781100641704031</v>
      </c>
      <c r="AR17" s="25" t="n">
        <f t="shared" si="25"/>
        <v>0.73925358369235927</v>
      </c>
      <c r="AS17" s="25" t="n">
        <f t="shared" si="25"/>
        <v>0.7367573222468986</v>
      </c>
      <c r="AT17" s="25" t="n">
        <f t="shared" ref="AT17" si="26">IF(AT9="","",AT9/AT$13)</f>
        <v>0.81980701014568436</v>
      </c>
    </row>
    <row r="18">
      <c r="L18" s="1" t="str">
        <f>L10</f>
        <v>Non-development
or Commercial Similar</v>
      </c>
      <c r="M18" s="25" t="str">
        <f t="shared" ref="M18:AS18" si="27">IF(M10="","",M10/M$13)</f>
      </c>
      <c r="N18" s="25" t="str">
        <f t="shared" si="27"/>
      </c>
      <c r="O18" s="25" t="str">
        <f t="shared" si="27"/>
      </c>
      <c r="P18" s="25" t="str">
        <f t="shared" si="27"/>
      </c>
      <c r="Q18" s="25" t="str">
        <f t="shared" si="27"/>
      </c>
      <c r="R18" s="25" t="str">
        <f t="shared" si="27"/>
      </c>
      <c r="S18" s="25" t="str">
        <f t="shared" si="27"/>
      </c>
      <c r="T18" s="25" t="str">
        <f t="shared" si="27"/>
      </c>
      <c r="U18" s="25" t="str">
        <f t="shared" si="27"/>
      </c>
      <c r="V18" s="25" t="str">
        <f t="shared" si="27"/>
      </c>
      <c r="W18" s="25" t="n">
        <f t="shared" si="27"/>
        <v>1.9867195255508541E-4</v>
      </c>
      <c r="X18" s="25" t="n">
        <f t="shared" si="27"/>
        <v>-2.237862750456854E-6</v>
      </c>
      <c r="Y18" s="25" t="n">
        <f t="shared" si="27"/>
        <v>1.3600074738152634E-3</v>
      </c>
      <c r="Z18" s="25" t="n">
        <f t="shared" si="27"/>
        <v>3.8253088485861852E-3</v>
      </c>
      <c r="AA18" s="25" t="n">
        <f t="shared" si="27"/>
        <v>4.8372845914787192E-3</v>
      </c>
      <c r="AB18" s="25" t="n">
        <f t="shared" si="27"/>
        <v>3.5921398529780708E-3</v>
      </c>
      <c r="AC18" s="25" t="n">
        <f t="shared" si="27"/>
        <v>1.7513290507176968E-3</v>
      </c>
      <c r="AD18" s="25" t="n">
        <f t="shared" si="27"/>
        <v>2.2085268025319959E-3</v>
      </c>
      <c r="AE18" s="25" t="n">
        <f t="shared" si="27"/>
        <v>2.2823908696644746E-3</v>
      </c>
      <c r="AF18" s="25" t="n">
        <f t="shared" si="27"/>
        <v>1.7434294002756489E-3</v>
      </c>
      <c r="AG18" s="25" t="n">
        <f t="shared" si="27"/>
        <v>1.0710930663849936E-3</v>
      </c>
      <c r="AH18" s="25" t="n">
        <f t="shared" si="27"/>
        <v>2.8914003971625959E-3</v>
      </c>
      <c r="AI18" s="25" t="n">
        <f t="shared" si="27"/>
        <v>2.0175019696663785E-3</v>
      </c>
      <c r="AJ18" s="25" t="n">
        <f t="shared" si="27"/>
        <v>1.906059427900744E-3</v>
      </c>
      <c r="AK18" s="25" t="n">
        <f t="shared" si="27"/>
        <v>9.8080967396182951E-4</v>
      </c>
      <c r="AL18" s="25" t="n">
        <f t="shared" si="27"/>
        <v>4.3201501260681203E-4</v>
      </c>
      <c r="AM18" s="25" t="n">
        <f t="shared" si="27"/>
        <v>3.5218781076366102E-4</v>
      </c>
      <c r="AN18" s="25" t="n">
        <f t="shared" si="27"/>
        <v>1.347215168997094E-4</v>
      </c>
      <c r="AO18" s="25" t="n">
        <f t="shared" si="27"/>
        <v>4.2332145677355951E-4</v>
      </c>
      <c r="AP18" s="25" t="n">
        <f t="shared" si="27"/>
        <v>3.3183876300010281E-4</v>
      </c>
      <c r="AQ18" s="25" t="n">
        <f t="shared" si="27"/>
        <v>7.4738191061783312E-5</v>
      </c>
      <c r="AR18" s="25" t="n">
        <f t="shared" si="27"/>
        <v>2.7799410274655968E-4</v>
      </c>
      <c r="AS18" s="25" t="n">
        <f t="shared" si="27"/>
        <v>1.2415435301428582E-4</v>
      </c>
      <c r="AT18" s="25" t="n">
        <f t="shared" ref="AT18" si="28">IF(AT10="","",AT10/AT$13)</f>
        <v>1.3776223961085713E-4</v>
      </c>
    </row>
    <row r="19">
      <c r="L19" s="1" t="str">
        <f>L11</f>
        <v>Any Commercial
Classification</v>
      </c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 t="n">
        <f t="shared" ref="W19:AS19" si="29">IF(W11="","",W11/W$13)</f>
        <v>0.12219150087070269</v>
      </c>
      <c r="X19" s="25" t="n">
        <f t="shared" si="29"/>
        <v>0.14118505760866817</v>
      </c>
      <c r="Y19" s="25" t="n">
        <f t="shared" si="29"/>
        <v>0.19305850769118951</v>
      </c>
      <c r="Z19" s="25" t="n">
        <f t="shared" si="29"/>
        <v>0.19852719727438334</v>
      </c>
      <c r="AA19" s="25" t="n">
        <f t="shared" si="29"/>
        <v>0.23163806101549322</v>
      </c>
      <c r="AB19" s="25" t="n">
        <f t="shared" si="29"/>
        <v>0.14709708720769321</v>
      </c>
      <c r="AC19" s="25" t="n">
        <f t="shared" si="29"/>
        <v>0.16706079676689442</v>
      </c>
      <c r="AD19" s="25" t="n">
        <f t="shared" si="29"/>
        <v>0.21490916130775192</v>
      </c>
      <c r="AE19" s="25" t="n">
        <f t="shared" si="29"/>
        <v>0.2237339367321568</v>
      </c>
      <c r="AF19" s="25" t="n">
        <f t="shared" si="29"/>
        <v>0.20035501784358886</v>
      </c>
      <c r="AG19" s="25" t="n">
        <f t="shared" si="29"/>
        <v>0.19237597736500683</v>
      </c>
      <c r="AH19" s="25" t="n">
        <f t="shared" si="29"/>
        <v>0.18562535953815817</v>
      </c>
      <c r="AI19" s="25" t="n">
        <f t="shared" si="29"/>
        <v>0.19471573453611424</v>
      </c>
      <c r="AJ19" s="25" t="n">
        <f t="shared" si="29"/>
        <v>0.18254816472176266</v>
      </c>
      <c r="AK19" s="25" t="n">
        <f t="shared" si="29"/>
        <v>0.18705378799631731</v>
      </c>
      <c r="AL19" s="25" t="n">
        <f t="shared" si="29"/>
        <v>0.18413370581593905</v>
      </c>
      <c r="AM19" s="25" t="n">
        <f t="shared" si="29"/>
        <v>0.16171182576452389</v>
      </c>
      <c r="AN19" s="25" t="n">
        <f t="shared" si="29"/>
        <v>0.16606008963320823</v>
      </c>
      <c r="AO19" s="25" t="n">
        <f t="shared" si="29"/>
        <v>0.17490801375781956</v>
      </c>
      <c r="AP19" s="25" t="n">
        <f t="shared" si="29"/>
        <v>0.17216033337272302</v>
      </c>
      <c r="AQ19" s="25" t="n">
        <f t="shared" si="29"/>
        <v>0.17199927387215011</v>
      </c>
      <c r="AR19" s="8" t="n">
        <f t="shared" si="29"/>
        <v>0.26031739686774524</v>
      </c>
      <c r="AS19" s="8" t="n">
        <f t="shared" si="29"/>
        <v>0.26304974765424716</v>
      </c>
      <c r="AT19" s="29" t="n">
        <f t="shared" ref="AT19" si="30">IF(AT11="","",AT11/AT$13)</f>
        <v>0.17996597416950535</v>
      </c>
    </row>
    <row r="20">
      <c r="L20" s="1" t="n">
        <f>L12</f>
        <v>0</v>
      </c>
      <c r="M20" s="25" t="e">
        <f t="shared" ref="M20:V20" si="31">IF(M12="","",M12/M$13)</f>
        <v>#N/A</v>
      </c>
      <c r="N20" s="25" t="e">
        <f t="shared" si="31"/>
        <v>#N/A</v>
      </c>
      <c r="O20" s="25" t="e">
        <f t="shared" si="31"/>
        <v>#N/A</v>
      </c>
      <c r="P20" s="25" t="e">
        <f t="shared" si="31"/>
        <v>#N/A</v>
      </c>
      <c r="Q20" s="25" t="e">
        <f t="shared" si="31"/>
        <v>#N/A</v>
      </c>
      <c r="R20" s="25" t="e">
        <f t="shared" si="31"/>
        <v>#N/A</v>
      </c>
      <c r="S20" s="25" t="e">
        <f t="shared" si="31"/>
        <v>#N/A</v>
      </c>
      <c r="T20" s="25" t="e">
        <f t="shared" si="31"/>
        <v>#N/A</v>
      </c>
      <c r="U20" s="25" t="e">
        <f t="shared" si="31"/>
        <v>#N/A</v>
      </c>
      <c r="V20" s="25" t="e">
        <f t="shared" si="31"/>
        <v>#N/A</v>
      </c>
      <c r="W20" s="25" t="n">
        <f t="shared" ref="W20:AS20" si="32">IF(W12="","",W12/W$13)</f>
        <v>0</v>
      </c>
      <c r="X20" s="25" t="n">
        <f t="shared" si="32"/>
        <v>5.0277130817803635E-6</v>
      </c>
      <c r="Y20" s="25" t="n">
        <f t="shared" si="32"/>
        <v>1.9940904188679782E-4</v>
      </c>
      <c r="Z20" s="25" t="n">
        <f t="shared" si="32"/>
        <v>5.2733643477167151E-5</v>
      </c>
      <c r="AA20" s="25" t="n">
        <f t="shared" si="32"/>
        <v>3.3320572728122866E-7</v>
      </c>
      <c r="AB20" s="25" t="n">
        <f t="shared" si="32"/>
        <v>2.3127617603246498E-6</v>
      </c>
      <c r="AC20" s="25" t="n">
        <f t="shared" si="32"/>
        <v>4.8536076957626859E-8</v>
      </c>
      <c r="AD20" s="25" t="n">
        <f t="shared" si="32"/>
        <v>1.2189418173834568E-8</v>
      </c>
      <c r="AE20" s="25" t="n">
        <f t="shared" si="32"/>
        <v>1.2809183022522523E-6</v>
      </c>
      <c r="AF20" s="25" t="n">
        <f t="shared" si="32"/>
        <v>4.6979354716549826E-6</v>
      </c>
      <c r="AG20" s="25" t="n">
        <f t="shared" si="32"/>
        <v>-2.2415981555550026E-5</v>
      </c>
      <c r="AH20" s="25" t="n">
        <f t="shared" si="32"/>
        <v>1.1318584870011668E-6</v>
      </c>
      <c r="AI20" s="25" t="n">
        <f t="shared" si="32"/>
        <v>8.888445721742751E-7</v>
      </c>
      <c r="AJ20" s="25" t="n">
        <f t="shared" si="32"/>
        <v>5.1794133651322644E-7</v>
      </c>
      <c r="AK20" s="25" t="n">
        <f t="shared" si="32"/>
        <v>-1.969918243173708E-6</v>
      </c>
      <c r="AL20" s="25" t="n">
        <f t="shared" si="32"/>
        <v>5.3661774735283278E-6</v>
      </c>
      <c r="AM20" s="25" t="n">
        <f t="shared" si="32"/>
        <v>2.6693339038798574E-6</v>
      </c>
      <c r="AN20" s="25" t="n">
        <f t="shared" si="32"/>
        <v>9.0806241457168259E-6</v>
      </c>
      <c r="AO20" s="25" t="n">
        <f t="shared" si="32"/>
        <v>1.5680284257281739E-4</v>
      </c>
      <c r="AP20" s="25" t="n">
        <f t="shared" si="32"/>
        <v>1.1678326113945332E-4</v>
      </c>
      <c r="AQ20" s="25" t="n">
        <f t="shared" si="32"/>
        <v>1.1498151974796782E-4</v>
      </c>
      <c r="AR20" s="25" t="n">
        <f t="shared" si="32"/>
        <v>1.5102533714909269E-4</v>
      </c>
      <c r="AS20" s="25" t="n">
        <f t="shared" si="32"/>
        <v>6.8775745839930186E-5</v>
      </c>
      <c r="AT20" s="25" t="n">
        <f t="shared" ref="AT20" si="33">IF(AT12="","",AT12/AT$13)</f>
        <v>8.9253445199677587E-5</v>
      </c>
    </row>
    <row r="21">
      <c r="L21" s="1" t="str">
        <f>L14</f>
        <v>Checksum</v>
      </c>
      <c r="M21" s="25" t="e">
        <f>IF(#REF!="","",#REF!/M$13)</f>
        <v>#REF!</v>
      </c>
      <c r="N21" s="25" t="e">
        <f>IF(#REF!="","",#REF!/N$13)</f>
        <v>#REF!</v>
      </c>
      <c r="O21" s="25" t="e">
        <f>IF(#REF!="","",#REF!/O$13)</f>
        <v>#REF!</v>
      </c>
      <c r="P21" s="25" t="e">
        <f>IF(#REF!="","",#REF!/P$13)</f>
        <v>#REF!</v>
      </c>
      <c r="Q21" s="25" t="e">
        <f>IF(#REF!="","",#REF!/Q$13)</f>
        <v>#REF!</v>
      </c>
      <c r="R21" s="25" t="e">
        <f>IF(#REF!="","",#REF!/R$13)</f>
        <v>#REF!</v>
      </c>
      <c r="S21" s="25" t="e">
        <f>IF(#REF!="","",#REF!/S$13)</f>
        <v>#REF!</v>
      </c>
      <c r="T21" s="25" t="e">
        <f>IF(#REF!="","",#REF!/T$13)</f>
        <v>#REF!</v>
      </c>
      <c r="U21" s="25" t="e">
        <f>IF(#REF!="","",#REF!/U$13)</f>
        <v>#REF!</v>
      </c>
      <c r="V21" s="25" t="e">
        <f>IF(#REF!="","",#REF!/V$13)</f>
        <v>#REF!</v>
      </c>
      <c r="W21" s="25" t="b">
        <f t="shared" ref="W21:AS21" si="34">SUM(W17:W20)=1</f>
        <v>1</v>
      </c>
      <c r="X21" s="25" t="b">
        <f t="shared" si="34"/>
        <v>1</v>
      </c>
      <c r="Y21" s="25" t="b">
        <f t="shared" si="34"/>
        <v>1</v>
      </c>
      <c r="Z21" s="25" t="b">
        <f t="shared" si="34"/>
        <v>1</v>
      </c>
      <c r="AA21" s="25" t="b">
        <f t="shared" si="34"/>
        <v>1</v>
      </c>
      <c r="AB21" s="25" t="b">
        <f t="shared" si="34"/>
        <v>1</v>
      </c>
      <c r="AC21" s="25" t="b">
        <f t="shared" si="34"/>
        <v>1</v>
      </c>
      <c r="AD21" s="25" t="b">
        <f t="shared" si="34"/>
        <v>1</v>
      </c>
      <c r="AE21" s="25" t="b">
        <f t="shared" si="34"/>
        <v>1</v>
      </c>
      <c r="AF21" s="25" t="b">
        <f t="shared" si="34"/>
        <v>1</v>
      </c>
      <c r="AG21" s="25" t="b">
        <f t="shared" si="34"/>
        <v>1</v>
      </c>
      <c r="AH21" s="25" t="b">
        <f t="shared" si="34"/>
        <v>1</v>
      </c>
      <c r="AI21" s="25" t="b">
        <f t="shared" si="34"/>
        <v>1</v>
      </c>
      <c r="AJ21" s="25" t="b">
        <f t="shared" si="34"/>
        <v>1</v>
      </c>
      <c r="AK21" s="25" t="b">
        <f t="shared" si="34"/>
        <v>1</v>
      </c>
      <c r="AL21" s="25" t="b">
        <f t="shared" si="34"/>
        <v>1</v>
      </c>
      <c r="AM21" s="25" t="b">
        <f t="shared" si="34"/>
        <v>1</v>
      </c>
      <c r="AN21" s="25" t="b">
        <f t="shared" si="34"/>
        <v>1</v>
      </c>
      <c r="AO21" s="25" t="b">
        <f t="shared" si="34"/>
        <v>1</v>
      </c>
      <c r="AP21" s="25" t="b">
        <f t="shared" si="34"/>
        <v>1</v>
      </c>
      <c r="AQ21" s="25" t="b">
        <f t="shared" si="34"/>
        <v>1</v>
      </c>
      <c r="AR21" s="25" t="b">
        <f t="shared" si="34"/>
        <v>1</v>
      </c>
      <c r="AS21" s="25" t="b">
        <f t="shared" si="34"/>
        <v>1</v>
      </c>
      <c r="AT21" s="25" t="b">
        <f t="shared" ref="AT21" si="35">SUM(AT17:AT20)=1</f>
        <v>1</v>
      </c>
    </row>
    <row r="25">
      <c r="V25" s="38"/>
    </row>
    <row r="26">
      <c r="V26" s="34"/>
    </row>
    <row r="27">
      <c r="V27" s="34"/>
    </row>
    <row r="28">
      <c r="A28" s="1"/>
      <c r="V28" s="34"/>
    </row>
    <row r="29">
      <c r="A29" s="21"/>
      <c r="V29" s="34"/>
    </row>
    <row r="30">
      <c r="A30" s="89"/>
      <c r="V30" s="34"/>
    </row>
    <row r="31">
      <c r="V31" s="34"/>
    </row>
    <row r="32">
      <c r="V32" s="34"/>
    </row>
    <row r="33">
      <c r="V33" s="34"/>
    </row>
    <row r="34">
      <c r="N34" s="88"/>
      <c r="O34" s="88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26" si="0">M1</f>
        <v>SubCustomer.platform</v>
      </c>
      <c r="B1" s="38" t="str">
        <f t="shared" ref="B1:B26" si="1">N1</f>
        <v>AnyCommercialText</v>
      </c>
      <c r="M1" t="s">
        <v>446</v>
      </c>
      <c r="N1" s="1" t="s">
        <v>381</v>
      </c>
      <c r="O1" s="1" t="s">
        <v>290</v>
      </c>
      <c r="P1" s="1" t="s">
        <v>291</v>
      </c>
      <c r="Q1" s="1" t="s">
        <v>292</v>
      </c>
      <c r="R1" s="1" t="s">
        <v>293</v>
      </c>
      <c r="S1" s="1" t="s">
        <v>294</v>
      </c>
      <c r="T1" s="1" t="s">
        <v>295</v>
      </c>
      <c r="U1" s="1" t="s">
        <v>296</v>
      </c>
      <c r="V1" s="1" t="s">
        <v>297</v>
      </c>
      <c r="W1" s="1" t="s">
        <v>298</v>
      </c>
      <c r="X1" s="1" t="s">
        <v>299</v>
      </c>
      <c r="Y1" s="1" t="s">
        <v>300</v>
      </c>
      <c r="Z1" s="1" t="s">
        <v>301</v>
      </c>
      <c r="AA1" s="1" t="s">
        <v>302</v>
      </c>
      <c r="AB1" s="1" t="s">
        <v>303</v>
      </c>
      <c r="AC1" s="1" t="s">
        <v>304</v>
      </c>
      <c r="AD1" s="1" t="s">
        <v>305</v>
      </c>
      <c r="AE1" s="1" t="s">
        <v>306</v>
      </c>
      <c r="AF1" s="1" t="s">
        <v>307</v>
      </c>
      <c r="AG1" s="1" t="s">
        <v>308</v>
      </c>
      <c r="AH1" s="1" t="s">
        <v>309</v>
      </c>
      <c r="AI1" s="1" t="s">
        <v>310</v>
      </c>
      <c r="AJ1" s="1" t="s">
        <v>311</v>
      </c>
      <c r="AK1" s="1" t="s">
        <v>312</v>
      </c>
      <c r="AL1" s="1" t="s">
        <v>313</v>
      </c>
      <c r="AM1" s="1" t="s">
        <v>314</v>
      </c>
      <c r="AN1" s="1" t="s">
        <v>315</v>
      </c>
      <c r="AO1" s="1" t="s">
        <v>316</v>
      </c>
      <c r="AP1" s="1" t="s">
        <v>317</v>
      </c>
      <c r="AQ1" s="1" t="s">
        <v>318</v>
      </c>
      <c r="AR1" s="1" t="s">
        <v>319</v>
      </c>
      <c r="AS1" s="1" t="s">
        <v>320</v>
      </c>
      <c r="AT1" s="1" t="s">
        <v>321</v>
      </c>
      <c r="AU1" s="1" t="s">
        <v>322</v>
      </c>
      <c r="AV1" s="1" t="s">
        <v>323</v>
      </c>
    </row>
    <row r="2">
      <c r="A2" s="38" t="str">
        <f t="shared" si="0"/>
        <v>Air Force</v>
      </c>
      <c r="B2" s="38" t="str">
        <f t="shared" si="1"/>
        <v>Not Classified
as Commercial</v>
      </c>
      <c r="M2" t="s">
        <v>428</v>
      </c>
      <c r="N2" s="1" t="s">
        <v>382</v>
      </c>
      <c r="O2" s="41"/>
      <c r="P2" s="41"/>
      <c r="Q2" s="41"/>
      <c r="R2" s="41"/>
      <c r="S2" s="41"/>
      <c r="T2" s="41"/>
      <c r="U2" s="41"/>
      <c r="V2" s="41"/>
      <c r="W2" s="41"/>
      <c r="X2" s="41"/>
      <c r="Y2" s="41" t="n">
        <v>34167200909</v>
      </c>
      <c r="Z2" s="41" t="n">
        <v>35587628766.406303</v>
      </c>
      <c r="AA2" s="41" t="n">
        <v>39412403815.463799</v>
      </c>
      <c r="AB2" s="41" t="n">
        <v>45679579618.391502</v>
      </c>
      <c r="AC2" s="41" t="n">
        <v>43320062634.420601</v>
      </c>
      <c r="AD2" s="41" t="n">
        <v>45895959300.7192</v>
      </c>
      <c r="AE2" s="41" t="n">
        <v>54527316564.460602</v>
      </c>
      <c r="AF2" s="41" t="n">
        <v>60156713784.556198</v>
      </c>
      <c r="AG2" s="41" t="n">
        <v>54574561250.469398</v>
      </c>
      <c r="AH2" s="41" t="n">
        <v>58294718272.689697</v>
      </c>
      <c r="AI2" s="41" t="n">
        <v>55950303069.430099</v>
      </c>
      <c r="AJ2" s="41" t="n">
        <v>56996007969.6549</v>
      </c>
      <c r="AK2" s="41" t="n">
        <v>64296835173.753403</v>
      </c>
      <c r="AL2" s="41" t="n">
        <v>48953014204.9776</v>
      </c>
      <c r="AM2" s="41" t="n">
        <v>49792530323.099998</v>
      </c>
      <c r="AN2" s="41" t="n">
        <v>47191130088.307999</v>
      </c>
      <c r="AO2" s="41" t="n">
        <v>58311052464.493599</v>
      </c>
      <c r="AP2" s="41" t="n">
        <v>54103642836.022598</v>
      </c>
      <c r="AQ2" s="41" t="n">
        <v>63624076205.679901</v>
      </c>
      <c r="AR2" s="41" t="n">
        <v>67141095969.269798</v>
      </c>
      <c r="AS2" s="41" t="n">
        <v>67405699173.2677</v>
      </c>
      <c r="AT2" s="41" t="n">
        <v>67116324750.931503</v>
      </c>
      <c r="AU2" s="41" t="n">
        <v>66379326407.257698</v>
      </c>
      <c r="AV2" s="41" t="n">
        <v>40187729431.644096</v>
      </c>
      <c r="AW2" s="41"/>
    </row>
    <row r="3">
      <c r="A3" s="38" t="str">
        <f t="shared" si="0"/>
        <v>Air Force</v>
      </c>
      <c r="B3" s="38" t="str">
        <f t="shared" si="1"/>
        <v>Non-development
or Commercial Similar</v>
      </c>
      <c r="M3" t="s">
        <v>428</v>
      </c>
      <c r="N3" s="1" t="s">
        <v>383</v>
      </c>
      <c r="O3" s="41"/>
      <c r="P3" s="41"/>
      <c r="Q3" s="41"/>
      <c r="R3" s="41"/>
      <c r="S3" s="41"/>
      <c r="T3" s="41"/>
      <c r="U3" s="41"/>
      <c r="V3" s="41"/>
      <c r="W3" s="41"/>
      <c r="X3" s="41"/>
      <c r="Y3" s="41" t="n">
        <v>0</v>
      </c>
      <c r="Z3" s="41" t="n">
        <v>0</v>
      </c>
      <c r="AA3" s="41" t="n">
        <v>96463622</v>
      </c>
      <c r="AB3" s="41" t="n">
        <v>152546003</v>
      </c>
      <c r="AC3" s="41" t="n">
        <v>395301215.29009998</v>
      </c>
      <c r="AD3" s="41" t="n">
        <v>133173392.125</v>
      </c>
      <c r="AE3" s="41" t="n">
        <v>27481406</v>
      </c>
      <c r="AF3" s="41" t="n">
        <v>28084285.107999999</v>
      </c>
      <c r="AG3" s="41" t="n">
        <v>46336957.417300001</v>
      </c>
      <c r="AH3" s="41" t="n">
        <v>37948239.117799997</v>
      </c>
      <c r="AI3" s="41" t="n">
        <v>46986030.5986</v>
      </c>
      <c r="AJ3" s="41" t="n">
        <v>227243886.97319999</v>
      </c>
      <c r="AK3" s="41" t="n">
        <v>235708812.74720001</v>
      </c>
      <c r="AL3" s="41" t="n">
        <v>82389110.694999993</v>
      </c>
      <c r="AM3" s="41" t="n">
        <v>24938242.390000001</v>
      </c>
      <c r="AN3" s="41" t="n">
        <v>18097153.005399998</v>
      </c>
      <c r="AO3" s="41" t="n">
        <v>10529618.877599999</v>
      </c>
      <c r="AP3" s="41" t="n">
        <v>914700.12679999997</v>
      </c>
      <c r="AQ3" s="41" t="n">
        <v>443717.63079999998</v>
      </c>
      <c r="AR3" s="41" t="n">
        <v>35946.4902</v>
      </c>
      <c r="AS3" s="41" t="n">
        <v>3186519.3402999998</v>
      </c>
      <c r="AT3" s="41" t="n">
        <v>25084377.634399999</v>
      </c>
      <c r="AU3" s="41" t="n">
        <v>36594834.367399998</v>
      </c>
      <c r="AV3" s="41" t="n">
        <v>14241114.203199999</v>
      </c>
      <c r="AW3" s="41"/>
    </row>
    <row r="4">
      <c r="A4" s="38" t="str">
        <f t="shared" si="0"/>
        <v>Air Force</v>
      </c>
      <c r="B4" s="38" t="str">
        <f t="shared" si="1"/>
        <v>Any Commercial
Classification</v>
      </c>
      <c r="M4" t="s">
        <v>428</v>
      </c>
      <c r="N4" s="1" t="s">
        <v>384</v>
      </c>
      <c r="O4" s="41"/>
      <c r="P4" s="41"/>
      <c r="Q4" s="41"/>
      <c r="R4" s="41"/>
      <c r="S4" s="41"/>
      <c r="T4" s="41"/>
      <c r="U4" s="41"/>
      <c r="V4" s="41"/>
      <c r="W4" s="41"/>
      <c r="X4" s="41"/>
      <c r="Y4" s="41" t="n">
        <v>3791701534.9791999</v>
      </c>
      <c r="Z4" s="41" t="n">
        <v>5045417785.2033005</v>
      </c>
      <c r="AA4" s="41" t="n">
        <v>7894253341.6709995</v>
      </c>
      <c r="AB4" s="41" t="n">
        <v>9725009435.5960999</v>
      </c>
      <c r="AC4" s="41" t="n">
        <v>11341331902.053499</v>
      </c>
      <c r="AD4" s="41" t="n">
        <v>9550824010.7332993</v>
      </c>
      <c r="AE4" s="41" t="n">
        <v>8584645581.4081001</v>
      </c>
      <c r="AF4" s="41" t="n">
        <v>9692339035.8169003</v>
      </c>
      <c r="AG4" s="41" t="n">
        <v>9029759557.8139</v>
      </c>
      <c r="AH4" s="41" t="n">
        <v>9477552241.6944008</v>
      </c>
      <c r="AI4" s="41" t="n">
        <v>8908396644.4645996</v>
      </c>
      <c r="AJ4" s="41" t="n">
        <v>8248211041.3128004</v>
      </c>
      <c r="AK4" s="41" t="n">
        <v>6960800411.8038998</v>
      </c>
      <c r="AL4" s="41" t="n">
        <v>6027087360.5185003</v>
      </c>
      <c r="AM4" s="41" t="n">
        <v>5990987135.5481997</v>
      </c>
      <c r="AN4" s="41" t="n">
        <v>5751628771.2103004</v>
      </c>
      <c r="AO4" s="41" t="n">
        <v>6766531351.8695002</v>
      </c>
      <c r="AP4" s="41" t="n">
        <v>6899287061.0790005</v>
      </c>
      <c r="AQ4" s="41" t="n">
        <v>7717907944.8427</v>
      </c>
      <c r="AR4" s="41" t="n">
        <v>8705096176.1070995</v>
      </c>
      <c r="AS4" s="41" t="n">
        <v>10608308048.443001</v>
      </c>
      <c r="AT4" s="41" t="n">
        <v>11912300781.105499</v>
      </c>
      <c r="AU4" s="41" t="n">
        <v>12554007902.3319</v>
      </c>
      <c r="AV4" s="41" t="n">
        <v>5502274079.5627003</v>
      </c>
      <c r="AW4" s="41"/>
    </row>
    <row r="5">
      <c r="A5" s="38" t="str">
        <f t="shared" si="0"/>
        <v>Air Force</v>
      </c>
      <c r="B5" s="38" t="n">
        <f t="shared" si="1"/>
        <v>0</v>
      </c>
      <c r="M5" t="s">
        <v>428</v>
      </c>
      <c r="N5" s="1"/>
      <c r="O5" s="41" t="n">
        <v>41032316000</v>
      </c>
      <c r="P5" s="41" t="n">
        <v>43625084000</v>
      </c>
      <c r="Q5" s="41" t="n">
        <v>38602723036</v>
      </c>
      <c r="R5" s="41" t="n">
        <v>39452449414</v>
      </c>
      <c r="S5" s="41" t="n">
        <v>43554730825</v>
      </c>
      <c r="T5" s="41" t="n">
        <v>37076749369</v>
      </c>
      <c r="U5" s="41" t="n">
        <v>39081089944</v>
      </c>
      <c r="V5" s="41" t="n">
        <v>34943056076</v>
      </c>
      <c r="W5" s="41" t="n">
        <v>33653688998</v>
      </c>
      <c r="X5" s="41" t="n">
        <v>35246060466</v>
      </c>
      <c r="Y5" s="41"/>
      <c r="Z5" s="41"/>
      <c r="AA5" s="41" t="n">
        <v>10763955</v>
      </c>
      <c r="AB5" s="41"/>
      <c r="AC5" s="41"/>
      <c r="AD5" s="41"/>
      <c r="AE5" s="41"/>
      <c r="AF5" s="41"/>
      <c r="AG5" s="41"/>
      <c r="AH5" s="41" t="n">
        <v>0</v>
      </c>
      <c r="AI5" s="41"/>
      <c r="AJ5" s="41"/>
      <c r="AK5" s="41"/>
      <c r="AL5" s="41"/>
      <c r="AM5" s="41"/>
      <c r="AN5" s="41"/>
      <c r="AO5" s="41"/>
      <c r="AP5" s="41"/>
      <c r="AQ5" s="41"/>
      <c r="AR5" s="41" t="n">
        <v>204072.70310000001</v>
      </c>
      <c r="AS5" s="41" t="n">
        <v>1270102.8433000001</v>
      </c>
      <c r="AT5" s="41"/>
      <c r="AU5" s="41"/>
      <c r="AV5" s="41" t="n">
        <v>-96821.059399999998</v>
      </c>
      <c r="AW5" s="41"/>
    </row>
    <row r="6" ht="30" customHeight="1">
      <c r="A6" s="38" t="str">
        <f t="shared" si="0"/>
        <v>Army</v>
      </c>
      <c r="B6" s="38" t="str">
        <f t="shared" si="1"/>
        <v>Not Classified
as Commercial</v>
      </c>
      <c r="M6" t="s">
        <v>429</v>
      </c>
      <c r="N6" s="9" t="s">
        <v>382</v>
      </c>
      <c r="O6" s="41"/>
      <c r="P6" s="41"/>
      <c r="Q6" s="41"/>
      <c r="R6" s="41"/>
      <c r="S6" s="41"/>
      <c r="T6" s="41"/>
      <c r="U6" s="41"/>
      <c r="V6" s="41"/>
      <c r="W6" s="41"/>
      <c r="X6" s="41"/>
      <c r="Y6" s="41" t="n">
        <v>33175477467.8834</v>
      </c>
      <c r="Z6" s="41" t="n">
        <v>36081259056.382797</v>
      </c>
      <c r="AA6" s="41" t="n">
        <v>39070820548.845802</v>
      </c>
      <c r="AB6" s="41" t="n">
        <v>53046233336.599998</v>
      </c>
      <c r="AC6" s="41" t="n">
        <v>59347808010.454201</v>
      </c>
      <c r="AD6" s="41" t="n">
        <v>81315558346.718796</v>
      </c>
      <c r="AE6" s="41" t="n">
        <v>82547865895.385101</v>
      </c>
      <c r="AF6" s="41" t="n">
        <v>91210700553.770493</v>
      </c>
      <c r="AG6" s="41" t="n">
        <v>118287941877.89101</v>
      </c>
      <c r="AH6" s="41" t="n">
        <v>122073841529.07201</v>
      </c>
      <c r="AI6" s="41" t="n">
        <v>117601584919.855</v>
      </c>
      <c r="AJ6" s="41" t="n">
        <v>104810893921.30701</v>
      </c>
      <c r="AK6" s="41" t="n">
        <v>91960941622.060699</v>
      </c>
      <c r="AL6" s="41" t="n">
        <v>73684607240.511505</v>
      </c>
      <c r="AM6" s="41" t="n">
        <v>62842732660.934998</v>
      </c>
      <c r="AN6" s="41" t="n">
        <v>59572352637.392899</v>
      </c>
      <c r="AO6" s="41" t="n">
        <v>61522357113.747902</v>
      </c>
      <c r="AP6" s="41" t="n">
        <v>65140682695.403603</v>
      </c>
      <c r="AQ6" s="41" t="n">
        <v>77424173353.319</v>
      </c>
      <c r="AR6" s="41" t="n">
        <v>79599111795.462799</v>
      </c>
      <c r="AS6" s="41" t="n">
        <v>82328507818.427597</v>
      </c>
      <c r="AT6" s="41" t="n">
        <v>65154068929.585098</v>
      </c>
      <c r="AU6" s="41" t="n">
        <v>69127093751.285004</v>
      </c>
      <c r="AV6" s="41" t="n">
        <v>36338810782.525002</v>
      </c>
      <c r="AW6" s="41"/>
    </row>
    <row r="7">
      <c r="A7" s="38" t="str">
        <f t="shared" si="0"/>
        <v>Army</v>
      </c>
      <c r="B7" s="38" t="str">
        <f t="shared" si="1"/>
        <v>Non-development
or Commercial Similar</v>
      </c>
      <c r="M7" t="s">
        <v>429</v>
      </c>
      <c r="N7" s="1" t="s">
        <v>383</v>
      </c>
      <c r="O7" s="41"/>
      <c r="P7" s="41"/>
      <c r="Q7" s="41"/>
      <c r="R7" s="41"/>
      <c r="S7" s="41"/>
      <c r="T7" s="41"/>
      <c r="U7" s="41"/>
      <c r="V7" s="41"/>
      <c r="W7" s="41"/>
      <c r="X7" s="41"/>
      <c r="Y7" s="41" t="n">
        <v>1319748</v>
      </c>
      <c r="Z7" s="41" t="n">
        <v>-326562</v>
      </c>
      <c r="AA7" s="41" t="n">
        <v>66788370</v>
      </c>
      <c r="AB7" s="41" t="n">
        <v>97672809.429700002</v>
      </c>
      <c r="AC7" s="41" t="n">
        <v>322399610</v>
      </c>
      <c r="AD7" s="41" t="n">
        <v>560522486.24220002</v>
      </c>
      <c r="AE7" s="41" t="n">
        <v>358187275.28130001</v>
      </c>
      <c r="AF7" s="41" t="n">
        <v>625933881.94389999</v>
      </c>
      <c r="AG7" s="41" t="n">
        <v>736925148.01989996</v>
      </c>
      <c r="AH7" s="41" t="n">
        <v>541068780.74010003</v>
      </c>
      <c r="AI7" s="41" t="n">
        <v>142683653.70019999</v>
      </c>
      <c r="AJ7" s="41" t="n">
        <v>212299272.04390001</v>
      </c>
      <c r="AK7" s="41" t="n">
        <v>267919169.59979999</v>
      </c>
      <c r="AL7" s="41" t="n">
        <v>227886363.3714</v>
      </c>
      <c r="AM7" s="41" t="n">
        <v>74259354.644899994</v>
      </c>
      <c r="AN7" s="41" t="n">
        <v>44031086.688699998</v>
      </c>
      <c r="AO7" s="41" t="n">
        <v>54646283.963</v>
      </c>
      <c r="AP7" s="41" t="n">
        <v>20866051.534499999</v>
      </c>
      <c r="AQ7" s="41" t="n">
        <v>105175015.71430001</v>
      </c>
      <c r="AR7" s="41" t="n">
        <v>101682448.5087</v>
      </c>
      <c r="AS7" s="41" t="n">
        <v>-2040216.3359999999</v>
      </c>
      <c r="AT7" s="41" t="n">
        <v>145468.90890000001</v>
      </c>
      <c r="AU7" s="41" t="n">
        <v>-3434867.5150000001</v>
      </c>
      <c r="AV7" s="41" t="n">
        <v>111559.64840000001</v>
      </c>
      <c r="AW7" s="41"/>
    </row>
    <row r="8">
      <c r="A8" s="38" t="str">
        <f t="shared" si="0"/>
        <v>Army</v>
      </c>
      <c r="B8" s="38" t="str">
        <f t="shared" si="1"/>
        <v>Any Commercial
Classification</v>
      </c>
      <c r="M8" t="s">
        <v>429</v>
      </c>
      <c r="N8" s="1" t="s">
        <v>384</v>
      </c>
      <c r="O8" s="41"/>
      <c r="P8" s="41"/>
      <c r="Q8" s="41"/>
      <c r="R8" s="41"/>
      <c r="S8" s="41"/>
      <c r="T8" s="41"/>
      <c r="U8" s="41"/>
      <c r="V8" s="41"/>
      <c r="W8" s="41"/>
      <c r="X8" s="41"/>
      <c r="Y8" s="41" t="n">
        <v>3655689612.8933001</v>
      </c>
      <c r="Z8" s="41" t="n">
        <v>4474549087.1571999</v>
      </c>
      <c r="AA8" s="41" t="n">
        <v>7041221497.1631002</v>
      </c>
      <c r="AB8" s="41" t="n">
        <v>11062641628.307501</v>
      </c>
      <c r="AC8" s="41" t="n">
        <v>16387229510.583401</v>
      </c>
      <c r="AD8" s="41" t="n">
        <v>13751348879.875099</v>
      </c>
      <c r="AE8" s="41" t="n">
        <v>18772123050.2201</v>
      </c>
      <c r="AF8" s="41" t="n">
        <v>26526079622.026501</v>
      </c>
      <c r="AG8" s="41" t="n">
        <v>34092641936.695599</v>
      </c>
      <c r="AH8" s="41" t="n">
        <v>24571239516.559101</v>
      </c>
      <c r="AI8" s="41" t="n">
        <v>23433819538.7999</v>
      </c>
      <c r="AJ8" s="41" t="n">
        <v>20487733706.6731</v>
      </c>
      <c r="AK8" s="41" t="n">
        <v>16749418999.689199</v>
      </c>
      <c r="AL8" s="41" t="n">
        <v>13212081084.9988</v>
      </c>
      <c r="AM8" s="41" t="n">
        <v>12526218879.704201</v>
      </c>
      <c r="AN8" s="41" t="n">
        <v>13104355730.182899</v>
      </c>
      <c r="AO8" s="41" t="n">
        <v>12790542600.7946</v>
      </c>
      <c r="AP8" s="41" t="n">
        <v>13445691331.189199</v>
      </c>
      <c r="AQ8" s="41" t="n">
        <v>14018411528.9035</v>
      </c>
      <c r="AR8" s="41" t="n">
        <v>15399297769.002701</v>
      </c>
      <c r="AS8" s="41" t="n">
        <v>18329721384.532398</v>
      </c>
      <c r="AT8" s="41" t="n">
        <v>44714622908.1008</v>
      </c>
      <c r="AU8" s="41" t="n">
        <v>43521228437.282997</v>
      </c>
      <c r="AV8" s="41" t="n">
        <v>8092362846.2445002</v>
      </c>
      <c r="AW8" s="41"/>
    </row>
    <row r="9">
      <c r="A9" s="38" t="str">
        <f t="shared" si="0"/>
        <v>Army</v>
      </c>
      <c r="B9" s="38" t="n">
        <f t="shared" si="1"/>
        <v>0</v>
      </c>
      <c r="M9" t="s">
        <v>429</v>
      </c>
      <c r="O9" s="41" t="n">
        <v>22813033000</v>
      </c>
      <c r="P9" s="41" t="n">
        <v>34893842000</v>
      </c>
      <c r="Q9" s="41" t="n">
        <v>31113808998</v>
      </c>
      <c r="R9" s="41" t="n">
        <v>30657778464</v>
      </c>
      <c r="S9" s="41" t="n">
        <v>20628301908</v>
      </c>
      <c r="T9" s="41" t="n">
        <v>29493441926</v>
      </c>
      <c r="U9" s="41" t="n">
        <v>31662201213</v>
      </c>
      <c r="V9" s="41" t="n">
        <v>31185929950</v>
      </c>
      <c r="W9" s="41" t="n">
        <v>31088689272</v>
      </c>
      <c r="X9" s="41" t="n">
        <v>33772526734</v>
      </c>
      <c r="Y9" s="41"/>
      <c r="Z9" s="41" t="n">
        <v>723958.70019999996</v>
      </c>
      <c r="AA9" s="41" t="n">
        <v>33600</v>
      </c>
      <c r="AB9" s="41" t="n">
        <v>43078.510300000002</v>
      </c>
      <c r="AC9" s="41" t="n">
        <v>0</v>
      </c>
      <c r="AD9" s="41"/>
      <c r="AE9" s="41"/>
      <c r="AF9" s="41"/>
      <c r="AG9" s="41"/>
      <c r="AH9" s="41" t="n">
        <v>-100</v>
      </c>
      <c r="AI9" s="41" t="n">
        <v>-16520.32</v>
      </c>
      <c r="AJ9" s="41" t="n">
        <v>-1.1100000000000001</v>
      </c>
      <c r="AK9" s="41"/>
      <c r="AL9" s="41" t="n">
        <v>0</v>
      </c>
      <c r="AM9" s="41"/>
      <c r="AN9" s="41" t="n">
        <v>35878.5</v>
      </c>
      <c r="AO9" s="41" t="n">
        <v>32130</v>
      </c>
      <c r="AP9" s="41"/>
      <c r="AQ9" s="41" t="n">
        <v>12882973.829500001</v>
      </c>
      <c r="AR9" s="41" t="n">
        <v>42904827.775600001</v>
      </c>
      <c r="AS9" s="41" t="n">
        <v>34933135.828100003</v>
      </c>
      <c r="AT9" s="41" t="n">
        <v>20626172.4725</v>
      </c>
      <c r="AU9" s="41" t="n">
        <v>12038080.127800001</v>
      </c>
      <c r="AV9" s="41" t="n">
        <v>5006799.7713000001</v>
      </c>
      <c r="AW9" s="41"/>
    </row>
    <row r="10">
      <c r="A10" s="38" t="str">
        <f t="shared" si="0"/>
        <v>DLA</v>
      </c>
      <c r="B10" s="38" t="str">
        <f t="shared" si="1"/>
        <v>Not Classified
as Commercial</v>
      </c>
      <c r="M10" t="s">
        <v>433</v>
      </c>
      <c r="N10" t="s">
        <v>382</v>
      </c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 t="n">
        <v>3999495821.2979999</v>
      </c>
      <c r="Z10" s="41" t="n">
        <v>4428776959.7582998</v>
      </c>
      <c r="AA10" s="41" t="n">
        <v>4866490814.8972998</v>
      </c>
      <c r="AB10" s="41" t="n">
        <v>6327648200.7879</v>
      </c>
      <c r="AC10" s="41" t="n">
        <v>5952507045.3740997</v>
      </c>
      <c r="AD10" s="41" t="n">
        <v>22207613098.8423</v>
      </c>
      <c r="AE10" s="41" t="n">
        <v>23032741387.671398</v>
      </c>
      <c r="AF10" s="41" t="n">
        <v>10926781479.352501</v>
      </c>
      <c r="AG10" s="41" t="n">
        <v>8627182181.5641994</v>
      </c>
      <c r="AH10" s="41" t="n">
        <v>11195573440.858801</v>
      </c>
      <c r="AI10" s="41" t="n">
        <v>13163928252.747499</v>
      </c>
      <c r="AJ10" s="41" t="n">
        <v>13183717740.679199</v>
      </c>
      <c r="AK10" s="41" t="n">
        <v>13608508094.8106</v>
      </c>
      <c r="AL10" s="41" t="n">
        <v>11442316638.4126</v>
      </c>
      <c r="AM10" s="41" t="n">
        <v>12077899210.497999</v>
      </c>
      <c r="AN10" s="41" t="n">
        <v>13745310050.7402</v>
      </c>
      <c r="AO10" s="41" t="n">
        <v>16438127059.0322</v>
      </c>
      <c r="AP10" s="41" t="n">
        <v>18274016167.950298</v>
      </c>
      <c r="AQ10" s="41" t="n">
        <v>22529039230.149601</v>
      </c>
      <c r="AR10" s="41" t="n">
        <v>22516016982.015301</v>
      </c>
      <c r="AS10" s="41" t="n">
        <v>19578759758.191101</v>
      </c>
      <c r="AT10" s="41" t="n">
        <v>16150180122.411301</v>
      </c>
      <c r="AU10" s="41" t="n">
        <v>17708270941.608398</v>
      </c>
      <c r="AV10" s="41" t="n">
        <v>8426278036.1983995</v>
      </c>
      <c r="AW10" s="41"/>
    </row>
    <row r="11">
      <c r="A11" s="38" t="str">
        <f t="shared" si="0"/>
        <v>DLA</v>
      </c>
      <c r="B11" s="38" t="str">
        <f t="shared" si="1"/>
        <v>Non-development
or Commercial Similar</v>
      </c>
      <c r="M11" t="s">
        <v>433</v>
      </c>
      <c r="N11" t="s">
        <v>383</v>
      </c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 t="n">
        <v>24935010</v>
      </c>
      <c r="Z11" s="41"/>
      <c r="AA11" s="41" t="n">
        <v>56160</v>
      </c>
      <c r="AB11" s="41" t="n">
        <v>8006128</v>
      </c>
      <c r="AC11" s="41" t="n">
        <v>2269047</v>
      </c>
      <c r="AD11" s="41" t="n">
        <v>13605860.5</v>
      </c>
      <c r="AE11" s="41" t="n">
        <v>24234661</v>
      </c>
      <c r="AF11" s="41" t="n">
        <v>49730045.870099999</v>
      </c>
      <c r="AG11" s="41" t="n">
        <v>45876418.626999997</v>
      </c>
      <c r="AH11" s="41" t="n">
        <v>21471821.8642</v>
      </c>
      <c r="AI11" s="41" t="n">
        <v>22838707.3105</v>
      </c>
      <c r="AJ11" s="41" t="n">
        <v>52176061.038400002</v>
      </c>
      <c r="AK11" s="41" t="n">
        <v>23133492.850299999</v>
      </c>
      <c r="AL11" s="41" t="n">
        <v>125045017.83</v>
      </c>
      <c r="AM11" s="41" t="n">
        <v>15332494.560000001</v>
      </c>
      <c r="AN11" s="41" t="n">
        <v>26228299.350400001</v>
      </c>
      <c r="AO11" s="41" t="n">
        <v>10327549.821799999</v>
      </c>
      <c r="AP11" s="41" t="n">
        <v>8514832.6742000002</v>
      </c>
      <c r="AQ11" s="41" t="n">
        <v>24969463.440400001</v>
      </c>
      <c r="AR11" s="41" t="n">
        <v>-2042510.3700999999</v>
      </c>
      <c r="AS11" s="41" t="n">
        <v>12602145.2578</v>
      </c>
      <c r="AT11" s="41" t="n">
        <v>64812798.224200003</v>
      </c>
      <c r="AU11" s="41" t="n">
        <v>12679586.380799999</v>
      </c>
      <c r="AV11" s="41" t="n">
        <v>14845557.273700001</v>
      </c>
      <c r="AW11" s="41"/>
    </row>
    <row r="12">
      <c r="A12" s="38" t="str">
        <f t="shared" si="0"/>
        <v>DLA</v>
      </c>
      <c r="B12" s="38" t="str">
        <f t="shared" si="1"/>
        <v>Any Commercial
Classification</v>
      </c>
      <c r="M12" t="s">
        <v>433</v>
      </c>
      <c r="N12" t="s">
        <v>384</v>
      </c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 t="n">
        <v>5556183332.3198004</v>
      </c>
      <c r="Z12" s="41" t="n">
        <v>6997694567.0318003</v>
      </c>
      <c r="AA12" s="41" t="n">
        <v>9724749053</v>
      </c>
      <c r="AB12" s="41" t="n">
        <v>11343338363.5215</v>
      </c>
      <c r="AC12" s="41" t="n">
        <v>13664863852.0576</v>
      </c>
      <c r="AD12" s="41" t="n">
        <v>5693585325.6302004</v>
      </c>
      <c r="AE12" s="41" t="n">
        <v>9541925887.4064007</v>
      </c>
      <c r="AF12" s="41" t="n">
        <v>19663301336.232601</v>
      </c>
      <c r="AG12" s="41" t="n">
        <v>27046226112.811001</v>
      </c>
      <c r="AH12" s="41" t="n">
        <v>26808524254.284</v>
      </c>
      <c r="AI12" s="41" t="n">
        <v>21761416153.9426</v>
      </c>
      <c r="AJ12" s="41" t="n">
        <v>22920784582.220901</v>
      </c>
      <c r="AK12" s="41" t="n">
        <v>29558367641.924</v>
      </c>
      <c r="AL12" s="41" t="n">
        <v>22202238959.189301</v>
      </c>
      <c r="AM12" s="41" t="n">
        <v>20189843309.616901</v>
      </c>
      <c r="AN12" s="41" t="n">
        <v>17089318581.3999</v>
      </c>
      <c r="AO12" s="41" t="n">
        <v>13793171591.8253</v>
      </c>
      <c r="AP12" s="41" t="n">
        <v>17054435924.3491</v>
      </c>
      <c r="AQ12" s="41" t="n">
        <v>22920273703.198101</v>
      </c>
      <c r="AR12" s="41" t="n">
        <v>21679390981.645</v>
      </c>
      <c r="AS12" s="41" t="n">
        <v>22359380671.8633</v>
      </c>
      <c r="AT12" s="41" t="n">
        <v>22915154424.4702</v>
      </c>
      <c r="AU12" s="41" t="n">
        <v>30431643816.882198</v>
      </c>
      <c r="AV12" s="41" t="n">
        <v>13055021155.241501</v>
      </c>
      <c r="AW12" s="41"/>
    </row>
    <row r="13">
      <c r="A13" s="38" t="str">
        <f t="shared" si="0"/>
        <v>DLA</v>
      </c>
      <c r="B13" s="38" t="n">
        <f t="shared" si="1"/>
        <v>0</v>
      </c>
      <c r="M13" t="s">
        <v>433</v>
      </c>
      <c r="O13" s="41" t="n">
        <v>9188590000</v>
      </c>
      <c r="P13" s="41" t="n">
        <v>11683472000</v>
      </c>
      <c r="Q13" s="41" t="n">
        <v>6901945039</v>
      </c>
      <c r="R13" s="41" t="n">
        <v>7925523004</v>
      </c>
      <c r="S13" s="41" t="n">
        <v>6684428944</v>
      </c>
      <c r="T13" s="41" t="n">
        <v>6635930451</v>
      </c>
      <c r="U13" s="41" t="n">
        <v>7225251729</v>
      </c>
      <c r="V13" s="41" t="n">
        <v>7958666470</v>
      </c>
      <c r="W13" s="41" t="n">
        <v>7294689216</v>
      </c>
      <c r="X13" s="41" t="n">
        <v>7746287061</v>
      </c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 t="n">
        <v>21494</v>
      </c>
      <c r="AR13" s="41" t="n">
        <v>-737745.86329999997</v>
      </c>
      <c r="AS13" s="41" t="n">
        <v>9778191.0314000007</v>
      </c>
      <c r="AT13" s="41" t="n">
        <v>16067326.176200001</v>
      </c>
      <c r="AU13" s="41" t="n">
        <v>16114643.4848</v>
      </c>
      <c r="AV13" s="41" t="n">
        <v>14316636.9267</v>
      </c>
      <c r="AW13" s="41"/>
    </row>
    <row r="14">
      <c r="A14" s="38" t="str">
        <f t="shared" si="0"/>
        <v>MDA</v>
      </c>
      <c r="B14" s="38" t="str">
        <f t="shared" si="1"/>
        <v>Not Classified
as Commercial</v>
      </c>
      <c r="M14" t="s">
        <v>434</v>
      </c>
      <c r="N14" t="s">
        <v>382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 t="n">
        <v>1372578894</v>
      </c>
      <c r="Z14" s="41" t="n">
        <v>1669843229</v>
      </c>
      <c r="AA14" s="41" t="n">
        <v>2458962103.8281002</v>
      </c>
      <c r="AB14" s="41" t="n">
        <v>2619690652.3438001</v>
      </c>
      <c r="AC14" s="41" t="n">
        <v>3320365254.0001001</v>
      </c>
      <c r="AD14" s="41" t="n">
        <v>3768655020.1563001</v>
      </c>
      <c r="AE14" s="41" t="n">
        <v>3413408829.4842</v>
      </c>
      <c r="AF14" s="41" t="n">
        <v>4812450399.3367996</v>
      </c>
      <c r="AG14" s="41" t="n">
        <v>5665058032.4449997</v>
      </c>
      <c r="AH14" s="41" t="n">
        <v>5493856728.4924002</v>
      </c>
      <c r="AI14" s="41" t="n">
        <v>5236754362.5944004</v>
      </c>
      <c r="AJ14" s="41" t="n">
        <v>5317961275.1457996</v>
      </c>
      <c r="AK14" s="41" t="n">
        <v>6850619285.6596003</v>
      </c>
      <c r="AL14" s="41" t="n">
        <v>7685922383.4315996</v>
      </c>
      <c r="AM14" s="41" t="n">
        <v>6035561981.5689001</v>
      </c>
      <c r="AN14" s="41" t="n">
        <v>4672877628.9347</v>
      </c>
      <c r="AO14" s="41" t="n">
        <v>6563960743.3523998</v>
      </c>
      <c r="AP14" s="41" t="n">
        <v>5378976320.9309998</v>
      </c>
      <c r="AQ14" s="41" t="n">
        <v>8243243649.3469</v>
      </c>
      <c r="AR14" s="41" t="n">
        <v>8735712716.3094997</v>
      </c>
      <c r="AS14" s="41" t="n">
        <v>12246726495.7826</v>
      </c>
      <c r="AT14" s="41" t="n">
        <v>8738606041.7126999</v>
      </c>
      <c r="AU14" s="41" t="n">
        <v>9764718323.8269997</v>
      </c>
      <c r="AV14" s="41" t="n">
        <v>4738689485.6343002</v>
      </c>
      <c r="AW14" s="41"/>
    </row>
    <row r="15">
      <c r="A15" s="38" t="str">
        <f t="shared" si="0"/>
        <v>MDA</v>
      </c>
      <c r="B15" s="38" t="str">
        <f t="shared" si="1"/>
        <v>Non-development
or Commercial Similar</v>
      </c>
      <c r="M15" t="s">
        <v>434</v>
      </c>
      <c r="N15" t="s">
        <v>383</v>
      </c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 t="n">
        <v>51312235.1602</v>
      </c>
      <c r="AI15" s="41" t="n">
        <v>500000</v>
      </c>
      <c r="AJ15" s="41"/>
      <c r="AK15" s="41"/>
      <c r="AL15" s="41"/>
      <c r="AM15" s="41"/>
      <c r="AN15" s="41"/>
      <c r="AO15" s="41"/>
      <c r="AP15" s="41"/>
      <c r="AQ15" s="41"/>
      <c r="AR15" s="41"/>
      <c r="AS15" s="41" t="n">
        <v>-1007.98</v>
      </c>
      <c r="AT15" s="41"/>
      <c r="AU15" s="41"/>
      <c r="AV15" s="41"/>
      <c r="AW15" s="41"/>
    </row>
    <row r="16">
      <c r="A16" s="38" t="str">
        <f t="shared" si="0"/>
        <v>MDA</v>
      </c>
      <c r="B16" s="38" t="str">
        <f t="shared" si="1"/>
        <v>Any Commercial
Classification</v>
      </c>
      <c r="M16" t="s">
        <v>434</v>
      </c>
      <c r="N16" t="s">
        <v>384</v>
      </c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 t="n">
        <v>1301022</v>
      </c>
      <c r="Z16" s="41" t="n">
        <v>3167673</v>
      </c>
      <c r="AA16" s="41" t="n">
        <v>27002767</v>
      </c>
      <c r="AB16" s="41" t="n">
        <v>51804452.75</v>
      </c>
      <c r="AC16" s="41" t="n">
        <v>62557695.585900001</v>
      </c>
      <c r="AD16" s="41" t="n">
        <v>73091282</v>
      </c>
      <c r="AE16" s="41" t="n">
        <v>79218294</v>
      </c>
      <c r="AF16" s="41" t="n">
        <v>116579183.38339999</v>
      </c>
      <c r="AG16" s="41" t="n">
        <v>95204838.6241</v>
      </c>
      <c r="AH16" s="41" t="n">
        <v>128253786.88519999</v>
      </c>
      <c r="AI16" s="41" t="n">
        <v>119697404.4413</v>
      </c>
      <c r="AJ16" s="41" t="n">
        <v>64185257.233599998</v>
      </c>
      <c r="AK16" s="41" t="n">
        <v>26383148.163600001</v>
      </c>
      <c r="AL16" s="41" t="n">
        <v>17086448.5319</v>
      </c>
      <c r="AM16" s="41" t="n">
        <v>15285505.310000001</v>
      </c>
      <c r="AN16" s="41" t="n">
        <v>15622163.493000001</v>
      </c>
      <c r="AO16" s="41" t="n">
        <v>25120862.6686</v>
      </c>
      <c r="AP16" s="41" t="n">
        <v>34287538.626800001</v>
      </c>
      <c r="AQ16" s="41" t="n">
        <v>50057987.087899998</v>
      </c>
      <c r="AR16" s="41" t="n">
        <v>77026977.973499998</v>
      </c>
      <c r="AS16" s="41" t="n">
        <v>80492323.020400003</v>
      </c>
      <c r="AT16" s="41" t="n">
        <v>78259983.554900005</v>
      </c>
      <c r="AU16" s="41" t="n">
        <v>76349000.0678</v>
      </c>
      <c r="AV16" s="41" t="n">
        <v>38715531.712200001</v>
      </c>
      <c r="AW16" s="41"/>
    </row>
    <row r="17">
      <c r="A17" s="38" t="str">
        <f t="shared" si="0"/>
        <v>MDA</v>
      </c>
      <c r="B17" s="38" t="n">
        <f t="shared" si="1"/>
        <v>0</v>
      </c>
      <c r="M17" t="s">
        <v>434</v>
      </c>
      <c r="O17" s="41"/>
      <c r="P17" s="41"/>
      <c r="Q17" s="41"/>
      <c r="R17" s="41"/>
      <c r="S17" s="41" t="n">
        <v>343747860</v>
      </c>
      <c r="T17" s="41" t="n">
        <v>251594273</v>
      </c>
      <c r="U17" s="41" t="n">
        <v>300305090</v>
      </c>
      <c r="V17" s="41" t="n">
        <v>388928264</v>
      </c>
      <c r="W17" s="41" t="n">
        <v>552081489</v>
      </c>
      <c r="X17" s="41" t="n">
        <v>925862742</v>
      </c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</row>
    <row r="18">
      <c r="A18" s="38" t="str">
        <f t="shared" si="0"/>
        <v>Navy</v>
      </c>
      <c r="B18" s="38" t="str">
        <f t="shared" si="1"/>
        <v>Not Classified
as Commercial</v>
      </c>
      <c r="M18" t="s">
        <v>430</v>
      </c>
      <c r="N18" t="s">
        <v>382</v>
      </c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 t="n">
        <v>38162302273.219597</v>
      </c>
      <c r="Z18" s="41" t="n">
        <v>39620067732.198898</v>
      </c>
      <c r="AA18" s="41" t="n">
        <v>42689066814.398201</v>
      </c>
      <c r="AB18" s="41" t="n">
        <v>50341249249.021698</v>
      </c>
      <c r="AC18" s="41" t="n">
        <v>53265710575.701202</v>
      </c>
      <c r="AD18" s="41" t="n">
        <v>59567618502.9935</v>
      </c>
      <c r="AE18" s="41" t="n">
        <v>67813535461.008598</v>
      </c>
      <c r="AF18" s="41" t="n">
        <v>76313070921.192093</v>
      </c>
      <c r="AG18" s="41" t="n">
        <v>87669448435.9021</v>
      </c>
      <c r="AH18" s="41" t="n">
        <v>86709785719.146805</v>
      </c>
      <c r="AI18" s="41" t="n">
        <v>80241955843.609299</v>
      </c>
      <c r="AJ18" s="41" t="n">
        <v>95943891257.529404</v>
      </c>
      <c r="AK18" s="41" t="n">
        <v>87946941474.524399</v>
      </c>
      <c r="AL18" s="41" t="n">
        <v>87736562134.686401</v>
      </c>
      <c r="AM18" s="41" t="n">
        <v>78119497069.650604</v>
      </c>
      <c r="AN18" s="41" t="n">
        <v>78439781863.546494</v>
      </c>
      <c r="AO18" s="41" t="n">
        <v>86578215001.193604</v>
      </c>
      <c r="AP18" s="41" t="n">
        <v>102877890421.01801</v>
      </c>
      <c r="AQ18" s="41" t="n">
        <v>100960315442.08099</v>
      </c>
      <c r="AR18" s="41" t="n">
        <v>113891288597.192</v>
      </c>
      <c r="AS18" s="41" t="n">
        <v>141818806336.78</v>
      </c>
      <c r="AT18" s="41" t="n">
        <v>103164356238.909</v>
      </c>
      <c r="AU18" s="41" t="n">
        <v>115244436989.55701</v>
      </c>
      <c r="AV18" s="41" t="n">
        <v>70497004179.802399</v>
      </c>
      <c r="AW18" s="41"/>
    </row>
    <row r="19">
      <c r="A19" s="38" t="str">
        <f t="shared" si="0"/>
        <v>Navy</v>
      </c>
      <c r="B19" s="38" t="str">
        <f t="shared" si="1"/>
        <v>Non-development
or Commercial Similar</v>
      </c>
      <c r="M19" t="s">
        <v>430</v>
      </c>
      <c r="N19" t="s">
        <v>383</v>
      </c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 t="n">
        <v>49690772</v>
      </c>
      <c r="AB19" s="41" t="n">
        <v>533648384</v>
      </c>
      <c r="AC19" s="41" t="n">
        <v>287858345.25</v>
      </c>
      <c r="AD19" s="41" t="n">
        <v>237196293.75</v>
      </c>
      <c r="AE19" s="41" t="n">
        <v>96580265.404499993</v>
      </c>
      <c r="AF19" s="41" t="n">
        <v>3982736.2851</v>
      </c>
      <c r="AG19" s="41" t="n">
        <v>11657089.6929</v>
      </c>
      <c r="AH19" s="41" t="n">
        <v>2409556.5539000002</v>
      </c>
      <c r="AI19" s="41" t="n">
        <v>41044379.495499998</v>
      </c>
      <c r="AJ19" s="41" t="n">
        <v>398019612.96630001</v>
      </c>
      <c r="AK19" s="41" t="n">
        <v>44811839.498300001</v>
      </c>
      <c r="AL19" s="41" t="n">
        <v>38029066.251900002</v>
      </c>
      <c r="AM19" s="41" t="n">
        <v>39009352.542599998</v>
      </c>
      <c r="AN19" s="41" t="n">
        <v>26633111.401000001</v>
      </c>
      <c r="AO19" s="41" t="n">
        <v>30193047.4454</v>
      </c>
      <c r="AP19" s="41" t="n">
        <v>13561319.8376</v>
      </c>
      <c r="AQ19" s="41" t="n">
        <v>26729499.4712</v>
      </c>
      <c r="AR19" s="41" t="n">
        <v>27810959.058600001</v>
      </c>
      <c r="AS19" s="41" t="n">
        <v>12530350.0626</v>
      </c>
      <c r="AT19" s="41" t="n">
        <v>13623111.648800001</v>
      </c>
      <c r="AU19" s="41" t="n">
        <v>92693.978600000002</v>
      </c>
      <c r="AV19" s="41" t="n">
        <v>57012.859900000003</v>
      </c>
      <c r="AW19" s="41"/>
    </row>
    <row r="20">
      <c r="A20" s="38" t="str">
        <f t="shared" si="0"/>
        <v>Navy</v>
      </c>
      <c r="B20" s="38" t="str">
        <f t="shared" si="1"/>
        <v>Any Commercial
Classification</v>
      </c>
      <c r="M20" t="s">
        <v>430</v>
      </c>
      <c r="N20" t="s">
        <v>384</v>
      </c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 t="n">
        <v>2314272705.7396998</v>
      </c>
      <c r="Z20" s="41" t="n">
        <v>2589179236.6423001</v>
      </c>
      <c r="AA20" s="41" t="n">
        <v>5032730828.3476</v>
      </c>
      <c r="AB20" s="41" t="n">
        <v>5973518635.5405998</v>
      </c>
      <c r="AC20" s="41" t="n">
        <v>7266692375.5804005</v>
      </c>
      <c r="AD20" s="41" t="n">
        <v>5777381223.7425003</v>
      </c>
      <c r="AE20" s="41" t="n">
        <v>7048738162.6408997</v>
      </c>
      <c r="AF20" s="41" t="n">
        <v>9470259353.4209003</v>
      </c>
      <c r="AG20" s="41" t="n">
        <v>8746010991.4647007</v>
      </c>
      <c r="AH20" s="41" t="n">
        <v>9040548735.0578003</v>
      </c>
      <c r="AI20" s="41" t="n">
        <v>7814589965.1817999</v>
      </c>
      <c r="AJ20" s="41" t="n">
        <v>7706556669.6648998</v>
      </c>
      <c r="AK20" s="41" t="n">
        <v>6620213799.5621996</v>
      </c>
      <c r="AL20" s="41" t="n">
        <v>6223635414.1589003</v>
      </c>
      <c r="AM20" s="41" t="n">
        <v>5969658968.8886995</v>
      </c>
      <c r="AN20" s="41" t="n">
        <v>6417311433.1969995</v>
      </c>
      <c r="AO20" s="41" t="n">
        <v>6365383890.7007999</v>
      </c>
      <c r="AP20" s="41" t="n">
        <v>6571762902.5951004</v>
      </c>
      <c r="AQ20" s="41" t="n">
        <v>7218043480.4062996</v>
      </c>
      <c r="AR20" s="41" t="n">
        <v>8075766128.9158001</v>
      </c>
      <c r="AS20" s="41" t="n">
        <v>8468851904.6268997</v>
      </c>
      <c r="AT20" s="41" t="n">
        <v>8456417510.5305004</v>
      </c>
      <c r="AU20" s="41" t="n">
        <v>8625403929.7656002</v>
      </c>
      <c r="AV20" s="41" t="n">
        <v>4228802912.5105</v>
      </c>
      <c r="AW20" s="41"/>
    </row>
    <row r="21">
      <c r="A21" s="38" t="str">
        <f t="shared" si="0"/>
        <v>Navy</v>
      </c>
      <c r="B21" s="38" t="n">
        <f t="shared" si="1"/>
        <v>0</v>
      </c>
      <c r="M21" t="s">
        <v>430</v>
      </c>
      <c r="O21" s="41" t="n">
        <v>43985137405</v>
      </c>
      <c r="P21" s="41" t="n">
        <v>41939949844</v>
      </c>
      <c r="Q21" s="41" t="n">
        <v>40644252613</v>
      </c>
      <c r="R21" s="41" t="n">
        <v>37382740962</v>
      </c>
      <c r="S21" s="41" t="n">
        <v>40131281740</v>
      </c>
      <c r="T21" s="41" t="n">
        <v>38631559907</v>
      </c>
      <c r="U21" s="41" t="n">
        <v>35472291538</v>
      </c>
      <c r="V21" s="41" t="n">
        <v>36315651254</v>
      </c>
      <c r="W21" s="41" t="n">
        <v>37912327660</v>
      </c>
      <c r="X21" s="41" t="n">
        <v>37471174500</v>
      </c>
      <c r="Y21" s="41" t="n">
        <v>0</v>
      </c>
      <c r="Z21" s="41" t="n">
        <v>0</v>
      </c>
      <c r="AA21" s="41" t="n">
        <v>23064198.34</v>
      </c>
      <c r="AB21" s="41" t="n">
        <v>11111831.9102</v>
      </c>
      <c r="AC21" s="41" t="n">
        <v>76558</v>
      </c>
      <c r="AD21" s="41" t="n">
        <v>614416.0625</v>
      </c>
      <c r="AE21" s="41" t="n">
        <v>14326.159799999999</v>
      </c>
      <c r="AF21" s="41" t="n">
        <v>4000</v>
      </c>
      <c r="AG21" s="41" t="n">
        <v>484171.875</v>
      </c>
      <c r="AH21" s="41" t="n">
        <v>1555865.8</v>
      </c>
      <c r="AI21" s="41" t="n">
        <v>-7935905.9398999996</v>
      </c>
      <c r="AJ21" s="41" t="n">
        <v>417165.57</v>
      </c>
      <c r="AK21" s="41" t="n">
        <v>317883.20020000002</v>
      </c>
      <c r="AL21" s="41" t="n">
        <v>158791</v>
      </c>
      <c r="AM21" s="41" t="n">
        <v>0</v>
      </c>
      <c r="AN21" s="41" t="n">
        <v>1435443.875</v>
      </c>
      <c r="AO21" s="41" t="n">
        <v>764297.23</v>
      </c>
      <c r="AP21" s="41" t="n">
        <v>2911392</v>
      </c>
      <c r="AQ21" s="41" t="n">
        <v>41700493.710900001</v>
      </c>
      <c r="AR21" s="41" t="n">
        <v>1869421.0104</v>
      </c>
      <c r="AS21" s="41" t="n">
        <v>2119632.5312999999</v>
      </c>
      <c r="AT21" s="41" t="n">
        <v>21130031</v>
      </c>
      <c r="AU21" s="41" t="n">
        <v>342491</v>
      </c>
      <c r="AV21" s="41" t="n">
        <v>52177.29</v>
      </c>
      <c r="AW21" s="41"/>
    </row>
    <row r="22">
      <c r="A22" s="38" t="str">
        <f t="shared" si="0"/>
        <v>Other DoD</v>
      </c>
      <c r="B22" s="38" t="str">
        <f t="shared" si="1"/>
        <v>Not Classified
as Commercial</v>
      </c>
      <c r="M22" t="s">
        <v>432</v>
      </c>
      <c r="N22" t="s">
        <v>382</v>
      </c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 t="n">
        <v>5124083333.9530001</v>
      </c>
      <c r="Z22" s="41" t="n">
        <v>6275910926.2965002</v>
      </c>
      <c r="AA22" s="41" t="n">
        <v>8264605979.1758003</v>
      </c>
      <c r="AB22" s="41" t="n">
        <v>10703281158.720699</v>
      </c>
      <c r="AC22" s="41" t="n">
        <v>10222388770.3923</v>
      </c>
      <c r="AD22" s="41" t="n">
        <v>12874735809.0662</v>
      </c>
      <c r="AE22" s="41" t="n">
        <v>14002834462.4562</v>
      </c>
      <c r="AF22" s="41" t="n">
        <v>13485834393.6308</v>
      </c>
      <c r="AG22" s="41" t="n">
        <v>17731941615.158001</v>
      </c>
      <c r="AH22" s="41" t="n">
        <v>20674062579.577099</v>
      </c>
      <c r="AI22" s="41" t="n">
        <v>20111499290.916</v>
      </c>
      <c r="AJ22" s="41" t="n">
        <v>22832174332.794201</v>
      </c>
      <c r="AK22" s="41" t="n">
        <v>22613294626.329102</v>
      </c>
      <c r="AL22" s="41" t="n">
        <v>20528300800.805</v>
      </c>
      <c r="AM22" s="41" t="n">
        <v>21149436649.466599</v>
      </c>
      <c r="AN22" s="41" t="n">
        <v>19956469040.697601</v>
      </c>
      <c r="AO22" s="41" t="n">
        <v>20593568342.915699</v>
      </c>
      <c r="AP22" s="41" t="n">
        <v>21553036860.4674</v>
      </c>
      <c r="AQ22" s="41" t="n">
        <v>23182484244.070599</v>
      </c>
      <c r="AR22" s="41" t="n">
        <v>25715299410.7155</v>
      </c>
      <c r="AS22" s="41" t="n">
        <v>26455672703.841499</v>
      </c>
      <c r="AT22" s="41" t="n">
        <v>25814830680.169201</v>
      </c>
      <c r="AU22" s="41" t="n">
        <v>27029957212.118599</v>
      </c>
      <c r="AV22" s="41" t="n">
        <v>16890250194.2145</v>
      </c>
      <c r="AW22" s="41"/>
    </row>
    <row r="23">
      <c r="A23" s="38" t="str">
        <f t="shared" si="0"/>
        <v>Other DoD</v>
      </c>
      <c r="B23" s="38" t="str">
        <f t="shared" si="1"/>
        <v>Non-development
or Commercial Similar</v>
      </c>
      <c r="M23" t="s">
        <v>432</v>
      </c>
      <c r="N23" t="s">
        <v>383</v>
      </c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 t="n">
        <v>5400</v>
      </c>
      <c r="Z23" s="41" t="n">
        <v>4324</v>
      </c>
      <c r="AA23" s="41" t="n">
        <v>17944654</v>
      </c>
      <c r="AB23" s="41" t="n">
        <v>17306067</v>
      </c>
      <c r="AC23" s="41" t="n">
        <v>103595757</v>
      </c>
      <c r="AD23" s="41" t="n">
        <v>9801914</v>
      </c>
      <c r="AE23" s="41" t="n">
        <v>10447743.5</v>
      </c>
      <c r="AF23" s="41" t="n">
        <v>17004808</v>
      </c>
      <c r="AG23" s="41" t="n">
        <v>21920973.948199999</v>
      </c>
      <c r="AH23" s="41" t="n">
        <v>11004235.2612</v>
      </c>
      <c r="AI23" s="41" t="n">
        <v>134115500.04189999</v>
      </c>
      <c r="AJ23" s="41" t="n">
        <v>175932802.76890001</v>
      </c>
      <c r="AK23" s="41" t="n">
        <v>149958888.5765</v>
      </c>
      <c r="AL23" s="41" t="n">
        <v>111012147.0852</v>
      </c>
      <c r="AM23" s="41" t="n">
        <v>124308597.24510001</v>
      </c>
      <c r="AN23" s="41" t="n">
        <v>3462144.6209</v>
      </c>
      <c r="AO23" s="41" t="n">
        <v>-617116.01179999998</v>
      </c>
      <c r="AP23" s="41" t="n">
        <v>-663050.94940000004</v>
      </c>
      <c r="AQ23" s="41" t="n">
        <v>-5363995.2980000004</v>
      </c>
      <c r="AR23" s="41" t="n">
        <v>-108740.53969999999</v>
      </c>
      <c r="AS23" s="41" t="n">
        <v>5306681.2383000003</v>
      </c>
      <c r="AT23" s="41" t="n">
        <v>3935722</v>
      </c>
      <c r="AU23" s="41" t="n">
        <v>5507470.25</v>
      </c>
      <c r="AV23" s="41" t="n">
        <v>501475.04</v>
      </c>
      <c r="AW23" s="41"/>
    </row>
    <row r="24">
      <c r="A24" s="38" t="str">
        <f t="shared" si="0"/>
        <v>Other DoD</v>
      </c>
      <c r="B24" s="38" t="str">
        <f t="shared" si="1"/>
        <v>Any Commercial
Classification</v>
      </c>
      <c r="M24" t="s">
        <v>432</v>
      </c>
      <c r="N24" t="s">
        <v>384</v>
      </c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 t="n">
        <v>831939441.10140002</v>
      </c>
      <c r="Z24" s="41" t="n">
        <v>1219741804.0587001</v>
      </c>
      <c r="AA24" s="41" t="n">
        <v>3063408330.9977002</v>
      </c>
      <c r="AB24" s="41" t="n">
        <v>3838758478.9054999</v>
      </c>
      <c r="AC24" s="41" t="n">
        <v>4498938890.0455999</v>
      </c>
      <c r="AD24" s="41" t="n">
        <v>4232075862.7330999</v>
      </c>
      <c r="AE24" s="41" t="n">
        <v>5283878857.3659</v>
      </c>
      <c r="AF24" s="41" t="n">
        <v>5054630760.9825001</v>
      </c>
      <c r="AG24" s="41" t="n">
        <v>5558922156.9846001</v>
      </c>
      <c r="AH24" s="41" t="n">
        <v>6420416591.4132004</v>
      </c>
      <c r="AI24" s="41" t="n">
        <v>7679878762.3184004</v>
      </c>
      <c r="AJ24" s="41" t="n">
        <v>8987709406.6959991</v>
      </c>
      <c r="AK24" s="41" t="n">
        <v>9722256290.8337994</v>
      </c>
      <c r="AL24" s="41" t="n">
        <v>8283679176.2257996</v>
      </c>
      <c r="AM24" s="41" t="n">
        <v>8297418935.8592997</v>
      </c>
      <c r="AN24" s="41" t="n">
        <v>8108360660.0799999</v>
      </c>
      <c r="AO24" s="41" t="n">
        <v>8507878794.4719</v>
      </c>
      <c r="AP24" s="41" t="n">
        <v>9236031500.4822006</v>
      </c>
      <c r="AQ24" s="41" t="n">
        <v>10859554990.3557</v>
      </c>
      <c r="AR24" s="41" t="n">
        <v>12148096656.0525</v>
      </c>
      <c r="AS24" s="41" t="n">
        <v>12840396650.613199</v>
      </c>
      <c r="AT24" s="41" t="n">
        <v>12682708293.4869</v>
      </c>
      <c r="AU24" s="41" t="n">
        <v>13778320405.145399</v>
      </c>
      <c r="AV24" s="41" t="n">
        <v>7955572223.4816999</v>
      </c>
      <c r="AW24" s="41"/>
    </row>
    <row r="25">
      <c r="A25" s="38" t="str">
        <f t="shared" si="0"/>
        <v>Other DoD</v>
      </c>
      <c r="B25" s="38" t="n">
        <f t="shared" si="1"/>
        <v>0</v>
      </c>
      <c r="M25" t="s">
        <v>432</v>
      </c>
      <c r="O25" s="41" t="n">
        <v>3331053000</v>
      </c>
      <c r="P25" s="41" t="n">
        <v>4011846000</v>
      </c>
      <c r="Q25" s="41" t="n">
        <v>6143930864</v>
      </c>
      <c r="R25" s="41" t="n">
        <v>5954890298</v>
      </c>
      <c r="S25" s="41" t="n">
        <v>5819411448</v>
      </c>
      <c r="T25" s="41" t="n">
        <v>4502738942</v>
      </c>
      <c r="U25" s="41" t="n">
        <v>4707639584</v>
      </c>
      <c r="V25" s="41" t="n">
        <v>5189919865</v>
      </c>
      <c r="W25" s="41" t="n">
        <v>6464405532</v>
      </c>
      <c r="X25" s="41" t="n">
        <v>7023124985</v>
      </c>
      <c r="Y25" s="41"/>
      <c r="Z25" s="41" t="n">
        <v>0</v>
      </c>
      <c r="AA25" s="41"/>
      <c r="AB25" s="41" t="n">
        <v>0</v>
      </c>
      <c r="AC25" s="41"/>
      <c r="AD25" s="41"/>
      <c r="AE25" s="41"/>
      <c r="AF25" s="41"/>
      <c r="AG25" s="41"/>
      <c r="AH25" s="41" t="n">
        <v>236756.75779999999</v>
      </c>
      <c r="AI25" s="41" t="n">
        <v>-171212.17970000001</v>
      </c>
      <c r="AJ25" s="41"/>
      <c r="AK25" s="41"/>
      <c r="AL25" s="41"/>
      <c r="AM25" s="41" t="n">
        <v>-558047.03</v>
      </c>
      <c r="AN25" s="41"/>
      <c r="AO25" s="41"/>
      <c r="AP25" s="41"/>
      <c r="AQ25" s="41" t="n">
        <v>1680331.5118</v>
      </c>
      <c r="AR25" s="41" t="n">
        <v>587310.51040000003</v>
      </c>
      <c r="AS25" s="41" t="n">
        <v>490300.38059999997</v>
      </c>
      <c r="AT25" s="41" t="n">
        <v>632924.625</v>
      </c>
      <c r="AU25" s="41"/>
      <c r="AV25" s="41"/>
      <c r="AW25" s="41"/>
    </row>
    <row r="26">
      <c r="A26" s="38" t="str">
        <f t="shared" si="0"/>
        <v>Grand Total</v>
      </c>
      <c r="B26" s="38" t="str">
        <f t="shared" si="1"/>
      </c>
      <c r="M26" t="s">
        <v>330</v>
      </c>
      <c r="N26" t="s">
        <v>355</v>
      </c>
      <c r="O26" s="41" t="n">
        <f t="shared" ref="O26:AU26" si="2">SUM(O2:O25)</f>
        <v>120350129405</v>
      </c>
      <c r="P26" s="41" t="n">
        <f t="shared" si="2"/>
        <v>136154193844</v>
      </c>
      <c r="Q26" s="41" t="n">
        <f t="shared" si="2"/>
        <v>123406660550</v>
      </c>
      <c r="R26" s="41" t="n">
        <f t="shared" si="2"/>
        <v>121373382142</v>
      </c>
      <c r="S26" s="41" t="n">
        <f t="shared" si="2"/>
        <v>117161902725</v>
      </c>
      <c r="T26" s="41" t="n">
        <f t="shared" si="2"/>
        <v>116592014868</v>
      </c>
      <c r="U26" s="41" t="n">
        <f t="shared" si="2"/>
        <v>118448779098</v>
      </c>
      <c r="V26" s="41" t="n">
        <f t="shared" si="2"/>
        <v>115982151879</v>
      </c>
      <c r="W26" s="41" t="n">
        <f t="shared" si="2"/>
        <v>116965882167</v>
      </c>
      <c r="X26" s="41" t="n">
        <f t="shared" si="2"/>
        <v>122185036488</v>
      </c>
      <c r="Y26" s="41" t="n">
        <f t="shared" si="2"/>
        <v>132178486506.38739</v>
      </c>
      <c r="Z26" s="41" t="n">
        <f t="shared" si="2"/>
        <v>143993638543.83627</v>
      </c>
      <c r="AA26" s="41" t="n">
        <f t="shared" si="2"/>
        <v>169810521226.12839</v>
      </c>
      <c r="AB26" s="41" t="n">
        <f t="shared" si="2"/>
        <v>211533087512.33698</v>
      </c>
      <c r="AC26" s="41" t="n">
        <f t="shared" si="2"/>
        <v>229761957048.789</v>
      </c>
      <c r="AD26" s="41" t="n">
        <f t="shared" si="2"/>
        <v>265663361025.89014</v>
      </c>
      <c r="AE26" s="41" t="n">
        <f t="shared" si="2"/>
        <v>295165178110.85309</v>
      </c>
      <c r="AF26" s="41" t="n">
        <f t="shared" si="2"/>
        <v>328153480580.90875</v>
      </c>
      <c r="AG26" s="41" t="n">
        <f t="shared" si="2"/>
        <v>377988099747.40393</v>
      </c>
      <c r="AH26" s="41" t="n">
        <f t="shared" si="2"/>
        <v>381555380786.98572</v>
      </c>
      <c r="AI26" s="41" t="n">
        <f t="shared" si="2"/>
        <v>362403868841.008</v>
      </c>
      <c r="AJ26" s="41" t="n">
        <f t="shared" si="2"/>
        <v>368565915961.16254</v>
      </c>
      <c r="AK26" s="41" t="n">
        <f t="shared" si="2"/>
        <v>357636430655.58679</v>
      </c>
      <c r="AL26" s="41" t="n">
        <f t="shared" si="2"/>
        <v>306581052342.6814</v>
      </c>
      <c r="AM26" s="41" t="n">
        <f t="shared" si="2"/>
        <v>283284360624.49902</v>
      </c>
      <c r="AN26" s="41" t="n">
        <f t="shared" si="2"/>
        <v>274184441766.62442</v>
      </c>
      <c r="AO26" s="41" t="n">
        <f t="shared" si="2"/>
        <v>298361785628.39215</v>
      </c>
      <c r="AP26" s="41" t="n">
        <f t="shared" si="2"/>
        <v>320615846805.33795</v>
      </c>
      <c r="AQ26" s="41" t="n">
        <f t="shared" si="2"/>
        <v>358955820753.45209</v>
      </c>
      <c r="AR26" s="41" t="n">
        <f t="shared" si="2"/>
        <v>383855406149.94531</v>
      </c>
      <c r="AS26" s="41" t="n">
        <f t="shared" si="2"/>
        <v>422601499103.5874</v>
      </c>
      <c r="AT26" s="41" t="n">
        <f t="shared" si="2"/>
        <v>387063888597.65765</v>
      </c>
      <c r="AU26" s="41" t="n">
        <f t="shared" si="2"/>
        <v>414320692049.20398</v>
      </c>
      <c r="AV26" s="41" t="n">
        <v>216000546370.72559</v>
      </c>
      <c r="AW26" s="41"/>
    </row>
    <row r="27">
      <c r="A27" s="18"/>
      <c r="B27" s="58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</row>
    <row r="28" ht="28.9" customHeight="1">
      <c r="A28" s="24" t="str">
        <f>M28</f>
        <v>SubCustomer.platform</v>
      </c>
      <c r="B28" s="24" t="str">
        <f t="shared" ref="B28:B53" si="3">N28</f>
        <v>AnyCommercialText</v>
      </c>
      <c r="C28" s="16" t="n">
        <f>AN28</f>
        <v>2015</v>
      </c>
      <c r="D28" s="16" t="n">
        <f t="shared" ref="D28:F37" si="4">AT28</f>
        <v>2021</v>
      </c>
      <c r="E28" s="16" t="n">
        <f t="shared" si="4"/>
        <v>2022</v>
      </c>
      <c r="F28" s="16" t="n">
        <f>AV28</f>
        <v>2023</v>
      </c>
      <c r="G28" s="16" t="str">
        <f>D28&amp;"-"&amp;D28</f>
        <v>2021-2021</v>
      </c>
      <c r="H28" s="16" t="str">
        <f>C28&amp;"-"&amp;D28</f>
        <v>2015-2021</v>
      </c>
      <c r="I28" s="16" t="str">
        <f>F28&amp;"/"&amp;E28</f>
        <v>2023/2022</v>
      </c>
      <c r="J28" s="16" t="str">
        <f>"Share "&amp;AU28</f>
        <v>Share 2022</v>
      </c>
      <c r="K28" s="16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41"/>
    </row>
    <row r="29">
      <c r="A29" s="98" t="str">
        <f t="shared" ref="A29:A53" si="7">M29</f>
        <v>Air Force</v>
      </c>
      <c r="B29" s="99" t="str">
        <f t="shared" si="3"/>
        <v>Not Classified
as Commercial</v>
      </c>
      <c r="C29" s="96" t="n">
        <f>AN29</f>
        <v>56.603286171968179</v>
      </c>
      <c r="D29" s="96" t="n">
        <f t="shared" si="4"/>
        <v>71.76665347308149</v>
      </c>
      <c r="E29" s="96" t="n">
        <f t="shared" si="4"/>
        <v>66.379326407257693</v>
      </c>
      <c r="F29" s="96" t="n">
        <f>AV29</f>
        <v>38.33099120508723</v>
      </c>
      <c r="G29" s="81" t="n">
        <f>(E29/D29)-1</f>
        <v>-7.5067274355275604E-2</v>
      </c>
      <c r="H29" s="71" t="n">
        <f>(E29/C29)-1</f>
        <v>0.17271153136919692</v>
      </c>
      <c r="I29" s="71" t="n">
        <f>F29/E29</f>
        <v>0.57745375374728491</v>
      </c>
      <c r="J29" s="97" t="n">
        <f>AU56</f>
        <v>0.84056459372342274</v>
      </c>
      <c r="K29" s="100" t="n">
        <f t="shared" ref="K29:K52" si="8">AV56</f>
        <v>0.87930158119737689</v>
      </c>
      <c r="M29" s="74" t="str">
        <f>M2</f>
        <v>Air Force</v>
      </c>
      <c r="N29" s="75" t="str">
        <f>N2</f>
        <v>Not Classified
as Commercial</v>
      </c>
      <c r="O29" s="76" t="e">
        <f t="shared" ref="O29:X29" si="9">IF(O21="","",O21/VLOOKUP(O$8,deflator,2,FALSE)/$A$7)</f>
        <v>#N/A</v>
      </c>
      <c r="P29" s="76" t="e">
        <f t="shared" si="9"/>
        <v>#N/A</v>
      </c>
      <c r="Q29" s="76" t="e">
        <f t="shared" si="9"/>
        <v>#N/A</v>
      </c>
      <c r="R29" s="76" t="e">
        <f t="shared" si="9"/>
        <v>#N/A</v>
      </c>
      <c r="S29" s="76" t="e">
        <f t="shared" si="9"/>
        <v>#N/A</v>
      </c>
      <c r="T29" s="76" t="e">
        <f t="shared" si="9"/>
        <v>#N/A</v>
      </c>
      <c r="U29" s="76" t="e">
        <f t="shared" si="9"/>
        <v>#N/A</v>
      </c>
      <c r="V29" s="76" t="e">
        <f t="shared" si="9"/>
        <v>#N/A</v>
      </c>
      <c r="W29" s="76" t="e">
        <f t="shared" si="9"/>
        <v>#N/A</v>
      </c>
      <c r="X29" s="76" t="e">
        <f t="shared" si="9"/>
        <v>#N/A</v>
      </c>
      <c r="Y29" s="108" t="n">
        <f t="shared" ref="Y29:AV29" si="10">IF(Y2="","",Y2/VLOOKUP(Y$28,deflator,2,FALSE)/1000000000)</f>
        <v>55.204973225171834</v>
      </c>
      <c r="Z29" s="108" t="n">
        <f t="shared" si="10"/>
        <v>56.138670838720842</v>
      </c>
      <c r="AA29" s="108" t="n">
        <f t="shared" si="10"/>
        <v>61.206116814186487</v>
      </c>
      <c r="AB29" s="108" t="n">
        <f t="shared" si="10"/>
        <v>69.608294579978136</v>
      </c>
      <c r="AC29" s="108" t="n">
        <f t="shared" si="10"/>
        <v>64.437697686070621</v>
      </c>
      <c r="AD29" s="108" t="n">
        <f t="shared" si="10"/>
        <v>66.257917636850195</v>
      </c>
      <c r="AE29" s="108" t="n">
        <f t="shared" si="10"/>
        <v>76.23653793090466</v>
      </c>
      <c r="AF29" s="108" t="n">
        <f t="shared" si="10"/>
        <v>81.862275408398574</v>
      </c>
      <c r="AG29" s="108" t="n">
        <f t="shared" si="10"/>
        <v>72.748750877868389</v>
      </c>
      <c r="AH29" s="108" t="n">
        <f t="shared" si="10"/>
        <v>76.926059693976129</v>
      </c>
      <c r="AI29" s="108" t="n">
        <f t="shared" si="10"/>
        <v>73.195737198896765</v>
      </c>
      <c r="AJ29" s="108" t="n">
        <f t="shared" si="10"/>
        <v>73.090705502389767</v>
      </c>
      <c r="AK29" s="108" t="n">
        <f t="shared" si="10"/>
        <v>80.969004518858767</v>
      </c>
      <c r="AL29" s="108" t="n">
        <f t="shared" si="10"/>
        <v>60.538673044213333</v>
      </c>
      <c r="AM29" s="108" t="n">
        <f t="shared" si="10"/>
        <v>60.408221049005384</v>
      </c>
      <c r="AN29" s="108" t="n">
        <f t="shared" si="10"/>
        <v>56.603286171968179</v>
      </c>
      <c r="AO29" s="108" t="n">
        <f t="shared" si="10"/>
        <v>69.366246371457308</v>
      </c>
      <c r="AP29" s="108" t="n">
        <f t="shared" si="10"/>
        <v>63.232220378082829</v>
      </c>
      <c r="AQ29" s="108" t="n">
        <f t="shared" si="10"/>
        <v>72.653064161726547</v>
      </c>
      <c r="AR29" s="108" t="n">
        <f t="shared" si="10"/>
        <v>75.196355539734554</v>
      </c>
      <c r="AS29" s="108" t="n">
        <f t="shared" si="10"/>
        <v>74.498856429014737</v>
      </c>
      <c r="AT29" s="108" t="n">
        <f t="shared" si="10"/>
        <v>71.76665347308149</v>
      </c>
      <c r="AU29" s="108" t="n">
        <f t="shared" si="10"/>
        <v>66.379326407257693</v>
      </c>
      <c r="AV29" s="109" t="n">
        <f t="shared" si="10"/>
        <v>38.33099120508723</v>
      </c>
      <c r="AW29" s="41"/>
    </row>
    <row r="30">
      <c r="A30" s="101" t="str">
        <f t="shared" si="7"/>
        <v>Air Force</v>
      </c>
      <c r="B30" s="38" t="str">
        <f t="shared" si="3"/>
        <v>Non-development
or Commercial Similar</v>
      </c>
      <c r="C30" s="26" t="n">
        <f t="shared" ref="C30:C37" si="11">AN30</f>
        <v>2.1706586143321528E-2</v>
      </c>
      <c r="D30" s="26" t="n">
        <f t="shared" si="4"/>
        <v>2.6822413830860363E-2</v>
      </c>
      <c r="E30" s="26" t="n">
        <f t="shared" si="4"/>
        <v>3.6594834367399999E-2</v>
      </c>
      <c r="F30" s="26" t="n">
        <f t="shared" si="4"/>
        <v>1.3583151648365469E-2</v>
      </c>
      <c r="G30" s="29" t="n">
        <f t="shared" ref="G30:G37" si="12">(E30/D30)-1</f>
        <v>0.36433784812073999</v>
      </c>
      <c r="H30" s="25" t="n">
        <f t="shared" ref="H30:H37" si="13">(E30/C30)-1</f>
        <v>0.68588621562949648</v>
      </c>
      <c r="I30" s="25" t="n">
        <f t="shared" ref="I30:I37" si="14">F30/E30</f>
        <v>0.37117674893661579</v>
      </c>
      <c r="J30" s="11" t="n">
        <f t="shared" ref="J30:J52" si="15">AU57</f>
        <v>4.6340214261418437E-4</v>
      </c>
      <c r="K30" s="106" t="n">
        <f t="shared" si="8"/>
        <v>3.1159347427640654E-4</v>
      </c>
      <c r="M30" s="77" t="str">
        <f t="shared" ref="M30:N30" si="16">M3</f>
        <v>Air Force</v>
      </c>
      <c r="N30" s="1" t="str">
        <f t="shared" si="16"/>
        <v>Non-development
or Commercial Similar</v>
      </c>
      <c r="O30" s="41" t="str">
        <f t="shared" ref="O30:X30" si="17">IF(O22="","",O22/VLOOKUP(O$8,deflator,2,FALSE)/$A$7)</f>
      </c>
      <c r="P30" s="41" t="str">
        <f t="shared" si="17"/>
      </c>
      <c r="Q30" s="41" t="str">
        <f t="shared" si="17"/>
      </c>
      <c r="R30" s="41" t="str">
        <f t="shared" si="17"/>
      </c>
      <c r="S30" s="41" t="str">
        <f t="shared" si="17"/>
      </c>
      <c r="T30" s="41" t="str">
        <f t="shared" si="17"/>
      </c>
      <c r="U30" s="41" t="str">
        <f t="shared" si="17"/>
      </c>
      <c r="V30" s="41" t="str">
        <f t="shared" si="17"/>
      </c>
      <c r="W30" s="41" t="str">
        <f t="shared" si="17"/>
      </c>
      <c r="X30" s="41" t="str">
        <f t="shared" si="17"/>
      </c>
      <c r="Y30" s="18" t="n">
        <f t="shared" ref="Y30:AV30" si="18">IF(Y3="","",Y3/VLOOKUP(Y$28,deflator,2,FALSE)/1000000000)</f>
        <v>0</v>
      </c>
      <c r="Z30" s="18" t="n">
        <f t="shared" si="18"/>
        <v>0</v>
      </c>
      <c r="AA30" s="18" t="n">
        <f t="shared" si="18"/>
        <v>0.14980470980902158</v>
      </c>
      <c r="AB30" s="18" t="n">
        <f t="shared" si="18"/>
        <v>0.23245544732524254</v>
      </c>
      <c r="AC30" s="18" t="n">
        <f t="shared" si="18"/>
        <v>0.58800238634836099</v>
      </c>
      <c r="AD30" s="18" t="n">
        <f t="shared" si="18"/>
        <v>0.1922563942725985</v>
      </c>
      <c r="AE30" s="18" t="n">
        <f t="shared" si="18"/>
        <v>3.8422709623658811E-2</v>
      </c>
      <c r="AF30" s="18" t="n">
        <f t="shared" si="18"/>
        <v>3.8217571032766545E-2</v>
      </c>
      <c r="AG30" s="18" t="n">
        <f t="shared" si="18"/>
        <v>6.1767895047631929E-2</v>
      </c>
      <c r="AH30" s="18" t="n">
        <f t="shared" si="18"/>
        <v>5.0076723829451518E-2</v>
      </c>
      <c r="AI30" s="18" t="n">
        <f t="shared" si="18"/>
        <v>6.1468427498001001E-2</v>
      </c>
      <c r="AJ30" s="18" t="n">
        <f t="shared" si="18"/>
        <v>0.29141367284564013</v>
      </c>
      <c r="AK30" s="18" t="n">
        <f t="shared" si="18"/>
        <v>0.29682810783591412</v>
      </c>
      <c r="AL30" s="18" t="n">
        <f t="shared" si="18"/>
        <v>0.1018880556339868</v>
      </c>
      <c r="AM30" s="18" t="n">
        <f t="shared" si="18"/>
        <v>3.0255037233364E-2</v>
      </c>
      <c r="AN30" s="18" t="n">
        <f t="shared" si="18"/>
        <v>2.1706586143321528E-2</v>
      </c>
      <c r="AO30" s="18" t="n">
        <f t="shared" si="18"/>
        <v>1.2525929586091762E-2</v>
      </c>
      <c r="AP30" s="18" t="n">
        <f t="shared" si="18"/>
        <v>1.0690318981473204E-3</v>
      </c>
      <c r="AQ30" s="18" t="n">
        <f t="shared" si="18"/>
        <v>5.066862644258521E-4</v>
      </c>
      <c r="AR30" s="18" t="n">
        <f t="shared" si="18"/>
        <v>4.0259173885424162E-5</v>
      </c>
      <c r="AS30" s="18" t="n">
        <f t="shared" si="18"/>
        <v>3.5218393956728713E-3</v>
      </c>
      <c r="AT30" s="18" t="n">
        <f t="shared" si="18"/>
        <v>2.6822413830860363E-2</v>
      </c>
      <c r="AU30" s="18" t="n">
        <f t="shared" si="18"/>
        <v>3.6594834367399999E-2</v>
      </c>
      <c r="AV30" s="91" t="n">
        <f t="shared" si="18"/>
        <v>1.3583151648365469E-2</v>
      </c>
      <c r="AW30" s="41"/>
    </row>
    <row r="31">
      <c r="A31" s="101" t="str">
        <f t="shared" si="7"/>
        <v>Air Force</v>
      </c>
      <c r="B31" s="38" t="str">
        <f t="shared" si="3"/>
        <v>Any Commercial
Classification</v>
      </c>
      <c r="C31" s="26" t="n">
        <f t="shared" si="11"/>
        <v>6.8987771363500956</v>
      </c>
      <c r="D31" s="26" t="n">
        <f t="shared" si="4"/>
        <v>12.737675452243105</v>
      </c>
      <c r="E31" s="26" t="n">
        <f t="shared" si="4"/>
        <v>12.5540079023319</v>
      </c>
      <c r="F31" s="26" t="n">
        <f t="shared" si="4"/>
        <v>5.2480601002958673</v>
      </c>
      <c r="G31" s="29" t="n">
        <f t="shared" si="12"/>
        <v>-1.4419236115712164E-2</v>
      </c>
      <c r="H31" s="25" t="n">
        <f t="shared" si="13"/>
        <v>0.81974394218129376</v>
      </c>
      <c r="I31" s="25" t="n">
        <f t="shared" si="14"/>
        <v>0.41803861692018235</v>
      </c>
      <c r="J31" s="11" t="n">
        <f t="shared" si="15"/>
        <v>0.15897200413396304</v>
      </c>
      <c r="K31" s="106" t="n">
        <f t="shared" si="8"/>
        <v>0.12038894375881869</v>
      </c>
      <c r="M31" s="77" t="str">
        <f t="shared" ref="M31:N31" si="19">M4</f>
        <v>Air Force</v>
      </c>
      <c r="N31" s="1" t="str">
        <f t="shared" si="19"/>
        <v>Any Commercial
Classification</v>
      </c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18" t="n">
        <f t="shared" ref="Y31:AV31" si="20">IF(Y4="","",Y4/VLOOKUP(Y$28,deflator,2,FALSE)/1000000000)</f>
        <v>6.1263661098217845</v>
      </c>
      <c r="Z31" s="18" t="n">
        <f t="shared" si="20"/>
        <v>7.9590312169022424</v>
      </c>
      <c r="AA31" s="18" t="n">
        <f t="shared" si="20"/>
        <v>12.259505775222944</v>
      </c>
      <c r="AB31" s="18" t="n">
        <f t="shared" si="20"/>
        <v>14.819342192752805</v>
      </c>
      <c r="AC31" s="18" t="n">
        <f t="shared" si="20"/>
        <v>16.869996764068301</v>
      </c>
      <c r="AD31" s="18" t="n">
        <f t="shared" si="20"/>
        <v>13.788092030517854</v>
      </c>
      <c r="AE31" s="18" t="n">
        <f t="shared" si="20"/>
        <v>12.002491590003407</v>
      </c>
      <c r="AF31" s="18" t="n">
        <f t="shared" si="20"/>
        <v>13.18949918612927</v>
      </c>
      <c r="AG31" s="18" t="n">
        <f t="shared" si="20"/>
        <v>12.036811904792078</v>
      </c>
      <c r="AH31" s="18" t="n">
        <f t="shared" si="20"/>
        <v>12.506634753545431</v>
      </c>
      <c r="AI31" s="18" t="n">
        <f t="shared" si="20"/>
        <v>11.654211396185136</v>
      </c>
      <c r="AJ31" s="18" t="n">
        <f t="shared" si="20"/>
        <v>10.577364724615885</v>
      </c>
      <c r="AK31" s="18" t="n">
        <f t="shared" si="20"/>
        <v>8.7657359569121471</v>
      </c>
      <c r="AL31" s="18" t="n">
        <f t="shared" si="20"/>
        <v>7.4535118429998457</v>
      </c>
      <c r="AM31" s="18" t="n">
        <f t="shared" si="20"/>
        <v>7.2682563596902918</v>
      </c>
      <c r="AN31" s="18" t="n">
        <f t="shared" si="20"/>
        <v>6.8987771363500956</v>
      </c>
      <c r="AO31" s="18" t="n">
        <f t="shared" si="20"/>
        <v>8.0493982014777554</v>
      </c>
      <c r="AP31" s="18" t="n">
        <f t="shared" si="20"/>
        <v>8.0633616708585016</v>
      </c>
      <c r="AQ31" s="18" t="n">
        <f t="shared" si="20"/>
        <v>8.8131678218519731</v>
      </c>
      <c r="AR31" s="18" t="n">
        <f t="shared" si="20"/>
        <v>9.7494909431585253</v>
      </c>
      <c r="AS31" s="18" t="n">
        <f t="shared" si="20"/>
        <v>11.724629043965811</v>
      </c>
      <c r="AT31" s="18" t="n">
        <f t="shared" si="20"/>
        <v>12.737675452243105</v>
      </c>
      <c r="AU31" s="18" t="n">
        <f t="shared" si="20"/>
        <v>12.5540079023319</v>
      </c>
      <c r="AV31" s="91" t="n">
        <f t="shared" si="20"/>
        <v>5.2480601002958673</v>
      </c>
      <c r="AW31" s="41"/>
    </row>
    <row r="32">
      <c r="A32" s="72" t="str">
        <f t="shared" si="7"/>
        <v>Air Force</v>
      </c>
      <c r="B32" s="73" t="n">
        <f t="shared" si="3"/>
        <v>0</v>
      </c>
      <c r="C32" s="104" t="str">
        <f t="shared" si="11"/>
      </c>
      <c r="D32" s="104" t="str">
        <f t="shared" si="4"/>
      </c>
      <c r="E32" s="104" t="str">
        <f t="shared" si="4"/>
      </c>
      <c r="F32" s="104" t="n">
        <f t="shared" si="4"/>
        <v>-9.2347769550930794E-5</v>
      </c>
      <c r="G32" s="82" t="e">
        <f t="shared" si="12"/>
        <v>#VALUE!</v>
      </c>
      <c r="H32" s="92" t="e">
        <f t="shared" si="13"/>
        <v>#VALUE!</v>
      </c>
      <c r="I32" s="92" t="e">
        <f t="shared" si="14"/>
        <v>#VALUE!</v>
      </c>
      <c r="J32" s="105" t="n">
        <f t="shared" si="15"/>
        <v>0</v>
      </c>
      <c r="K32" s="107" t="n">
        <f t="shared" si="8"/>
        <v>-2.118430471879044E-6</v>
      </c>
      <c r="M32" s="78" t="str">
        <f t="shared" ref="M32:N32" si="21">M5</f>
        <v>Air Force</v>
      </c>
      <c r="N32" s="79" t="n">
        <f t="shared" si="21"/>
        <v>0</v>
      </c>
      <c r="O32" s="80" t="str">
        <f t="shared" ref="O32:X32" si="22">IF(O24="","",O24/VLOOKUP(O$8,deflator,2,FALSE)/$A$7)</f>
      </c>
      <c r="P32" s="80" t="str">
        <f t="shared" si="22"/>
      </c>
      <c r="Q32" s="80" t="str">
        <f t="shared" si="22"/>
      </c>
      <c r="R32" s="80" t="str">
        <f t="shared" si="22"/>
      </c>
      <c r="S32" s="80" t="str">
        <f t="shared" si="22"/>
      </c>
      <c r="T32" s="80" t="str">
        <f t="shared" si="22"/>
      </c>
      <c r="U32" s="80" t="str">
        <f t="shared" si="22"/>
      </c>
      <c r="V32" s="80" t="str">
        <f t="shared" si="22"/>
      </c>
      <c r="W32" s="80" t="str">
        <f t="shared" si="22"/>
      </c>
      <c r="X32" s="80" t="str">
        <f t="shared" si="22"/>
      </c>
      <c r="Y32" s="102" t="str">
        <f t="shared" ref="Y32:AV32" si="23">IF(Y5="","",Y5/VLOOKUP(Y$28,deflator,2,FALSE)/1000000000)</f>
      </c>
      <c r="Z32" s="102" t="str">
        <f t="shared" si="23"/>
      </c>
      <c r="AA32" s="102" t="n">
        <f t="shared" si="23"/>
        <v>1.6716054422799581E-2</v>
      </c>
      <c r="AB32" s="102" t="str">
        <f t="shared" si="23"/>
      </c>
      <c r="AC32" s="102" t="str">
        <f t="shared" si="23"/>
      </c>
      <c r="AD32" s="102" t="str">
        <f t="shared" si="23"/>
      </c>
      <c r="AE32" s="102" t="str">
        <f t="shared" si="23"/>
      </c>
      <c r="AF32" s="102" t="str">
        <f t="shared" si="23"/>
      </c>
      <c r="AG32" s="102" t="str">
        <f t="shared" si="23"/>
      </c>
      <c r="AH32" s="102" t="n">
        <f t="shared" si="23"/>
        <v>0</v>
      </c>
      <c r="AI32" s="102" t="str">
        <f t="shared" si="23"/>
      </c>
      <c r="AJ32" s="102" t="str">
        <f t="shared" si="23"/>
      </c>
      <c r="AK32" s="102" t="str">
        <f t="shared" si="23"/>
      </c>
      <c r="AL32" s="102" t="str">
        <f t="shared" si="23"/>
      </c>
      <c r="AM32" s="102" t="str">
        <f t="shared" si="23"/>
      </c>
      <c r="AN32" s="102" t="str">
        <f t="shared" si="23"/>
      </c>
      <c r="AO32" s="102" t="str">
        <f t="shared" si="23"/>
      </c>
      <c r="AP32" s="102" t="str">
        <f t="shared" si="23"/>
      </c>
      <c r="AQ32" s="102" t="str">
        <f t="shared" si="23"/>
      </c>
      <c r="AR32" s="102" t="n">
        <f t="shared" si="23"/>
        <v>2.2855634565878812E-4</v>
      </c>
      <c r="AS32" s="102" t="n">
        <f t="shared" si="23"/>
        <v>1.4037568118663735E-3</v>
      </c>
      <c r="AT32" s="102" t="str">
        <f t="shared" si="23"/>
      </c>
      <c r="AU32" s="102" t="str">
        <f t="shared" si="23"/>
      </c>
      <c r="AV32" s="103" t="n">
        <f t="shared" si="23"/>
        <v>-9.2347769550930794E-5</v>
      </c>
      <c r="AW32" s="41"/>
    </row>
    <row r="33">
      <c r="A33" s="98" t="str">
        <f t="shared" si="7"/>
        <v>Army</v>
      </c>
      <c r="B33" s="99" t="str">
        <f t="shared" si="3"/>
        <v>Not Classified
as Commercial</v>
      </c>
      <c r="C33" s="96" t="n">
        <f t="shared" si="11"/>
        <v>71.453913435889362</v>
      </c>
      <c r="D33" s="96" t="n">
        <f t="shared" si="4"/>
        <v>69.668437665247808</v>
      </c>
      <c r="E33" s="96" t="n">
        <f t="shared" si="4"/>
        <v>69.127093751285003</v>
      </c>
      <c r="F33" s="96" t="n">
        <f t="shared" si="4"/>
        <v>34.65989883497906</v>
      </c>
      <c r="G33" s="81" t="n">
        <f t="shared" si="12"/>
        <v>-7.770289274519504E-3</v>
      </c>
      <c r="H33" s="71" t="n">
        <f t="shared" si="13"/>
        <v>-3.256392229226257E-2</v>
      </c>
      <c r="I33" s="71" t="n">
        <f t="shared" si="14"/>
        <v>0.50139383784429337</v>
      </c>
      <c r="J33" s="97" t="n">
        <f t="shared" si="15"/>
        <v>0.61360713959765534</v>
      </c>
      <c r="K33" s="100" t="n">
        <f t="shared" si="8"/>
        <v>0.81777324697082188</v>
      </c>
      <c r="M33" s="74" t="str">
        <f t="shared" ref="M33:N33" si="24">M6</f>
        <v>Army</v>
      </c>
      <c r="N33" s="75" t="str">
        <f t="shared" si="24"/>
        <v>Not Classified
as Commercial</v>
      </c>
      <c r="O33" s="76" t="e">
        <f t="shared" ref="O33:X33" si="25">IF(O25="","",O25/VLOOKUP(O$8,deflator,2,FALSE)/$A$7)</f>
        <v>#N/A</v>
      </c>
      <c r="P33" s="76" t="e">
        <f t="shared" si="25"/>
        <v>#N/A</v>
      </c>
      <c r="Q33" s="76" t="e">
        <f t="shared" si="25"/>
        <v>#N/A</v>
      </c>
      <c r="R33" s="76" t="e">
        <f t="shared" si="25"/>
        <v>#N/A</v>
      </c>
      <c r="S33" s="76" t="e">
        <f t="shared" si="25"/>
        <v>#N/A</v>
      </c>
      <c r="T33" s="76" t="e">
        <f t="shared" si="25"/>
        <v>#N/A</v>
      </c>
      <c r="U33" s="76" t="e">
        <f t="shared" si="25"/>
        <v>#N/A</v>
      </c>
      <c r="V33" s="76" t="e">
        <f t="shared" si="25"/>
        <v>#N/A</v>
      </c>
      <c r="W33" s="76" t="e">
        <f t="shared" si="25"/>
        <v>#N/A</v>
      </c>
      <c r="X33" s="76" t="e">
        <f t="shared" si="25"/>
        <v>#N/A</v>
      </c>
      <c r="Y33" s="108" t="n">
        <f t="shared" ref="Y33:AV33" si="26">IF(Y6="","",Y6/VLOOKUP(Y$28,deflator,2,FALSE)/1000000000)</f>
        <v>53.60261586029926</v>
      </c>
      <c r="Z33" s="108" t="n">
        <f t="shared" si="26"/>
        <v>56.917361336671966</v>
      </c>
      <c r="AA33" s="108" t="n">
        <f t="shared" si="26"/>
        <v>60.675649669470246</v>
      </c>
      <c r="AB33" s="108" t="n">
        <f t="shared" si="26"/>
        <v>80.833883921419726</v>
      </c>
      <c r="AC33" s="108" t="n">
        <f t="shared" si="26"/>
        <v>88.278637618358474</v>
      </c>
      <c r="AD33" s="108" t="n">
        <f t="shared" si="26"/>
        <v>117.39158848885749</v>
      </c>
      <c r="AE33" s="108" t="n">
        <f t="shared" si="26"/>
        <v>115.41304259873424</v>
      </c>
      <c r="AF33" s="108" t="n">
        <f t="shared" si="26"/>
        <v>124.12106678012445</v>
      </c>
      <c r="AG33" s="108" t="n">
        <f t="shared" si="26"/>
        <v>157.67969211949378</v>
      </c>
      <c r="AH33" s="108" t="n">
        <f t="shared" si="26"/>
        <v>161.08937308198256</v>
      </c>
      <c r="AI33" s="108" t="n">
        <f t="shared" si="26"/>
        <v>153.84965284791485</v>
      </c>
      <c r="AJ33" s="108" t="n">
        <f t="shared" si="26"/>
        <v>134.40769720439158</v>
      </c>
      <c r="AK33" s="108" t="n">
        <f t="shared" si="26"/>
        <v>115.80641376256517</v>
      </c>
      <c r="AL33" s="108" t="n">
        <f t="shared" si="26"/>
        <v>91.123466421216293</v>
      </c>
      <c r="AM33" s="108" t="n">
        <f t="shared" si="26"/>
        <v>76.240706412627347</v>
      </c>
      <c r="AN33" s="108" t="n">
        <f t="shared" si="26"/>
        <v>71.453913435889362</v>
      </c>
      <c r="AO33" s="108" t="n">
        <f t="shared" si="26"/>
        <v>73.186382350131666</v>
      </c>
      <c r="AP33" s="108" t="n">
        <f t="shared" si="26"/>
        <v>76.13147263038033</v>
      </c>
      <c r="AQ33" s="108" t="n">
        <f t="shared" si="26"/>
        <v>88.41155376657801</v>
      </c>
      <c r="AR33" s="108" t="n">
        <f t="shared" si="26"/>
        <v>89.14902303588056</v>
      </c>
      <c r="AS33" s="108" t="n">
        <f t="shared" si="26"/>
        <v>90.992004521963054</v>
      </c>
      <c r="AT33" s="108" t="n">
        <f t="shared" si="26"/>
        <v>69.668437665247808</v>
      </c>
      <c r="AU33" s="108" t="n">
        <f t="shared" si="26"/>
        <v>69.127093751285003</v>
      </c>
      <c r="AV33" s="109" t="n">
        <f t="shared" si="26"/>
        <v>34.65989883497906</v>
      </c>
      <c r="AW33" s="41"/>
    </row>
    <row r="34">
      <c r="A34" s="101" t="str">
        <f t="shared" si="7"/>
        <v>Army</v>
      </c>
      <c r="B34" s="38" t="str">
        <f t="shared" si="3"/>
        <v>Non-development
or Commercial Similar</v>
      </c>
      <c r="C34" s="26" t="n">
        <f t="shared" si="11"/>
        <v>5.2812979804455117E-2</v>
      </c>
      <c r="D34" s="26" t="n">
        <f t="shared" si="4"/>
        <v>1.5554809973394241E-4</v>
      </c>
      <c r="E34" s="26" t="n">
        <f t="shared" si="4"/>
        <v>-3.434867515E-3</v>
      </c>
      <c r="F34" s="26" t="n">
        <f t="shared" si="4"/>
        <v>1.0640541185429403E-4</v>
      </c>
      <c r="G34" s="29" t="n">
        <f t="shared" si="12"/>
        <v>-23.082349581095343</v>
      </c>
      <c r="H34" s="25" t="n">
        <f t="shared" si="13"/>
        <v>-1.0650383206499219</v>
      </c>
      <c r="I34" s="25" t="n">
        <f t="shared" si="14"/>
        <v>-3.0978025029968013E-2</v>
      </c>
      <c r="J34" s="11" t="n">
        <f t="shared" si="15"/>
        <v>-3.0489625939711625E-5</v>
      </c>
      <c r="K34" s="106" t="n">
        <f t="shared" si="8"/>
        <v>2.5105526003306403E-6</v>
      </c>
      <c r="M34" s="77" t="str">
        <f t="shared" ref="M34:N34" si="27">M7</f>
        <v>Army</v>
      </c>
      <c r="N34" s="1" t="str">
        <f t="shared" si="27"/>
        <v>Non-development
or Commercial Similar</v>
      </c>
      <c r="O34" s="41" t="e">
        <f t="shared" ref="O34:X34" si="28">SUM(O29:O32)=O33</f>
        <v>#N/A</v>
      </c>
      <c r="P34" s="41" t="e">
        <f t="shared" si="28"/>
        <v>#N/A</v>
      </c>
      <c r="Q34" s="41" t="e">
        <f t="shared" si="28"/>
        <v>#N/A</v>
      </c>
      <c r="R34" s="41" t="e">
        <f t="shared" si="28"/>
        <v>#N/A</v>
      </c>
      <c r="S34" s="41" t="e">
        <f t="shared" si="28"/>
        <v>#N/A</v>
      </c>
      <c r="T34" s="41" t="e">
        <f t="shared" si="28"/>
        <v>#N/A</v>
      </c>
      <c r="U34" s="41" t="e">
        <f t="shared" si="28"/>
        <v>#N/A</v>
      </c>
      <c r="V34" s="41" t="e">
        <f t="shared" si="28"/>
        <v>#N/A</v>
      </c>
      <c r="W34" s="41" t="e">
        <f t="shared" si="28"/>
        <v>#N/A</v>
      </c>
      <c r="X34" s="41" t="e">
        <f t="shared" si="28"/>
        <v>#N/A</v>
      </c>
      <c r="Y34" s="18" t="n">
        <f t="shared" ref="Y34:AV34" si="29">IF(Y7="","",Y7/VLOOKUP(Y$28,deflator,2,FALSE)/1000000000)</f>
        <v>2.1323565017227642E-3</v>
      </c>
      <c r="Z34" s="18" t="n">
        <f t="shared" si="29"/>
        <v>-5.1514408972760635E-4</v>
      </c>
      <c r="AA34" s="18" t="n">
        <f t="shared" si="29"/>
        <v>0.10372005714721724</v>
      </c>
      <c r="AB34" s="18" t="n">
        <f t="shared" si="29"/>
        <v>0.1488375713619588</v>
      </c>
      <c r="AC34" s="18" t="n">
        <f t="shared" si="29"/>
        <v>0.47956275545133287</v>
      </c>
      <c r="AD34" s="18" t="n">
        <f t="shared" si="29"/>
        <v>0.8092009251554354</v>
      </c>
      <c r="AE34" s="18" t="n">
        <f t="shared" si="29"/>
        <v>0.50079408852017737</v>
      </c>
      <c r="AF34" s="18" t="n">
        <f t="shared" si="29"/>
        <v>0.85178143232109738</v>
      </c>
      <c r="AG34" s="18" t="n">
        <f t="shared" si="29"/>
        <v>0.98233284483757333</v>
      </c>
      <c r="AH34" s="18" t="n">
        <f t="shared" si="29"/>
        <v>0.71399760662810019</v>
      </c>
      <c r="AI34" s="18" t="n">
        <f t="shared" si="29"/>
        <v>0.18666271040316298</v>
      </c>
      <c r="AJ34" s="18" t="n">
        <f t="shared" si="29"/>
        <v>0.27224895434069429</v>
      </c>
      <c r="AK34" s="18" t="n">
        <f t="shared" si="29"/>
        <v>0.33739061021265399</v>
      </c>
      <c r="AL34" s="18" t="n">
        <f t="shared" si="29"/>
        <v>0.28181999142298353</v>
      </c>
      <c r="AM34" s="18" t="n">
        <f t="shared" si="29"/>
        <v>9.0091334608566678E-2</v>
      </c>
      <c r="AN34" s="18" t="n">
        <f t="shared" si="29"/>
        <v>5.2812979804455117E-2</v>
      </c>
      <c r="AO34" s="18" t="n">
        <f t="shared" si="29"/>
        <v>6.5006674317364233E-2</v>
      </c>
      <c r="AP34" s="18" t="n">
        <f t="shared" si="29"/>
        <v>2.4386653095592792E-2</v>
      </c>
      <c r="AQ34" s="18" t="n">
        <f t="shared" si="29"/>
        <v>0.12010055973464141</v>
      </c>
      <c r="AR34" s="18" t="n">
        <f t="shared" si="29"/>
        <v>0.11388181023602249</v>
      </c>
      <c r="AS34" s="18" t="n">
        <f t="shared" si="29"/>
        <v>-2.2549099818561548E-3</v>
      </c>
      <c r="AT34" s="18" t="n">
        <f t="shared" si="29"/>
        <v>1.5554809973394241E-4</v>
      </c>
      <c r="AU34" s="18" t="n">
        <f t="shared" si="29"/>
        <v>-3.434867515E-3</v>
      </c>
      <c r="AV34" s="91" t="n">
        <f t="shared" si="29"/>
        <v>1.0640541185429403E-4</v>
      </c>
      <c r="AW34" s="41"/>
    </row>
    <row r="35">
      <c r="A35" s="101" t="str">
        <f t="shared" si="7"/>
        <v>Army</v>
      </c>
      <c r="B35" s="38" t="str">
        <f t="shared" si="3"/>
        <v>Any Commercial
Classification</v>
      </c>
      <c r="C35" s="26" t="n">
        <f t="shared" si="11"/>
        <v>15.717987598660798</v>
      </c>
      <c r="D35" s="26" t="n">
        <f t="shared" si="4"/>
        <v>47.812791587349906</v>
      </c>
      <c r="E35" s="26" t="n">
        <f t="shared" si="4"/>
        <v>43.521228437283</v>
      </c>
      <c r="F35" s="26" t="n">
        <f t="shared" si="4"/>
        <v>7.7184825685505931</v>
      </c>
      <c r="G35" s="29" t="n">
        <f t="shared" si="12"/>
        <v>-8.975763613857568E-2</v>
      </c>
      <c r="H35" s="25" t="n">
        <f t="shared" si="13"/>
        <v>1.7688804412208015</v>
      </c>
      <c r="I35" s="25" t="n">
        <f t="shared" si="14"/>
        <v>0.1773498323852104</v>
      </c>
      <c r="J35" s="11" t="n">
        <f t="shared" si="15"/>
        <v>0.38631649392436579</v>
      </c>
      <c r="K35" s="106" t="n">
        <f t="shared" si="8"/>
        <v>0.18211156881396368</v>
      </c>
      <c r="M35" s="77" t="str">
        <f t="shared" ref="M35:N35" si="30">M8</f>
        <v>Army</v>
      </c>
      <c r="N35" s="1" t="str">
        <f t="shared" si="30"/>
        <v>Any Commercial
Classification</v>
      </c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18" t="n">
        <f t="shared" ref="Y35:AV35" si="31">IF(Y8="","",Y8/VLOOKUP(Y$28,deflator,2,FALSE)/1000000000)</f>
        <v>5.906607560180734</v>
      </c>
      <c r="Z35" s="18" t="n">
        <f t="shared" si="31"/>
        <v>7.0584988959067125</v>
      </c>
      <c r="AA35" s="18" t="n">
        <f t="shared" si="31"/>
        <v>10.934776459913175</v>
      </c>
      <c r="AB35" s="18" t="n">
        <f t="shared" si="31"/>
        <v>16.857677407038121</v>
      </c>
      <c r="AC35" s="18" t="n">
        <f t="shared" si="31"/>
        <v>24.375665151421156</v>
      </c>
      <c r="AD35" s="18" t="n">
        <f t="shared" si="31"/>
        <v>19.852199526071981</v>
      </c>
      <c r="AE35" s="18" t="n">
        <f t="shared" si="31"/>
        <v>26.245958193630969</v>
      </c>
      <c r="AF35" s="18" t="n">
        <f t="shared" si="31"/>
        <v>36.097138605349144</v>
      </c>
      <c r="AG35" s="18" t="n">
        <f t="shared" si="31"/>
        <v>45.446029398902489</v>
      </c>
      <c r="AH35" s="18" t="n">
        <f t="shared" si="31"/>
        <v>32.424354964098519</v>
      </c>
      <c r="AI35" s="18" t="n">
        <f t="shared" si="31"/>
        <v>30.656772214439421</v>
      </c>
      <c r="AJ35" s="18" t="n">
        <f t="shared" si="31"/>
        <v>26.273119190436784</v>
      </c>
      <c r="AK35" s="18" t="n">
        <f t="shared" si="31"/>
        <v>21.092543342284149</v>
      </c>
      <c r="AL35" s="18" t="n">
        <f t="shared" si="31"/>
        <v>16.338970542023311</v>
      </c>
      <c r="AM35" s="18" t="n">
        <f t="shared" si="31"/>
        <v>15.19678943976764</v>
      </c>
      <c r="AN35" s="18" t="n">
        <f t="shared" si="31"/>
        <v>15.717987598660798</v>
      </c>
      <c r="AO35" s="18" t="n">
        <f t="shared" si="31"/>
        <v>15.215501894972419</v>
      </c>
      <c r="AP35" s="18" t="n">
        <f t="shared" si="31"/>
        <v>15.714300790544245</v>
      </c>
      <c r="AQ35" s="18" t="n">
        <f t="shared" si="31"/>
        <v>16.007785306971428</v>
      </c>
      <c r="AR35" s="18" t="n">
        <f t="shared" si="31"/>
        <v>17.246830028365444</v>
      </c>
      <c r="AS35" s="18" t="n">
        <f t="shared" si="31"/>
        <v>20.258573066647735</v>
      </c>
      <c r="AT35" s="18" t="n">
        <f t="shared" si="31"/>
        <v>47.812791587349906</v>
      </c>
      <c r="AU35" s="18" t="n">
        <f t="shared" si="31"/>
        <v>43.521228437283</v>
      </c>
      <c r="AV35" s="91" t="n">
        <f t="shared" si="31"/>
        <v>7.7184825685505931</v>
      </c>
      <c r="AW35" s="41"/>
    </row>
    <row r="36">
      <c r="A36" s="72" t="str">
        <f t="shared" si="7"/>
        <v>Army</v>
      </c>
      <c r="B36" s="73" t="n">
        <f t="shared" si="3"/>
        <v>0</v>
      </c>
      <c r="C36" s="104" t="n">
        <f t="shared" si="11"/>
        <v>4.3034379535321155E-5</v>
      </c>
      <c r="D36" s="104" t="n">
        <f t="shared" si="4"/>
        <v>2.2055310355613231E-2</v>
      </c>
      <c r="E36" s="104" t="n">
        <f t="shared" si="4"/>
        <v>1.2038080127800001E-2</v>
      </c>
      <c r="F36" s="104" t="n">
        <f t="shared" si="4"/>
        <v>4.7754775080230683E-3</v>
      </c>
      <c r="G36" s="82" t="n">
        <f t="shared" si="12"/>
        <v>-0.45418677254132467</v>
      </c>
      <c r="H36" s="92" t="n">
        <f t="shared" si="13"/>
        <v>278.73169958032167</v>
      </c>
      <c r="I36" s="92" t="n">
        <f t="shared" si="14"/>
        <v>0.39669760105640722</v>
      </c>
      <c r="J36" s="105" t="n">
        <f t="shared" si="15"/>
        <v>1.0685610391843539E-4</v>
      </c>
      <c r="K36" s="107" t="n">
        <f t="shared" si="8"/>
        <v>1.1267366261412555E-4</v>
      </c>
      <c r="M36" s="78" t="str">
        <f t="shared" ref="M36:N36" si="32">M9</f>
        <v>Army</v>
      </c>
      <c r="N36" s="79" t="n">
        <f t="shared" si="32"/>
        <v>0</v>
      </c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102" t="str">
        <f t="shared" ref="Y36:AV36" si="33">IF(Y9="","",Y9/VLOOKUP(Y$28,deflator,2,FALSE)/1000000000)</f>
      </c>
      <c r="Z36" s="102" t="n">
        <f t="shared" si="33"/>
        <v>1.1420282997253509E-3</v>
      </c>
      <c r="AA36" s="102" t="n">
        <f t="shared" si="33"/>
        <v>5.2179652238054307E-5</v>
      </c>
      <c r="AB36" s="102" t="n">
        <f t="shared" si="33"/>
        <v>6.5644685438867703E-5</v>
      </c>
      <c r="AC36" s="102" t="n">
        <f t="shared" si="33"/>
        <v>0</v>
      </c>
      <c r="AD36" s="102" t="str">
        <f t="shared" si="33"/>
      </c>
      <c r="AE36" s="102" t="str">
        <f t="shared" si="33"/>
      </c>
      <c r="AF36" s="102" t="str">
        <f t="shared" si="33"/>
      </c>
      <c r="AG36" s="102" t="str">
        <f t="shared" si="33"/>
      </c>
      <c r="AH36" s="102" t="n">
        <f t="shared" si="33"/>
        <v>-1.3196059947340886E-7</v>
      </c>
      <c r="AI36" s="102" t="n">
        <f t="shared" si="33"/>
        <v>-2.1612340502626609E-5</v>
      </c>
      <c r="AJ36" s="102" t="n">
        <f t="shared" si="33"/>
        <v>-1.4234450095320226E-9</v>
      </c>
      <c r="AK36" s="102" t="str">
        <f t="shared" si="33"/>
      </c>
      <c r="AL36" s="102" t="n">
        <f t="shared" si="33"/>
        <v>0</v>
      </c>
      <c r="AM36" s="102" t="str">
        <f t="shared" si="33"/>
      </c>
      <c r="AN36" s="102" t="n">
        <f t="shared" si="33"/>
        <v>4.3034379535321155E-5</v>
      </c>
      <c r="AO36" s="102" t="n">
        <f t="shared" si="33"/>
        <v>3.8221527510106802E-5</v>
      </c>
      <c r="AP36" s="102" t="str">
        <f t="shared" si="33"/>
      </c>
      <c r="AQ36" s="102" t="n">
        <f t="shared" si="33"/>
        <v>1.4711215942887816E-2</v>
      </c>
      <c r="AR36" s="102" t="n">
        <f t="shared" si="33"/>
        <v>4.8052338693752548E-2</v>
      </c>
      <c r="AS36" s="102" t="n">
        <f t="shared" si="33"/>
        <v>3.860917849072628E-2</v>
      </c>
      <c r="AT36" s="102" t="n">
        <f t="shared" si="33"/>
        <v>2.2055310355613231E-2</v>
      </c>
      <c r="AU36" s="102" t="n">
        <f t="shared" si="33"/>
        <v>1.2038080127800001E-2</v>
      </c>
      <c r="AV36" s="103" t="n">
        <f t="shared" si="33"/>
        <v>4.7754775080230683E-3</v>
      </c>
      <c r="AW36" s="41"/>
    </row>
    <row r="37">
      <c r="A37" s="98" t="str">
        <f t="shared" si="7"/>
        <v>DLA</v>
      </c>
      <c r="B37" s="99" t="str">
        <f t="shared" si="3"/>
        <v>Not Classified
as Commercial</v>
      </c>
      <c r="C37" s="96" t="n">
        <f t="shared" si="11"/>
        <v>16.486778699059833</v>
      </c>
      <c r="D37" s="96" t="n">
        <f t="shared" si="4"/>
        <v>17.269187260687339</v>
      </c>
      <c r="E37" s="96" t="n">
        <f t="shared" si="4"/>
        <v>17.708270941608397</v>
      </c>
      <c r="F37" s="96" t="n">
        <f t="shared" si="4"/>
        <v>8.0369703355974593</v>
      </c>
      <c r="G37" s="81" t="n">
        <f t="shared" si="12"/>
        <v>2.5425845136361147E-2</v>
      </c>
      <c r="H37" s="71" t="n">
        <f t="shared" si="13"/>
        <v>7.4089199888285107E-2</v>
      </c>
      <c r="I37" s="71" t="n">
        <f t="shared" si="14"/>
        <v>0.45385404154356596</v>
      </c>
      <c r="J37" s="97" t="n">
        <f t="shared" si="15"/>
        <v>0.36763017555419664</v>
      </c>
      <c r="K37" s="100" t="n">
        <f t="shared" si="8"/>
        <v>0.39172930255338523</v>
      </c>
      <c r="M37" s="74" t="str">
        <f t="shared" ref="M37:N37" si="34">M10</f>
        <v>DLA</v>
      </c>
      <c r="N37" s="75" t="str">
        <f t="shared" si="34"/>
        <v>Not Classified
as Commercial</v>
      </c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108" t="n">
        <f t="shared" ref="Y37:AV37" si="35">IF(Y10="","",Y10/VLOOKUP(Y$28,deflator,2,FALSE)/1000000000)</f>
        <v>6.4621055823974096</v>
      </c>
      <c r="Z37" s="108" t="n">
        <f t="shared" si="35"/>
        <v>6.9862944112949013</v>
      </c>
      <c r="AA37" s="108" t="n">
        <f t="shared" si="35"/>
        <v>7.5574939982448406</v>
      </c>
      <c r="AB37" s="108" t="n">
        <f t="shared" si="35"/>
        <v>9.6423129030192776</v>
      </c>
      <c r="AC37" s="108" t="n">
        <f t="shared" si="35"/>
        <v>8.8542311838499916</v>
      </c>
      <c r="AD37" s="108" t="n">
        <f t="shared" si="35"/>
        <v>32.060125162065653</v>
      </c>
      <c r="AE37" s="108" t="n">
        <f t="shared" si="35"/>
        <v>32.202876889753256</v>
      </c>
      <c r="AF37" s="108" t="n">
        <f t="shared" si="35"/>
        <v>14.869349379583008</v>
      </c>
      <c r="AG37" s="108" t="n">
        <f t="shared" si="35"/>
        <v>11.500169912940912</v>
      </c>
      <c r="AH37" s="108" t="n">
        <f t="shared" si="35"/>
        <v>14.773745827043021</v>
      </c>
      <c r="AI37" s="108" t="n">
        <f t="shared" si="35"/>
        <v>17.221415792825169</v>
      </c>
      <c r="AJ37" s="108" t="n">
        <f t="shared" si="35"/>
        <v>16.906574076620359</v>
      </c>
      <c r="AK37" s="108" t="n">
        <f t="shared" si="35"/>
        <v>17.137194240525211</v>
      </c>
      <c r="AL37" s="108" t="n">
        <f t="shared" si="35"/>
        <v>14.150357788811863</v>
      </c>
      <c r="AM37" s="108" t="n">
        <f t="shared" si="35"/>
        <v>14.652888708025532</v>
      </c>
      <c r="AN37" s="108" t="n">
        <f t="shared" si="35"/>
        <v>16.486778699059833</v>
      </c>
      <c r="AO37" s="108" t="n">
        <f t="shared" si="35"/>
        <v>19.554631982615323</v>
      </c>
      <c r="AP37" s="108" t="n">
        <f t="shared" si="35"/>
        <v>21.357279416962609</v>
      </c>
      <c r="AQ37" s="108" t="n">
        <f t="shared" si="35"/>
        <v>25.726168933262901</v>
      </c>
      <c r="AR37" s="108" t="n">
        <f t="shared" si="35"/>
        <v>25.217378326580477</v>
      </c>
      <c r="AS37" s="108" t="n">
        <f t="shared" si="35"/>
        <v>21.639048777378633</v>
      </c>
      <c r="AT37" s="108" t="n">
        <f t="shared" si="35"/>
        <v>17.269187260687339</v>
      </c>
      <c r="AU37" s="108" t="n">
        <f t="shared" si="35"/>
        <v>17.708270941608397</v>
      </c>
      <c r="AV37" s="109" t="n">
        <f t="shared" si="35"/>
        <v>8.0369703355974593</v>
      </c>
      <c r="AW37" s="41"/>
    </row>
    <row r="38">
      <c r="A38" s="101" t="str">
        <f t="shared" si="7"/>
        <v>DLA</v>
      </c>
      <c r="B38" s="38" t="str">
        <f t="shared" si="3"/>
        <v>Non-development
or Commercial Similar</v>
      </c>
      <c r="C38" s="26" t="n">
        <f t="shared" ref="C38:C53" si="36">AN38</f>
        <v>3.1459469844367267E-2</v>
      </c>
      <c r="D38" s="26" t="n">
        <f t="shared" ref="D38:D53" si="37">AT38</f>
        <v>6.9303521133468465E-2</v>
      </c>
      <c r="E38" s="26" t="n">
        <f t="shared" ref="E38:E53" si="38">AU38</f>
        <v>1.2679586380799999E-2</v>
      </c>
      <c r="F38" s="26" t="n">
        <f t="shared" ref="F38:F53" si="39">AV38</f>
        <v>1.415966846946928E-2</v>
      </c>
      <c r="G38" s="29" t="n">
        <f t="shared" ref="G38:G53" si="40">(E38/D38)-1</f>
        <v>-0.81704268162102522</v>
      </c>
      <c r="H38" s="25" t="n">
        <f t="shared" ref="H38:H53" si="41">(E38/C38)-1</f>
        <v>-0.59695486149235777</v>
      </c>
      <c r="I38" s="25" t="n">
        <f t="shared" ref="I38:I53" si="42">F38/E38</f>
        <v>1.1167295244670195</v>
      </c>
      <c r="J38" s="11" t="n">
        <f t="shared" si="15"/>
        <v>2.6323284653248708E-4</v>
      </c>
      <c r="K38" s="106" t="n">
        <f t="shared" si="8"/>
        <v>6.9015522296562277E-4</v>
      </c>
      <c r="M38" s="77" t="str">
        <f t="shared" ref="M38:N38" si="43">M11</f>
        <v>DLA</v>
      </c>
      <c r="N38" s="1" t="str">
        <f t="shared" si="43"/>
        <v>Non-development
or Commercial Similar</v>
      </c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18" t="n">
        <f t="shared" ref="Y38:AV38" si="44">IF(Y11="","",Y11/VLOOKUP(Y$28,deflator,2,FALSE)/1000000000)</f>
        <v>4.0288244948294784E-2</v>
      </c>
      <c r="Z38" s="18" t="str">
        <f t="shared" si="44"/>
      </c>
      <c r="AA38" s="18" t="n">
        <f t="shared" si="44"/>
        <v>8.7214561597890772E-5</v>
      </c>
      <c r="AB38" s="18" t="n">
        <f t="shared" si="44"/>
        <v>1.2200044766713091E-2</v>
      </c>
      <c r="AC38" s="18" t="n">
        <f t="shared" si="44"/>
        <v>3.3751605083163112E-3</v>
      </c>
      <c r="AD38" s="18" t="n">
        <f t="shared" si="44"/>
        <v>1.9642164541778011E-2</v>
      </c>
      <c r="AE38" s="18" t="n">
        <f t="shared" si="44"/>
        <v>3.3883322506527105E-2</v>
      </c>
      <c r="AF38" s="18" t="n">
        <f t="shared" si="44"/>
        <v>6.7673489041809268E-2</v>
      </c>
      <c r="AG38" s="18" t="n">
        <f t="shared" si="44"/>
        <v>6.1153989576704447E-2</v>
      </c>
      <c r="AH38" s="18" t="n">
        <f t="shared" si="44"/>
        <v>2.833434484986079E-2</v>
      </c>
      <c r="AI38" s="18" t="n">
        <f t="shared" si="44"/>
        <v>2.9878229903195191E-2</v>
      </c>
      <c r="AJ38" s="18" t="n">
        <f t="shared" si="44"/>
        <v>6.690968801995377E-2</v>
      </c>
      <c r="AK38" s="18" t="n">
        <f t="shared" si="44"/>
        <v>2.9132007540824401E-2</v>
      </c>
      <c r="AL38" s="18" t="n">
        <f t="shared" si="44"/>
        <v>0.15463929184259431</v>
      </c>
      <c r="AM38" s="18" t="n">
        <f t="shared" si="44"/>
        <v>1.86013587701419E-2</v>
      </c>
      <c r="AN38" s="18" t="n">
        <f t="shared" si="44"/>
        <v>3.1459469844367267E-2</v>
      </c>
      <c r="AO38" s="18" t="n">
        <f t="shared" si="44"/>
        <v>1.2285550252907789E-2</v>
      </c>
      <c r="AP38" s="18" t="n">
        <f t="shared" si="44"/>
        <v>9.9514884380213359E-3</v>
      </c>
      <c r="AQ38" s="18" t="n">
        <f t="shared" si="44"/>
        <v>2.8512917398670477E-2</v>
      </c>
      <c r="AR38" s="18" t="n">
        <f t="shared" si="44"/>
        <v>-2.2875607519712163E-3</v>
      </c>
      <c r="AS38" s="18" t="n">
        <f t="shared" si="44"/>
        <v>1.3928279385473183E-2</v>
      </c>
      <c r="AT38" s="18" t="n">
        <f t="shared" si="44"/>
        <v>6.9303521133468465E-2</v>
      </c>
      <c r="AU38" s="18" t="n">
        <f t="shared" si="44"/>
        <v>1.2679586380799999E-2</v>
      </c>
      <c r="AV38" s="91" t="n">
        <f t="shared" si="44"/>
        <v>1.415966846946928E-2</v>
      </c>
      <c r="AW38" s="41"/>
    </row>
    <row r="39">
      <c r="A39" s="101" t="str">
        <f t="shared" si="7"/>
        <v>DLA</v>
      </c>
      <c r="B39" s="38" t="str">
        <f t="shared" si="3"/>
        <v>Any Commercial
Classification</v>
      </c>
      <c r="C39" s="26" t="n">
        <f t="shared" si="36"/>
        <v>20.497741595439596</v>
      </c>
      <c r="D39" s="26" t="n">
        <f t="shared" si="37"/>
        <v>24.502890361860565</v>
      </c>
      <c r="E39" s="26" t="n">
        <f t="shared" si="38"/>
        <v>30.431643816882197</v>
      </c>
      <c r="F39" s="26" t="n">
        <f t="shared" si="39"/>
        <v>12.451858021363156</v>
      </c>
      <c r="G39" s="29" t="n">
        <f t="shared" si="40"/>
        <v>0.24196139179767551</v>
      </c>
      <c r="H39" s="25" t="n">
        <f t="shared" si="41"/>
        <v>0.48463398639256572</v>
      </c>
      <c r="I39" s="25" t="n">
        <f t="shared" si="42"/>
        <v>0.40917467673748825</v>
      </c>
      <c r="J39" s="11" t="n">
        <f t="shared" si="15"/>
        <v>0.63177204571204981</v>
      </c>
      <c r="K39" s="106" t="n">
        <f t="shared" si="8"/>
        <v>0.60691497598264521</v>
      </c>
      <c r="M39" s="77" t="str">
        <f t="shared" ref="M39:N39" si="45">M12</f>
        <v>DLA</v>
      </c>
      <c r="N39" s="1" t="str">
        <f t="shared" si="45"/>
        <v>Any Commercial
Classification</v>
      </c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18" t="n">
        <f t="shared" ref="Y39:AV39" si="46">IF(Y12="","",Y12/VLOOKUP(Y$28,deflator,2,FALSE)/1000000000)</f>
        <v>8.9772923720557092</v>
      </c>
      <c r="Z39" s="18" t="n">
        <f t="shared" si="46"/>
        <v>11.03870321080044</v>
      </c>
      <c r="AA39" s="18" t="n">
        <f t="shared" si="46"/>
        <v>15.102203085949046</v>
      </c>
      <c r="AB39" s="18" t="n">
        <f t="shared" si="46"/>
        <v>17.285413852855751</v>
      </c>
      <c r="AC39" s="18" t="n">
        <f t="shared" si="46"/>
        <v>20.326202509240186</v>
      </c>
      <c r="AD39" s="18" t="n">
        <f t="shared" si="46"/>
        <v>8.2195712501007296</v>
      </c>
      <c r="AE39" s="18" t="n">
        <f t="shared" si="46"/>
        <v>13.340898483224953</v>
      </c>
      <c r="AF39" s="18" t="n">
        <f t="shared" si="46"/>
        <v>26.7581536316941</v>
      </c>
      <c r="AG39" s="18" t="n">
        <f t="shared" si="46"/>
        <v>36.053045972045503</v>
      </c>
      <c r="AH39" s="18" t="n">
        <f t="shared" si="46"/>
        <v>35.376689315927379</v>
      </c>
      <c r="AI39" s="18" t="n">
        <f t="shared" si="46"/>
        <v>28.468887753891369</v>
      </c>
      <c r="AJ39" s="18" t="n">
        <f t="shared" si="46"/>
        <v>29.393222007316094</v>
      </c>
      <c r="AK39" s="18" t="n">
        <f t="shared" si="46"/>
        <v>37.22285236437277</v>
      </c>
      <c r="AL39" s="18" t="n">
        <f t="shared" si="46"/>
        <v>27.456819708217012</v>
      </c>
      <c r="AM39" s="18" t="n">
        <f t="shared" si="46"/>
        <v>24.494286787154945</v>
      </c>
      <c r="AN39" s="18" t="n">
        <f t="shared" si="46"/>
        <v>20.497741595439596</v>
      </c>
      <c r="AO39" s="18" t="n">
        <f t="shared" si="46"/>
        <v>16.408219341692323</v>
      </c>
      <c r="AP39" s="18" t="n">
        <f t="shared" si="46"/>
        <v>19.931926840133865</v>
      </c>
      <c r="AQ39" s="18" t="n">
        <f t="shared" si="46"/>
        <v>26.172924076406879</v>
      </c>
      <c r="AR39" s="18" t="n">
        <f t="shared" si="46"/>
        <v>24.280378039804912</v>
      </c>
      <c r="AS39" s="18" t="n">
        <f t="shared" si="46"/>
        <v>24.7122767205929</v>
      </c>
      <c r="AT39" s="18" t="n">
        <f t="shared" si="46"/>
        <v>24.502890361860565</v>
      </c>
      <c r="AU39" s="18" t="n">
        <f t="shared" si="46"/>
        <v>30.431643816882197</v>
      </c>
      <c r="AV39" s="91" t="n">
        <f t="shared" si="46"/>
        <v>12.451858021363156</v>
      </c>
      <c r="AW39" s="41"/>
    </row>
    <row r="40">
      <c r="A40" s="72" t="str">
        <f t="shared" si="7"/>
        <v>DLA</v>
      </c>
      <c r="B40" s="73" t="n">
        <f t="shared" si="3"/>
        <v>0</v>
      </c>
      <c r="C40" s="104" t="str">
        <f t="shared" si="36"/>
      </c>
      <c r="D40" s="104" t="n">
        <f t="shared" si="37"/>
        <v>1.7180592563813071E-2</v>
      </c>
      <c r="E40" s="104" t="n">
        <f t="shared" si="38"/>
        <v>1.61146434848E-2</v>
      </c>
      <c r="F40" s="104" t="n">
        <f t="shared" si="39"/>
        <v>1.3655185099650311E-2</v>
      </c>
      <c r="G40" s="82" t="n">
        <f t="shared" si="40"/>
        <v>-6.2043790111072417E-2</v>
      </c>
      <c r="H40" s="92" t="e">
        <f t="shared" si="41"/>
        <v>#VALUE!</v>
      </c>
      <c r="I40" s="92" t="n">
        <f t="shared" si="42"/>
        <v>0.84737742491979096</v>
      </c>
      <c r="J40" s="105" t="n">
        <f t="shared" si="15"/>
        <v>3.3454588722100451E-4</v>
      </c>
      <c r="K40" s="107" t="n">
        <f t="shared" si="8"/>
        <v>6.6556624100389265E-4</v>
      </c>
      <c r="M40" s="78" t="str">
        <f t="shared" ref="M40:N40" si="47">M13</f>
        <v>DLA</v>
      </c>
      <c r="N40" s="79" t="n">
        <f t="shared" si="47"/>
        <v>0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102" t="str">
        <f t="shared" ref="Y40:AV40" si="48">IF(Y13="","",Y13/VLOOKUP(Y$28,deflator,2,FALSE)/1000000000)</f>
      </c>
      <c r="Z40" s="102" t="str">
        <f t="shared" si="48"/>
      </c>
      <c r="AA40" s="102" t="str">
        <f t="shared" si="48"/>
      </c>
      <c r="AB40" s="102" t="str">
        <f t="shared" si="48"/>
      </c>
      <c r="AC40" s="102" t="str">
        <f t="shared" si="48"/>
      </c>
      <c r="AD40" s="102" t="str">
        <f t="shared" si="48"/>
      </c>
      <c r="AE40" s="102" t="str">
        <f t="shared" si="48"/>
      </c>
      <c r="AF40" s="102" t="str">
        <f t="shared" si="48"/>
      </c>
      <c r="AG40" s="102" t="str">
        <f t="shared" si="48"/>
      </c>
      <c r="AH40" s="102" t="str">
        <f t="shared" si="48"/>
      </c>
      <c r="AI40" s="102" t="str">
        <f t="shared" si="48"/>
      </c>
      <c r="AJ40" s="102" t="str">
        <f t="shared" si="48"/>
      </c>
      <c r="AK40" s="102" t="str">
        <f t="shared" si="48"/>
      </c>
      <c r="AL40" s="102" t="str">
        <f t="shared" si="48"/>
      </c>
      <c r="AM40" s="102" t="str">
        <f t="shared" si="48"/>
      </c>
      <c r="AN40" s="102" t="str">
        <f t="shared" si="48"/>
      </c>
      <c r="AO40" s="102" t="str">
        <f t="shared" si="48"/>
      </c>
      <c r="AP40" s="102" t="str">
        <f t="shared" si="48"/>
      </c>
      <c r="AQ40" s="102" t="n">
        <f t="shared" si="48"/>
        <v>2.4544245735590606E-5</v>
      </c>
      <c r="AR40" s="102" t="n">
        <f t="shared" si="48"/>
        <v>-8.2625699556745772E-4</v>
      </c>
      <c r="AS40" s="102" t="n">
        <f t="shared" si="48"/>
        <v>1.0807158129332906E-2</v>
      </c>
      <c r="AT40" s="102" t="n">
        <f t="shared" si="48"/>
        <v>1.7180592563813071E-2</v>
      </c>
      <c r="AU40" s="102" t="n">
        <f t="shared" si="48"/>
        <v>1.61146434848E-2</v>
      </c>
      <c r="AV40" s="103" t="n">
        <f t="shared" si="48"/>
        <v>1.3655185099650311E-2</v>
      </c>
      <c r="AW40" s="41"/>
    </row>
    <row r="41">
      <c r="A41" s="98" t="str">
        <f t="shared" si="7"/>
        <v>MDA</v>
      </c>
      <c r="B41" s="99" t="str">
        <f t="shared" si="3"/>
        <v>Not Classified
as Commercial</v>
      </c>
      <c r="C41" s="96" t="n">
        <f t="shared" si="36"/>
        <v>5.6048717032676256</v>
      </c>
      <c r="D41" s="96" t="n">
        <f t="shared" si="37"/>
        <v>9.3440830373338883</v>
      </c>
      <c r="E41" s="96" t="n">
        <f t="shared" si="38"/>
        <v>9.7647183238269992</v>
      </c>
      <c r="F41" s="96" t="n">
        <f t="shared" si="39"/>
        <v>4.5197543520451831</v>
      </c>
      <c r="G41" s="81" t="n">
        <f t="shared" si="40"/>
        <v>4.5016218799905916E-2</v>
      </c>
      <c r="H41" s="71" t="n">
        <f t="shared" si="41"/>
        <v>0.74218409283734244</v>
      </c>
      <c r="I41" s="71" t="n">
        <f t="shared" si="42"/>
        <v>0.46286581979702163</v>
      </c>
      <c r="J41" s="97" t="n">
        <f t="shared" si="15"/>
        <v>0.99224179679348201</v>
      </c>
      <c r="K41" s="100" t="n">
        <f t="shared" si="8"/>
        <v>0.99189611691459567</v>
      </c>
      <c r="M41" s="74" t="str">
        <f t="shared" ref="M41:N41" si="49">M14</f>
        <v>MDA</v>
      </c>
      <c r="N41" s="75" t="str">
        <f t="shared" si="49"/>
        <v>Not Classified
as Commercial</v>
      </c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108" t="n">
        <f t="shared" ref="Y41:AV41" si="50">IF(Y14="","",Y14/VLOOKUP(Y$28,deflator,2,FALSE)/1000000000)</f>
        <v>2.2177169647147337</v>
      </c>
      <c r="Z41" s="108" t="n">
        <f t="shared" si="50"/>
        <v>2.6341395207985374</v>
      </c>
      <c r="AA41" s="108" t="n">
        <f t="shared" si="50"/>
        <v>3.818684150128115</v>
      </c>
      <c r="AB41" s="108" t="n">
        <f t="shared" si="50"/>
        <v>3.9919850436483379</v>
      </c>
      <c r="AC41" s="108" t="n">
        <f t="shared" si="50"/>
        <v>4.9389746790114071</v>
      </c>
      <c r="AD41" s="108" t="n">
        <f t="shared" si="50"/>
        <v>5.4406365556304044</v>
      </c>
      <c r="AE41" s="108" t="n">
        <f t="shared" si="50"/>
        <v>4.7724056142580382</v>
      </c>
      <c r="AF41" s="108" t="n">
        <f t="shared" si="50"/>
        <v>6.5488640451783819</v>
      </c>
      <c r="AG41" s="108" t="n">
        <f t="shared" si="50"/>
        <v>7.5516117045735092</v>
      </c>
      <c r="AH41" s="108" t="n">
        <f t="shared" si="50"/>
        <v>7.249726273128779</v>
      </c>
      <c r="AI41" s="108" t="n">
        <f t="shared" si="50"/>
        <v>6.8508671994855757</v>
      </c>
      <c r="AJ41" s="108" t="n">
        <f t="shared" si="50"/>
        <v>6.8196625567485034</v>
      </c>
      <c r="AK41" s="108" t="n">
        <f t="shared" si="50"/>
        <v>8.6269848647851042</v>
      </c>
      <c r="AL41" s="108" t="n">
        <f t="shared" si="50"/>
        <v>9.5049416214794515</v>
      </c>
      <c r="AM41" s="108" t="n">
        <f t="shared" si="50"/>
        <v>7.3223344941849877</v>
      </c>
      <c r="AN41" s="108" t="n">
        <f t="shared" si="50"/>
        <v>5.6048717032676256</v>
      </c>
      <c r="AO41" s="108" t="n">
        <f t="shared" si="50"/>
        <v>7.8084222261844021</v>
      </c>
      <c r="AP41" s="108" t="n">
        <f t="shared" si="50"/>
        <v>6.2865381757093211</v>
      </c>
      <c r="AQ41" s="108" t="n">
        <f t="shared" si="50"/>
        <v>9.4130547030760674</v>
      </c>
      <c r="AR41" s="108" t="n">
        <f t="shared" si="50"/>
        <v>9.783780705772914</v>
      </c>
      <c r="AS41" s="108" t="n">
        <f t="shared" si="50"/>
        <v>13.53545961431927</v>
      </c>
      <c r="AT41" s="108" t="n">
        <f t="shared" si="50"/>
        <v>9.3440830373338883</v>
      </c>
      <c r="AU41" s="108" t="n">
        <f t="shared" si="50"/>
        <v>9.7647183238269992</v>
      </c>
      <c r="AV41" s="109" t="n">
        <f t="shared" si="50"/>
        <v>4.5197543520451831</v>
      </c>
      <c r="AW41" s="41"/>
    </row>
    <row r="42">
      <c r="A42" s="101" t="str">
        <f t="shared" si="7"/>
        <v>MDA</v>
      </c>
      <c r="B42" s="38" t="str">
        <f t="shared" si="3"/>
        <v>Non-development
or Commercial Similar</v>
      </c>
      <c r="C42" s="26" t="str">
        <f t="shared" si="36"/>
      </c>
      <c r="D42" s="26" t="str">
        <f t="shared" si="37"/>
      </c>
      <c r="E42" s="26" t="str">
        <f t="shared" si="38"/>
      </c>
      <c r="F42" s="26" t="str">
        <f t="shared" si="39"/>
      </c>
      <c r="G42" s="29" t="e">
        <f t="shared" si="40"/>
        <v>#VALUE!</v>
      </c>
      <c r="H42" s="25" t="e">
        <f t="shared" si="41"/>
        <v>#VALUE!</v>
      </c>
      <c r="I42" s="25" t="e">
        <f t="shared" si="42"/>
        <v>#VALUE!</v>
      </c>
      <c r="J42" s="11" t="n">
        <f t="shared" si="15"/>
        <v>0</v>
      </c>
      <c r="K42" s="106" t="n">
        <f t="shared" si="8"/>
        <v>0</v>
      </c>
      <c r="M42" s="77" t="str">
        <f t="shared" ref="M42:N42" si="51">M15</f>
        <v>MDA</v>
      </c>
      <c r="N42" s="1" t="str">
        <f t="shared" si="51"/>
        <v>Non-development
or Commercial Similar</v>
      </c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18" t="str">
        <f t="shared" ref="Y42:AV42" si="52">IF(Y15="","",Y15/VLOOKUP(Y$28,deflator,2,FALSE)/1000000000)</f>
      </c>
      <c r="Z42" s="18" t="str">
        <f t="shared" si="52"/>
      </c>
      <c r="AA42" s="18" t="str">
        <f t="shared" si="52"/>
      </c>
      <c r="AB42" s="18" t="str">
        <f t="shared" si="52"/>
      </c>
      <c r="AC42" s="18" t="str">
        <f t="shared" si="52"/>
      </c>
      <c r="AD42" s="18" t="str">
        <f t="shared" si="52"/>
      </c>
      <c r="AE42" s="18" t="str">
        <f t="shared" si="52"/>
      </c>
      <c r="AF42" s="18" t="str">
        <f t="shared" si="52"/>
      </c>
      <c r="AG42" s="18" t="str">
        <f t="shared" si="52"/>
      </c>
      <c r="AH42" s="18" t="n">
        <f t="shared" si="52"/>
        <v>6.7711933120605194E-2</v>
      </c>
      <c r="AI42" s="18" t="n">
        <f t="shared" si="52"/>
        <v>6.5411385804350669E-4</v>
      </c>
      <c r="AJ42" s="18" t="str">
        <f t="shared" si="52"/>
      </c>
      <c r="AK42" s="18" t="str">
        <f t="shared" si="52"/>
      </c>
      <c r="AL42" s="18" t="str">
        <f t="shared" si="52"/>
      </c>
      <c r="AM42" s="18" t="str">
        <f t="shared" si="52"/>
      </c>
      <c r="AN42" s="18" t="str">
        <f t="shared" si="52"/>
      </c>
      <c r="AO42" s="18" t="str">
        <f t="shared" si="52"/>
      </c>
      <c r="AP42" s="18" t="str">
        <f t="shared" si="52"/>
      </c>
      <c r="AQ42" s="18" t="str">
        <f t="shared" si="52"/>
      </c>
      <c r="AR42" s="18" t="str">
        <f t="shared" si="52"/>
      </c>
      <c r="AS42" s="18" t="n">
        <f t="shared" si="52"/>
        <v>-1.1140505658177258E-6</v>
      </c>
      <c r="AT42" s="18" t="str">
        <f t="shared" si="52"/>
      </c>
      <c r="AU42" s="18" t="str">
        <f t="shared" si="52"/>
      </c>
      <c r="AV42" s="91" t="str">
        <f t="shared" si="52"/>
      </c>
      <c r="AW42" s="41"/>
    </row>
    <row r="43">
      <c r="A43" s="101" t="str">
        <f t="shared" si="7"/>
        <v>MDA</v>
      </c>
      <c r="B43" s="38" t="str">
        <f t="shared" si="3"/>
        <v>Any Commercial
Classification</v>
      </c>
      <c r="C43" s="26" t="n">
        <f t="shared" si="36"/>
        <v>1.8737965994135779E-2</v>
      </c>
      <c r="D43" s="26" t="n">
        <f t="shared" si="37"/>
        <v>8.3682429594233929E-2</v>
      </c>
      <c r="E43" s="26" t="n">
        <f t="shared" si="38"/>
        <v>7.6349000067800002E-2</v>
      </c>
      <c r="F43" s="26" t="n">
        <f t="shared" si="39"/>
        <v>3.6926811406073082E-2</v>
      </c>
      <c r="G43" s="29" t="n">
        <f t="shared" si="40"/>
        <v>-8.763404172169531E-2</v>
      </c>
      <c r="H43" s="25" t="n">
        <f t="shared" si="41"/>
        <v>3.0745617796346805</v>
      </c>
      <c r="I43" s="25" t="n">
        <f t="shared" si="42"/>
        <v>0.48365808816462641</v>
      </c>
      <c r="J43" s="11" t="n">
        <f t="shared" si="15"/>
        <v>7.758203206517985E-3</v>
      </c>
      <c r="K43" s="106" t="n">
        <f t="shared" si="8"/>
        <v>8.1038830854043131E-3</v>
      </c>
      <c r="M43" s="77" t="str">
        <f t="shared" ref="M43:N43" si="53">M16</f>
        <v>MDA</v>
      </c>
      <c r="N43" s="1" t="str">
        <f t="shared" si="53"/>
        <v>Any Commercial
Classification</v>
      </c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18" t="n">
        <f t="shared" ref="Y43:AV43" si="54">IF(Y16="","",Y16/VLOOKUP(Y$28,deflator,2,FALSE)/1000000000)</f>
        <v>2.1021003408107863E-3</v>
      </c>
      <c r="Z43" s="18" t="n">
        <f t="shared" si="54"/>
        <v>4.9969317438640021E-3</v>
      </c>
      <c r="AA43" s="18" t="n">
        <f t="shared" si="54"/>
        <v>4.1934374747774082E-2</v>
      </c>
      <c r="AB43" s="18" t="n">
        <f t="shared" si="54"/>
        <v>7.8941611059062902E-2</v>
      </c>
      <c r="AC43" s="18" t="n">
        <f t="shared" si="54"/>
        <v>9.305327903423917E-2</v>
      </c>
      <c r="AD43" s="18" t="n">
        <f t="shared" si="54"/>
        <v>0.1055185732364004</v>
      </c>
      <c r="AE43" s="18" t="n">
        <f t="shared" si="54"/>
        <v>0.11075785231816863</v>
      </c>
      <c r="AF43" s="18" t="n">
        <f t="shared" si="54"/>
        <v>0.15864292805615562</v>
      </c>
      <c r="AG43" s="18" t="n">
        <f t="shared" si="54"/>
        <v>0.12690955142351681</v>
      </c>
      <c r="AH43" s="18" t="n">
        <f t="shared" si="54"/>
        <v>0.16924446602105814</v>
      </c>
      <c r="AI43" s="18" t="n">
        <f t="shared" si="54"/>
        <v>0.15659146203378543</v>
      </c>
      <c r="AJ43" s="18" t="n">
        <f t="shared" si="54"/>
        <v>8.2310075760988352E-2</v>
      </c>
      <c r="AK43" s="18" t="n">
        <f t="shared" si="54"/>
        <v>3.3224298476082284E-2</v>
      </c>
      <c r="AL43" s="18" t="n">
        <f t="shared" si="54"/>
        <v>2.11302804936227E-2</v>
      </c>
      <c r="AM43" s="18" t="n">
        <f t="shared" si="54"/>
        <v>1.8544351484460535E-2</v>
      </c>
      <c r="AN43" s="18" t="n">
        <f t="shared" si="54"/>
        <v>1.8737965994135779E-2</v>
      </c>
      <c r="AO43" s="18" t="n">
        <f t="shared" si="54"/>
        <v>2.9883527655322439E-2</v>
      </c>
      <c r="AP43" s="18" t="n">
        <f t="shared" si="54"/>
        <v>4.0072665813702363E-2</v>
      </c>
      <c r="AQ43" s="18" t="n">
        <f t="shared" si="54"/>
        <v>5.7161791016769284E-2</v>
      </c>
      <c r="AR43" s="18" t="n">
        <f t="shared" si="54"/>
        <v>8.6268297206492595E-2</v>
      </c>
      <c r="AS43" s="18" t="n">
        <f t="shared" si="54"/>
        <v>8.8962596484910186E-2</v>
      </c>
      <c r="AT43" s="18" t="n">
        <f t="shared" si="54"/>
        <v>8.3682429594233929E-2</v>
      </c>
      <c r="AU43" s="18" t="n">
        <f t="shared" si="54"/>
        <v>7.6349000067800002E-2</v>
      </c>
      <c r="AV43" s="91" t="n">
        <f t="shared" si="54"/>
        <v>3.6926811406073082E-2</v>
      </c>
      <c r="AW43" s="41"/>
    </row>
    <row r="44">
      <c r="A44" s="72" t="str">
        <f t="shared" si="7"/>
        <v>MDA</v>
      </c>
      <c r="B44" s="73" t="n">
        <f t="shared" si="3"/>
        <v>0</v>
      </c>
      <c r="C44" s="104" t="str">
        <f t="shared" si="36"/>
      </c>
      <c r="D44" s="104" t="str">
        <f t="shared" si="37"/>
      </c>
      <c r="E44" s="104" t="str">
        <f t="shared" si="38"/>
      </c>
      <c r="F44" s="104" t="str">
        <f t="shared" si="39"/>
      </c>
      <c r="G44" s="82" t="e">
        <f t="shared" si="40"/>
        <v>#VALUE!</v>
      </c>
      <c r="H44" s="92" t="e">
        <f t="shared" si="41"/>
        <v>#VALUE!</v>
      </c>
      <c r="I44" s="92" t="e">
        <f t="shared" si="42"/>
        <v>#VALUE!</v>
      </c>
      <c r="J44" s="105" t="n">
        <f t="shared" si="15"/>
        <v>0</v>
      </c>
      <c r="K44" s="107" t="n">
        <f t="shared" si="8"/>
        <v>0</v>
      </c>
      <c r="M44" s="78" t="str">
        <f t="shared" ref="M44:N44" si="55">M17</f>
        <v>MDA</v>
      </c>
      <c r="N44" s="79" t="n">
        <f t="shared" si="55"/>
        <v>0</v>
      </c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102" t="str">
        <f t="shared" ref="Y44:AV44" si="56">IF(Y17="","",Y17/VLOOKUP(Y$28,deflator,2,FALSE)/1000000000)</f>
      </c>
      <c r="Z44" s="102" t="str">
        <f t="shared" si="56"/>
      </c>
      <c r="AA44" s="102" t="str">
        <f t="shared" si="56"/>
      </c>
      <c r="AB44" s="102" t="str">
        <f t="shared" si="56"/>
      </c>
      <c r="AC44" s="102" t="str">
        <f t="shared" si="56"/>
      </c>
      <c r="AD44" s="102" t="str">
        <f t="shared" si="56"/>
      </c>
      <c r="AE44" s="102" t="str">
        <f t="shared" si="56"/>
      </c>
      <c r="AF44" s="102" t="str">
        <f t="shared" si="56"/>
      </c>
      <c r="AG44" s="102" t="str">
        <f t="shared" si="56"/>
      </c>
      <c r="AH44" s="102" t="str">
        <f t="shared" si="56"/>
      </c>
      <c r="AI44" s="102" t="str">
        <f t="shared" si="56"/>
      </c>
      <c r="AJ44" s="102" t="str">
        <f t="shared" si="56"/>
      </c>
      <c r="AK44" s="102" t="str">
        <f t="shared" si="56"/>
      </c>
      <c r="AL44" s="102" t="str">
        <f t="shared" si="56"/>
      </c>
      <c r="AM44" s="102" t="str">
        <f t="shared" si="56"/>
      </c>
      <c r="AN44" s="102" t="str">
        <f t="shared" si="56"/>
      </c>
      <c r="AO44" s="102" t="str">
        <f t="shared" si="56"/>
      </c>
      <c r="AP44" s="102" t="str">
        <f t="shared" si="56"/>
      </c>
      <c r="AQ44" s="102" t="str">
        <f t="shared" si="56"/>
      </c>
      <c r="AR44" s="102" t="str">
        <f t="shared" si="56"/>
      </c>
      <c r="AS44" s="102" t="str">
        <f t="shared" si="56"/>
      </c>
      <c r="AT44" s="102" t="str">
        <f t="shared" si="56"/>
      </c>
      <c r="AU44" s="102" t="str">
        <f t="shared" si="56"/>
      </c>
      <c r="AV44" s="103" t="str">
        <f t="shared" si="56"/>
      </c>
      <c r="AW44" s="41"/>
    </row>
    <row r="45">
      <c r="A45" s="98" t="str">
        <f t="shared" si="7"/>
        <v>Navy</v>
      </c>
      <c r="B45" s="99" t="str">
        <f t="shared" si="3"/>
        <v>Not Classified
as Commercial</v>
      </c>
      <c r="C45" s="96" t="n">
        <f t="shared" si="36"/>
        <v>94.084405518169959</v>
      </c>
      <c r="D45" s="96" t="n">
        <f t="shared" si="37"/>
        <v>110.31236636461622</v>
      </c>
      <c r="E45" s="96" t="n">
        <f t="shared" si="38"/>
        <v>115.244436989557</v>
      </c>
      <c r="F45" s="96" t="n">
        <f t="shared" si="39"/>
        <v>67.239928341740466</v>
      </c>
      <c r="G45" s="81" t="n">
        <f t="shared" si="40"/>
        <v>4.4710042830907737E-2</v>
      </c>
      <c r="H45" s="71" t="n">
        <f t="shared" si="41"/>
        <v>0.22490476880677668</v>
      </c>
      <c r="I45" s="71" t="n">
        <f t="shared" si="42"/>
        <v>0.58345487294830101</v>
      </c>
      <c r="J45" s="97" t="n">
        <f t="shared" si="15"/>
        <v>0.93036393083130708</v>
      </c>
      <c r="K45" s="100" t="n">
        <f t="shared" si="8"/>
        <v>0.94340769156078108</v>
      </c>
      <c r="M45" s="74" t="str">
        <f t="shared" ref="M45:N45" si="57">M18</f>
        <v>Navy</v>
      </c>
      <c r="N45" s="75" t="str">
        <f t="shared" si="57"/>
        <v>Not Classified
as Commercial</v>
      </c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108" t="n">
        <f t="shared" ref="Y45:AV45" si="58">IF(Y18="","",Y18/VLOOKUP(Y$28,deflator,2,FALSE)/1000000000)</f>
        <v>61.659978551215247</v>
      </c>
      <c r="Z45" s="108" t="n">
        <f t="shared" si="58"/>
        <v>62.499751124900357</v>
      </c>
      <c r="AA45" s="108" t="n">
        <f t="shared" si="58"/>
        <v>66.294662522094143</v>
      </c>
      <c r="AB45" s="108" t="n">
        <f t="shared" si="58"/>
        <v>76.711925471379729</v>
      </c>
      <c r="AC45" s="108" t="n">
        <f t="shared" si="58"/>
        <v>79.231643409111044</v>
      </c>
      <c r="AD45" s="108" t="n">
        <f t="shared" si="58"/>
        <v>85.995072784823776</v>
      </c>
      <c r="AE45" s="108" t="n">
        <f t="shared" si="58"/>
        <v>94.81246270922324</v>
      </c>
      <c r="AF45" s="108" t="n">
        <f t="shared" si="58"/>
        <v>103.8481199519095</v>
      </c>
      <c r="AG45" s="108" t="n">
        <f t="shared" si="58"/>
        <v>116.86475745709663</v>
      </c>
      <c r="AH45" s="108" t="n">
        <f t="shared" si="58"/>
        <v>114.4227530370944</v>
      </c>
      <c r="AI45" s="108" t="n">
        <f t="shared" si="58"/>
        <v>104.97475062763996</v>
      </c>
      <c r="AJ45" s="108" t="n">
        <f t="shared" si="58"/>
        <v>123.03680468974169</v>
      </c>
      <c r="AK45" s="108" t="n">
        <f t="shared" si="58"/>
        <v>110.75158337773716</v>
      </c>
      <c r="AL45" s="108" t="n">
        <f t="shared" si="58"/>
        <v>108.50108283127972</v>
      </c>
      <c r="AM45" s="108" t="n">
        <f t="shared" si="58"/>
        <v>94.774453449120912</v>
      </c>
      <c r="AN45" s="108" t="n">
        <f t="shared" si="58"/>
        <v>94.084405518169959</v>
      </c>
      <c r="AO45" s="108" t="n">
        <f t="shared" si="58"/>
        <v>102.99258096620177</v>
      </c>
      <c r="AP45" s="108" t="n">
        <f t="shared" si="58"/>
        <v>120.23584916176587</v>
      </c>
      <c r="AQ45" s="108" t="n">
        <f t="shared" si="58"/>
        <v>115.28774503364561</v>
      </c>
      <c r="AR45" s="108" t="n">
        <f t="shared" si="58"/>
        <v>127.55540711091118</v>
      </c>
      <c r="AS45" s="108" t="n">
        <f t="shared" si="58"/>
        <v>156.74251616409472</v>
      </c>
      <c r="AT45" s="108" t="n">
        <f t="shared" si="58"/>
        <v>110.31236636461622</v>
      </c>
      <c r="AU45" s="108" t="n">
        <f t="shared" si="58"/>
        <v>115.244436989557</v>
      </c>
      <c r="AV45" s="109" t="n">
        <f t="shared" si="58"/>
        <v>67.239928341740466</v>
      </c>
      <c r="AW45" s="41"/>
    </row>
    <row r="46">
      <c r="A46" s="101" t="str">
        <f t="shared" si="7"/>
        <v>Navy</v>
      </c>
      <c r="B46" s="38" t="str">
        <f t="shared" si="3"/>
        <v>Non-development
or Commercial Similar</v>
      </c>
      <c r="C46" s="26" t="n">
        <f t="shared" si="36"/>
        <v>3.1945020673582313E-2</v>
      </c>
      <c r="D46" s="26" t="n">
        <f t="shared" si="37"/>
        <v>1.4567024290330506E-2</v>
      </c>
      <c r="E46" s="26" t="n">
        <f t="shared" si="38"/>
        <v>9.26939786E-5</v>
      </c>
      <c r="F46" s="26" t="n">
        <f t="shared" si="39"/>
        <v>5.4378773379592911E-5</v>
      </c>
      <c r="G46" s="29" t="n">
        <f t="shared" si="40"/>
        <v>-0.99363672519846558</v>
      </c>
      <c r="H46" s="25" t="n">
        <f t="shared" si="41"/>
        <v>-0.9970983277942701</v>
      </c>
      <c r="I46" s="25" t="n">
        <f t="shared" si="42"/>
        <v>0.58664839076821018</v>
      </c>
      <c r="J46" s="11" t="n">
        <f t="shared" si="15"/>
        <v>7.4831494298075064E-7</v>
      </c>
      <c r="K46" s="106" t="n">
        <f t="shared" si="8"/>
        <v>7.6295966294333936E-7</v>
      </c>
      <c r="M46" s="77" t="str">
        <f t="shared" ref="M46:N46" si="59">M19</f>
        <v>Navy</v>
      </c>
      <c r="N46" s="1" t="str">
        <f t="shared" si="59"/>
        <v>Non-development
or Commercial Similar</v>
      </c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18" t="str">
        <f t="shared" ref="Y46:AV46" si="60">IF(Y19="","",Y19/VLOOKUP(Y$28,deflator,2,FALSE)/1000000000)</f>
      </c>
      <c r="Z46" s="18" t="str">
        <f t="shared" si="60"/>
      </c>
      <c r="AA46" s="18" t="n">
        <f t="shared" si="60"/>
        <v>7.7168071500013286E-2</v>
      </c>
      <c r="AB46" s="18" t="n">
        <f t="shared" si="60"/>
        <v>0.81319386530968496</v>
      </c>
      <c r="AC46" s="18" t="n">
        <f t="shared" si="60"/>
        <v>0.42818333814904769</v>
      </c>
      <c r="AD46" s="18" t="n">
        <f t="shared" si="60"/>
        <v>0.34242954574886397</v>
      </c>
      <c r="AE46" s="18" t="n">
        <f t="shared" si="60"/>
        <v>0.13503222844613569</v>
      </c>
      <c r="AF46" s="18" t="n">
        <f t="shared" si="60"/>
        <v>5.4197750199177332E-3</v>
      </c>
      <c r="AG46" s="18" t="n">
        <f t="shared" si="60"/>
        <v>1.553908441219865E-2</v>
      </c>
      <c r="AH46" s="18" t="n">
        <f t="shared" si="60"/>
        <v>3.179665273177252E-3</v>
      </c>
      <c r="AI46" s="18" t="n">
        <f t="shared" si="60"/>
        <v>5.3695394845606606E-2</v>
      </c>
      <c r="AJ46" s="18" t="n">
        <f t="shared" si="60"/>
        <v>0.51041354213760981</v>
      </c>
      <c r="AK46" s="18" t="n">
        <f t="shared" si="60"/>
        <v>5.6431549469442045E-2</v>
      </c>
      <c r="AL46" s="18" t="n">
        <f t="shared" si="60"/>
        <v>4.7029365717104463E-2</v>
      </c>
      <c r="AM46" s="18" t="n">
        <f t="shared" si="60"/>
        <v>4.7326086384461737E-2</v>
      </c>
      <c r="AN46" s="18" t="n">
        <f t="shared" si="60"/>
        <v>3.1945020673582313E-2</v>
      </c>
      <c r="AO46" s="18" t="n">
        <f t="shared" si="60"/>
        <v>3.5917348071843012E-2</v>
      </c>
      <c r="AP46" s="18" t="n">
        <f t="shared" si="60"/>
        <v>1.5849438589333797E-2</v>
      </c>
      <c r="AQ46" s="18" t="n">
        <f t="shared" si="60"/>
        <v>3.0522722778937E-2</v>
      </c>
      <c r="AR46" s="18" t="n">
        <f t="shared" si="60"/>
        <v>3.1147581597843726E-2</v>
      </c>
      <c r="AS46" s="18" t="n">
        <f t="shared" si="60"/>
        <v>1.3848929122734284E-2</v>
      </c>
      <c r="AT46" s="18" t="n">
        <f t="shared" si="60"/>
        <v>1.4567024290330506E-2</v>
      </c>
      <c r="AU46" s="18" t="n">
        <f t="shared" si="60"/>
        <v>9.26939786E-5</v>
      </c>
      <c r="AV46" s="91" t="n">
        <f t="shared" si="60"/>
        <v>5.4378773379592911E-5</v>
      </c>
      <c r="AW46" s="41"/>
    </row>
    <row r="47">
      <c r="A47" s="101" t="str">
        <f t="shared" si="7"/>
        <v>Navy</v>
      </c>
      <c r="B47" s="38" t="str">
        <f t="shared" si="3"/>
        <v>Any Commercial
Classification</v>
      </c>
      <c r="C47" s="26" t="n">
        <f t="shared" si="36"/>
        <v>7.6972285857144378</v>
      </c>
      <c r="D47" s="26" t="n">
        <f t="shared" si="37"/>
        <v>9.0423423415108566</v>
      </c>
      <c r="E47" s="26" t="n">
        <f t="shared" si="38"/>
        <v>8.6254039297656</v>
      </c>
      <c r="F47" s="26" t="n">
        <f t="shared" si="39"/>
        <v>4.0334253649038736</v>
      </c>
      <c r="G47" s="29" t="n">
        <f t="shared" si="40"/>
        <v>-4.6109558342113388E-2</v>
      </c>
      <c r="H47" s="25" t="n">
        <f t="shared" si="41"/>
        <v>0.12058565413710021</v>
      </c>
      <c r="I47" s="25" t="n">
        <f t="shared" si="42"/>
        <v>0.46762162070866448</v>
      </c>
      <c r="J47" s="11" t="n">
        <f t="shared" si="15"/>
        <v>6.9632555937009788E-2</v>
      </c>
      <c r="K47" s="106" t="n">
        <f t="shared" si="8"/>
        <v>5.6590847230640728E-2</v>
      </c>
      <c r="M47" s="77" t="str">
        <f t="shared" ref="M47:N47" si="61">M20</f>
        <v>Navy</v>
      </c>
      <c r="N47" s="1" t="str">
        <f t="shared" si="61"/>
        <v>Any Commercial
Classification</v>
      </c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18" t="n">
        <f t="shared" ref="Y47:AV47" si="62">IF(Y20="","",Y20/VLOOKUP(Y$28,deflator,2,FALSE)/1000000000)</f>
        <v>3.7392399540242396</v>
      </c>
      <c r="Z47" s="18" t="n">
        <f t="shared" si="62"/>
        <v>4.0843710566499363</v>
      </c>
      <c r="AA47" s="18" t="n">
        <f t="shared" si="62"/>
        <v>7.8156590604438323</v>
      </c>
      <c r="AB47" s="18" t="n">
        <f t="shared" si="62"/>
        <v>9.1026766956998717</v>
      </c>
      <c r="AC47" s="18" t="n">
        <f t="shared" si="62"/>
        <v>10.809054696593858</v>
      </c>
      <c r="AD47" s="18" t="n">
        <f t="shared" si="62"/>
        <v>8.3405435927649716</v>
      </c>
      <c r="AE47" s="18" t="n">
        <f t="shared" si="62"/>
        <v>9.855086003836691</v>
      </c>
      <c r="AF47" s="18" t="n">
        <f t="shared" si="62"/>
        <v>12.887289391425055</v>
      </c>
      <c r="AG47" s="18" t="n">
        <f t="shared" si="62"/>
        <v>11.658570590664928</v>
      </c>
      <c r="AH47" s="18" t="n">
        <f t="shared" si="62"/>
        <v>11.929962306467955</v>
      </c>
      <c r="AI47" s="18" t="n">
        <f t="shared" si="62"/>
        <v>10.22326318230628</v>
      </c>
      <c r="AJ47" s="18" t="n">
        <f t="shared" si="62"/>
        <v>9.8827564253245281</v>
      </c>
      <c r="AK47" s="18" t="n">
        <f t="shared" si="62"/>
        <v>8.3368352361980094</v>
      </c>
      <c r="AL47" s="18" t="n">
        <f t="shared" si="62"/>
        <v>7.6965767195974291</v>
      </c>
      <c r="AM47" s="18" t="n">
        <f t="shared" si="62"/>
        <v>7.2423810607694126</v>
      </c>
      <c r="AN47" s="18" t="n">
        <f t="shared" si="62"/>
        <v>7.6972285857144378</v>
      </c>
      <c r="AO47" s="18" t="n">
        <f t="shared" si="62"/>
        <v>7.5721971830317871</v>
      </c>
      <c r="AP47" s="18" t="n">
        <f t="shared" si="62"/>
        <v>7.6805763595039922</v>
      </c>
      <c r="AQ47" s="18" t="n">
        <f t="shared" si="62"/>
        <v>8.2423668425267458</v>
      </c>
      <c r="AR47" s="18" t="n">
        <f t="shared" si="62"/>
        <v>9.0446569618649448</v>
      </c>
      <c r="AS47" s="18" t="n">
        <f t="shared" si="62"/>
        <v>9.3600361675590005</v>
      </c>
      <c r="AT47" s="18" t="n">
        <f t="shared" si="62"/>
        <v>9.0423423415108566</v>
      </c>
      <c r="AU47" s="18" t="n">
        <f t="shared" si="62"/>
        <v>8.6254039297656</v>
      </c>
      <c r="AV47" s="91" t="n">
        <f t="shared" si="62"/>
        <v>4.0334253649038736</v>
      </c>
      <c r="AW47" s="41"/>
    </row>
    <row r="48">
      <c r="A48" s="72" t="str">
        <f t="shared" si="7"/>
        <v>Navy</v>
      </c>
      <c r="B48" s="73" t="n">
        <f t="shared" si="3"/>
        <v>0</v>
      </c>
      <c r="C48" s="104" t="n">
        <f t="shared" si="36"/>
        <v>1.7217396635422913E-3</v>
      </c>
      <c r="D48" s="104" t="n">
        <f t="shared" si="37"/>
        <v>2.2594080028665805E-2</v>
      </c>
      <c r="E48" s="104" t="n">
        <f t="shared" si="38"/>
        <v>3.42491E-4</v>
      </c>
      <c r="F48" s="104" t="n">
        <f t="shared" si="39"/>
        <v>4.9766614645326698E-5</v>
      </c>
      <c r="G48" s="82" t="n">
        <f t="shared" si="40"/>
        <v>-0.98484156028634617</v>
      </c>
      <c r="H48" s="92" t="n">
        <f t="shared" si="41"/>
        <v>-0.80107852118864353</v>
      </c>
      <c r="I48" s="92" t="n">
        <f t="shared" si="42"/>
        <v>0.14530780267314089</v>
      </c>
      <c r="J48" s="105" t="n">
        <f t="shared" si="15"/>
        <v>2.7649167400871526E-6</v>
      </c>
      <c r="K48" s="107" t="n">
        <f t="shared" si="8"/>
        <v>6.9824891544682664E-7</v>
      </c>
      <c r="M48" s="78" t="str">
        <f t="shared" ref="M48:N48" si="63">M21</f>
        <v>Navy</v>
      </c>
      <c r="N48" s="79" t="n">
        <f t="shared" si="63"/>
        <v>0</v>
      </c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102" t="n">
        <f t="shared" ref="Y48:AV48" si="64">IF(Y21="","",Y21/VLOOKUP(Y$28,deflator,2,FALSE)/1000000000)</f>
        <v>0</v>
      </c>
      <c r="Z48" s="102" t="n">
        <f t="shared" si="64"/>
        <v>0</v>
      </c>
      <c r="AA48" s="102" t="n">
        <f t="shared" si="64"/>
        <v>3.5817912158652064E-2</v>
      </c>
      <c r="AB48" s="102" t="n">
        <f t="shared" si="64"/>
        <v>1.6932635444328523E-2</v>
      </c>
      <c r="AC48" s="102" t="n">
        <f t="shared" si="64"/>
        <v>1.1387844244552015E-4</v>
      </c>
      <c r="AD48" s="102" t="n">
        <f t="shared" si="64"/>
        <v>8.8700464015020318E-4</v>
      </c>
      <c r="AE48" s="102" t="n">
        <f t="shared" si="64"/>
        <v>2.0029902328051701E-5</v>
      </c>
      <c r="AF48" s="102" t="n">
        <f t="shared" si="64"/>
        <v>5.4432677756686077E-6</v>
      </c>
      <c r="AG48" s="102" t="n">
        <f t="shared" si="64"/>
        <v>6.4540874556536149E-4</v>
      </c>
      <c r="AH48" s="102" t="n">
        <f t="shared" si="64"/>
        <v>2.0531298366817485E-3</v>
      </c>
      <c r="AI48" s="102" t="n">
        <f t="shared" si="64"/>
        <v>-1.0381972102836739E-2</v>
      </c>
      <c r="AJ48" s="102" t="n">
        <f t="shared" si="64"/>
        <v>5.3496598987845187E-4</v>
      </c>
      <c r="AK48" s="102" t="n">
        <f t="shared" si="64"/>
        <v>4.0031031393548077E-4</v>
      </c>
      <c r="AL48" s="102" t="n">
        <f t="shared" si="64"/>
        <v>1.9637190043317532E-4</v>
      </c>
      <c r="AM48" s="102" t="n">
        <f t="shared" si="64"/>
        <v>0</v>
      </c>
      <c r="AN48" s="102" t="n">
        <f t="shared" si="64"/>
        <v>1.7217396635422913E-3</v>
      </c>
      <c r="AO48" s="102" t="n">
        <f t="shared" si="64"/>
        <v>9.0920036110623799E-4</v>
      </c>
      <c r="AP48" s="102" t="n">
        <f t="shared" si="64"/>
        <v>3.4026134082863709E-3</v>
      </c>
      <c r="AQ48" s="102" t="n">
        <f t="shared" si="64"/>
        <v>4.761827323605565E-2</v>
      </c>
      <c r="AR48" s="102" t="n">
        <f t="shared" si="64"/>
        <v>2.0937049793740069E-3</v>
      </c>
      <c r="AS48" s="102" t="n">
        <f t="shared" si="64"/>
        <v>2.3426832088140866E-3</v>
      </c>
      <c r="AT48" s="102" t="n">
        <f t="shared" si="64"/>
        <v>2.2594080028665805E-2</v>
      </c>
      <c r="AU48" s="102" t="n">
        <f t="shared" si="64"/>
        <v>3.42491E-4</v>
      </c>
      <c r="AV48" s="103" t="n">
        <f t="shared" si="64"/>
        <v>4.9766614645326698E-5</v>
      </c>
      <c r="AW48" s="41"/>
    </row>
    <row r="49">
      <c r="A49" s="98" t="str">
        <f t="shared" si="7"/>
        <v>Other DoD</v>
      </c>
      <c r="B49" s="99" t="str">
        <f t="shared" si="3"/>
        <v>Not Classified
as Commercial</v>
      </c>
      <c r="C49" s="96" t="n">
        <f t="shared" si="36"/>
        <v>23.936738238283848</v>
      </c>
      <c r="D49" s="96" t="n">
        <f t="shared" si="37"/>
        <v>27.603478211376039</v>
      </c>
      <c r="E49" s="96" t="n">
        <f t="shared" si="38"/>
        <v>27.0299572121186</v>
      </c>
      <c r="F49" s="96" t="n">
        <f t="shared" si="39"/>
        <v>16.109893263498879</v>
      </c>
      <c r="G49" s="81" t="n">
        <f t="shared" si="40"/>
        <v>-2.0777127971542297E-2</v>
      </c>
      <c r="H49" s="71" t="n">
        <f t="shared" si="41"/>
        <v>0.12922474829454966</v>
      </c>
      <c r="I49" s="71" t="n">
        <f t="shared" si="42"/>
        <v>0.59600143415233287</v>
      </c>
      <c r="J49" s="97" t="n">
        <f t="shared" si="15"/>
        <v>0.66227518849722578</v>
      </c>
      <c r="K49" s="100" t="n">
        <f t="shared" si="8"/>
        <v>0.6797886990096087</v>
      </c>
      <c r="M49" s="74" t="str">
        <f t="shared" ref="M49:N49" si="65">M22</f>
        <v>Other DoD</v>
      </c>
      <c r="N49" s="75" t="str">
        <f t="shared" si="65"/>
        <v>Not Classified
as Commercial</v>
      </c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108" t="n">
        <f t="shared" ref="Y49:AV49" si="66">IF(Y22="","",Y22/VLOOKUP(Y$28,deflator,2,FALSE)/1000000000)</f>
        <v>8.2791354201892613</v>
      </c>
      <c r="Z49" s="108" t="n">
        <f t="shared" si="66"/>
        <v>9.9001060176583611</v>
      </c>
      <c r="AA49" s="108" t="n">
        <f t="shared" si="66"/>
        <v>12.834650770176713</v>
      </c>
      <c r="AB49" s="108" t="n">
        <f t="shared" si="66"/>
        <v>16.31007014715594</v>
      </c>
      <c r="AC49" s="108" t="n">
        <f t="shared" si="66"/>
        <v>15.20559198574742</v>
      </c>
      <c r="AD49" s="108" t="n">
        <f t="shared" si="66"/>
        <v>18.586672940943338</v>
      </c>
      <c r="AE49" s="108" t="n">
        <f t="shared" si="66"/>
        <v>19.577849927296921</v>
      </c>
      <c r="AF49" s="108" t="n">
        <f t="shared" si="66"/>
        <v>18.351751945713485</v>
      </c>
      <c r="AG49" s="108" t="n">
        <f t="shared" si="66"/>
        <v>23.636957835019548</v>
      </c>
      <c r="AH49" s="108" t="n">
        <f t="shared" si="66"/>
        <v>27.281616915517635</v>
      </c>
      <c r="AI49" s="108" t="n">
        <f t="shared" si="66"/>
        <v>26.310420784440627</v>
      </c>
      <c r="AJ49" s="108" t="n">
        <f t="shared" si="66"/>
        <v>29.279589739442379</v>
      </c>
      <c r="AK49" s="108" t="n">
        <f t="shared" si="66"/>
        <v>28.476921917502839</v>
      </c>
      <c r="AL49" s="108" t="n">
        <f t="shared" si="66"/>
        <v>25.386712350938989</v>
      </c>
      <c r="AM49" s="108" t="n">
        <f t="shared" si="66"/>
        <v>25.658463948159785</v>
      </c>
      <c r="AN49" s="108" t="n">
        <f t="shared" si="66"/>
        <v>23.936738238283848</v>
      </c>
      <c r="AO49" s="108" t="n">
        <f t="shared" si="66"/>
        <v>24.497903484283132</v>
      </c>
      <c r="AP49" s="108" t="n">
        <f t="shared" si="66"/>
        <v>25.189549263966086</v>
      </c>
      <c r="AQ49" s="108" t="n">
        <f t="shared" si="66"/>
        <v>26.472345307896443</v>
      </c>
      <c r="AR49" s="108" t="n">
        <f t="shared" si="66"/>
        <v>28.800494978275818</v>
      </c>
      <c r="AS49" s="108" t="n">
        <f t="shared" si="66"/>
        <v>29.23962493779954</v>
      </c>
      <c r="AT49" s="108" t="n">
        <f t="shared" si="66"/>
        <v>27.603478211376039</v>
      </c>
      <c r="AU49" s="108" t="n">
        <f t="shared" si="66"/>
        <v>27.0299572121186</v>
      </c>
      <c r="AV49" s="109" t="n">
        <f t="shared" si="66"/>
        <v>16.109893263498879</v>
      </c>
      <c r="AW49" s="41"/>
    </row>
    <row r="50">
      <c r="A50" s="101" t="str">
        <f t="shared" si="7"/>
        <v>Other DoD</v>
      </c>
      <c r="B50" s="38" t="str">
        <f t="shared" si="3"/>
        <v>Non-development
or Commercial Similar</v>
      </c>
      <c r="C50" s="26" t="n">
        <f t="shared" si="36"/>
        <v>4.1526609424023071E-3</v>
      </c>
      <c r="D50" s="26" t="n">
        <f t="shared" si="37"/>
        <v>4.2084187116706367E-3</v>
      </c>
      <c r="E50" s="26" t="n">
        <f t="shared" si="38"/>
        <v>5.5074702500000003E-3</v>
      </c>
      <c r="F50" s="26" t="n">
        <f t="shared" si="39"/>
        <v>4.7830608047926194E-4</v>
      </c>
      <c r="G50" s="29" t="n">
        <f t="shared" si="40"/>
        <v>0.30867925159796483</v>
      </c>
      <c r="H50" s="25" t="n">
        <f t="shared" si="41"/>
        <v>0.32625088500818911</v>
      </c>
      <c r="I50" s="25" t="n">
        <f t="shared" si="42"/>
        <v>8.684678423442449E-2</v>
      </c>
      <c r="J50" s="11" t="n">
        <f t="shared" si="15"/>
        <v>1.3494142330074842E-4</v>
      </c>
      <c r="K50" s="106" t="n">
        <f t="shared" si="8"/>
        <v>2.018306781175809E-5</v>
      </c>
      <c r="M50" s="77" t="str">
        <f t="shared" ref="M50:N53" si="67">M23</f>
        <v>Other DoD</v>
      </c>
      <c r="N50" s="1" t="str">
        <f t="shared" si="67"/>
        <v>Non-development
or Commercial Similar</v>
      </c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18" t="n">
        <f t="shared" ref="Y50:AV50" si="68">IF(Y23="","",Y23/VLOOKUP(Y$28,deflator,2,FALSE)/1000000000)</f>
        <v>8.7249422687535236E-6</v>
      </c>
      <c r="Z50" s="18" t="n">
        <f t="shared" si="68"/>
        <v>6.8210111524983622E-6</v>
      </c>
      <c r="AA50" s="18" t="n">
        <f t="shared" si="68"/>
        <v>2.7867434680125303E-2</v>
      </c>
      <c r="AB50" s="18" t="n">
        <f t="shared" si="68"/>
        <v>2.6371648334342909E-2</v>
      </c>
      <c r="AC50" s="18" t="n">
        <f t="shared" si="68"/>
        <v>0.15409654707704734</v>
      </c>
      <c r="AD50" s="18" t="n">
        <f t="shared" si="68"/>
        <v>1.4150579275184946E-2</v>
      </c>
      <c r="AE50" s="18" t="n">
        <f t="shared" si="68"/>
        <v>1.4607353594753078E-2</v>
      </c>
      <c r="AF50" s="18" t="n">
        <f t="shared" si="68"/>
        <v>2.3140430854457938E-2</v>
      </c>
      <c r="AG50" s="18" t="n">
        <f t="shared" si="68"/>
        <v>2.9221004002925058E-2</v>
      </c>
      <c r="AH50" s="18" t="n">
        <f t="shared" si="68"/>
        <v>1.4521254818143758E-2</v>
      </c>
      <c r="AI50" s="18" t="n">
        <f t="shared" si="68"/>
        <v>0.17545361431168258</v>
      </c>
      <c r="AJ50" s="18" t="n">
        <f t="shared" si="68"/>
        <v>0.22561321631925435</v>
      </c>
      <c r="AK50" s="18" t="n">
        <f t="shared" si="68"/>
        <v>0.18884322834835515</v>
      </c>
      <c r="AL50" s="18" t="n">
        <f t="shared" si="68"/>
        <v>0.13728527620764344</v>
      </c>
      <c r="AM50" s="18" t="n">
        <f t="shared" si="68"/>
        <v>0.15081099859651137</v>
      </c>
      <c r="AN50" s="18" t="n">
        <f t="shared" si="68"/>
        <v>4.1526609424023071E-3</v>
      </c>
      <c r="AO50" s="18" t="n">
        <f t="shared" si="68"/>
        <v>-7.3411505203675991E-4</v>
      </c>
      <c r="AP50" s="18" t="n">
        <f t="shared" si="68"/>
        <v>-7.7492349048340038E-4</v>
      </c>
      <c r="AQ50" s="18" t="n">
        <f t="shared" si="68"/>
        <v>-6.125207905399859E-3</v>
      </c>
      <c r="AR50" s="18" t="n">
        <f t="shared" si="68"/>
        <v>-1.217866966098729E-4</v>
      </c>
      <c r="AS50" s="18" t="n">
        <f t="shared" si="68"/>
        <v>5.8651076768809146E-3</v>
      </c>
      <c r="AT50" s="18" t="n">
        <f t="shared" si="68"/>
        <v>4.2084187116706367E-3</v>
      </c>
      <c r="AU50" s="18" t="n">
        <f t="shared" si="68"/>
        <v>5.5074702500000003E-3</v>
      </c>
      <c r="AV50" s="91" t="n">
        <f t="shared" si="68"/>
        <v>4.7830608047926194E-4</v>
      </c>
      <c r="AW50" s="41"/>
    </row>
    <row r="51">
      <c r="A51" s="101" t="str">
        <f t="shared" si="7"/>
        <v>Other DoD</v>
      </c>
      <c r="B51" s="38" t="str">
        <f t="shared" si="3"/>
        <v>Any Commercial
Classification</v>
      </c>
      <c r="C51" s="26" t="n">
        <f t="shared" si="36"/>
        <v>9.7255534667042909</v>
      </c>
      <c r="D51" s="26" t="n">
        <f t="shared" si="37"/>
        <v>13.561462648269021</v>
      </c>
      <c r="E51" s="26" t="n">
        <f t="shared" si="38"/>
        <v>13.778320405145399</v>
      </c>
      <c r="F51" s="26" t="n">
        <f t="shared" si="39"/>
        <v>7.5880118942374857</v>
      </c>
      <c r="G51" s="29" t="n">
        <f t="shared" si="40"/>
        <v>1.5990735107326959E-2</v>
      </c>
      <c r="H51" s="25" t="n">
        <f t="shared" si="41"/>
        <v>0.4167132443737902</v>
      </c>
      <c r="I51" s="25" t="n">
        <f t="shared" si="42"/>
        <v>0.5507211090405334</v>
      </c>
      <c r="J51" s="11" t="n">
        <f t="shared" si="15"/>
        <v>0.33758987007947339</v>
      </c>
      <c r="K51" s="106" t="n">
        <f t="shared" si="8"/>
        <v>0.32019111792257943</v>
      </c>
      <c r="M51" s="77" t="str">
        <f t="shared" si="67"/>
        <v>Other DoD</v>
      </c>
      <c r="N51" s="1" t="str">
        <f t="shared" si="67"/>
        <v>Any Commercial
Classification</v>
      </c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18" t="n">
        <f t="shared" ref="Y51:AV51" si="69">IF(Y24="","",Y24/VLOOKUP(Y$28,deflator,2,FALSE)/1000000000)</f>
        <v>1.3441895545757014</v>
      </c>
      <c r="Z51" s="18" t="n">
        <f t="shared" si="69"/>
        <v>1.9241148123619023</v>
      </c>
      <c r="AA51" s="18" t="n">
        <f t="shared" si="69"/>
        <v>4.7573684932922138</v>
      </c>
      <c r="AB51" s="18" t="n">
        <f t="shared" si="69"/>
        <v>5.8496473315498516</v>
      </c>
      <c r="AC51" s="18" t="n">
        <f t="shared" si="69"/>
        <v>6.6920785999630361</v>
      </c>
      <c r="AD51" s="18" t="n">
        <f t="shared" si="69"/>
        <v>6.1096562359352928</v>
      </c>
      <c r="AE51" s="18" t="n">
        <f t="shared" si="69"/>
        <v>7.3875748214323576</v>
      </c>
      <c r="AF51" s="18" t="n">
        <f t="shared" si="69"/>
        <v>6.8784271847898344</v>
      </c>
      <c r="AG51" s="18" t="n">
        <f t="shared" si="69"/>
        <v>7.4101309086466953</v>
      </c>
      <c r="AH51" s="18" t="n">
        <f t="shared" si="69"/>
        <v>8.4724202227190624</v>
      </c>
      <c r="AI51" s="18" t="n">
        <f t="shared" si="69"/>
        <v>10.047030253052959</v>
      </c>
      <c r="AJ51" s="18" t="n">
        <f t="shared" si="69"/>
        <v>11.525684776653545</v>
      </c>
      <c r="AK51" s="18" t="n">
        <f t="shared" si="69"/>
        <v>12.243237344710993</v>
      </c>
      <c r="AL51" s="18" t="n">
        <f t="shared" si="69"/>
        <v>10.244168891273311</v>
      </c>
      <c r="AM51" s="18" t="n">
        <f t="shared" si="69"/>
        <v>10.066415865213772</v>
      </c>
      <c r="AN51" s="18" t="n">
        <f t="shared" si="69"/>
        <v>9.7255534667042909</v>
      </c>
      <c r="AO51" s="18" t="n">
        <f t="shared" si="69"/>
        <v>10.120887749628448</v>
      </c>
      <c r="AP51" s="18" t="n">
        <f t="shared" si="69"/>
        <v>10.794370741863693</v>
      </c>
      <c r="AQ51" s="18" t="n">
        <f t="shared" si="69"/>
        <v>12.400650705427074</v>
      </c>
      <c r="AR51" s="18" t="n">
        <f t="shared" si="69"/>
        <v>13.605565743187839</v>
      </c>
      <c r="AS51" s="18" t="n">
        <f t="shared" si="69"/>
        <v>14.191602168633965</v>
      </c>
      <c r="AT51" s="18" t="n">
        <f t="shared" si="69"/>
        <v>13.561462648269021</v>
      </c>
      <c r="AU51" s="18" t="n">
        <f t="shared" si="69"/>
        <v>13.778320405145399</v>
      </c>
      <c r="AV51" s="91" t="n">
        <f t="shared" si="69"/>
        <v>7.5880118942374857</v>
      </c>
      <c r="AW51" s="41"/>
    </row>
    <row r="52">
      <c r="A52" s="72" t="str">
        <f t="shared" si="7"/>
        <v>Other DoD</v>
      </c>
      <c r="B52" s="73" t="n">
        <f t="shared" si="3"/>
        <v>0</v>
      </c>
      <c r="C52" s="104" t="str">
        <f t="shared" si="36"/>
      </c>
      <c r="D52" s="104" t="n">
        <f t="shared" si="37"/>
        <v>6.7677845003461152E-4</v>
      </c>
      <c r="E52" s="104" t="str">
        <f t="shared" si="38"/>
      </c>
      <c r="F52" s="104" t="str">
        <f t="shared" si="39"/>
      </c>
      <c r="G52" s="82" t="e">
        <f t="shared" si="40"/>
        <v>#VALUE!</v>
      </c>
      <c r="H52" s="92" t="e">
        <f t="shared" si="41"/>
        <v>#VALUE!</v>
      </c>
      <c r="I52" s="92" t="e">
        <f t="shared" si="42"/>
        <v>#VALUE!</v>
      </c>
      <c r="J52" s="105" t="n">
        <f t="shared" si="15"/>
        <v>0</v>
      </c>
      <c r="K52" s="107" t="n">
        <f t="shared" si="8"/>
        <v>0</v>
      </c>
      <c r="M52" s="78" t="str">
        <f t="shared" si="67"/>
        <v>Other DoD</v>
      </c>
      <c r="N52" s="79" t="n">
        <f t="shared" si="67"/>
        <v>0</v>
      </c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102" t="str">
        <f t="shared" ref="Y52:AV52" si="70">IF(Y25="","",Y25/VLOOKUP(Y$28,deflator,2,FALSE)/1000000000)</f>
      </c>
      <c r="Z52" s="102" t="n">
        <f t="shared" si="70"/>
        <v>0</v>
      </c>
      <c r="AA52" s="102" t="str">
        <f t="shared" si="70"/>
      </c>
      <c r="AB52" s="102" t="n">
        <f t="shared" si="70"/>
        <v>0</v>
      </c>
      <c r="AC52" s="102" t="str">
        <f t="shared" si="70"/>
      </c>
      <c r="AD52" s="102" t="str">
        <f t="shared" si="70"/>
      </c>
      <c r="AE52" s="102" t="str">
        <f t="shared" si="70"/>
      </c>
      <c r="AF52" s="102" t="str">
        <f t="shared" si="70"/>
      </c>
      <c r="AG52" s="102" t="str">
        <f t="shared" si="70"/>
      </c>
      <c r="AH52" s="102" t="n">
        <f t="shared" si="70"/>
        <v>3.1242563688668669E-4</v>
      </c>
      <c r="AI52" s="102" t="n">
        <f t="shared" si="70"/>
        <v>-2.2398451881521032E-4</v>
      </c>
      <c r="AJ52" s="102" t="str">
        <f t="shared" si="70"/>
      </c>
      <c r="AK52" s="102" t="str">
        <f t="shared" si="70"/>
      </c>
      <c r="AL52" s="102" t="str">
        <f t="shared" si="70"/>
      </c>
      <c r="AM52" s="102" t="n">
        <f t="shared" si="70"/>
        <v>-6.7702179674813067E-4</v>
      </c>
      <c r="AN52" s="102" t="str">
        <f t="shared" si="70"/>
      </c>
      <c r="AO52" s="102" t="str">
        <f t="shared" si="70"/>
      </c>
      <c r="AP52" s="102" t="str">
        <f t="shared" si="70"/>
      </c>
      <c r="AQ52" s="102" t="n">
        <f t="shared" si="70"/>
        <v>1.9187898735868458E-3</v>
      </c>
      <c r="AR52" s="102" t="n">
        <f t="shared" si="70"/>
        <v>6.5777314645675238E-4</v>
      </c>
      <c r="AS52" s="102" t="n">
        <f t="shared" si="70"/>
        <v>5.4189509358129747E-4</v>
      </c>
      <c r="AT52" s="102" t="n">
        <f t="shared" si="70"/>
        <v>6.7677845003461152E-4</v>
      </c>
      <c r="AU52" s="102" t="str">
        <f t="shared" si="70"/>
      </c>
      <c r="AV52" s="103" t="str">
        <f t="shared" si="70"/>
      </c>
      <c r="AW52" s="41"/>
    </row>
    <row r="53">
      <c r="A53" s="38" t="str">
        <f t="shared" si="7"/>
        <v>Grand Total</v>
      </c>
      <c r="B53" s="38" t="str">
        <f t="shared" si="3"/>
      </c>
      <c r="C53" s="26" t="n">
        <f t="shared" si="36"/>
        <v>328.86986160695335</v>
      </c>
      <c r="D53" s="26" t="n">
        <f t="shared" si="37"/>
        <v>413.88261452063472</v>
      </c>
      <c r="E53" s="26" t="n">
        <f t="shared" si="38"/>
        <v>414.32069204920396</v>
      </c>
      <c r="F53" s="26" t="n">
        <f t="shared" si="39"/>
        <v>206.02097108554162</v>
      </c>
      <c r="G53" s="29" t="n">
        <f t="shared" si="40"/>
        <v>1.0584583966557481E-3</v>
      </c>
      <c r="H53" s="25" t="n">
        <f t="shared" si="41"/>
        <v>0.25983174628624561</v>
      </c>
      <c r="I53" s="25" t="n">
        <f t="shared" si="42"/>
        <v>0.49725001680841696</v>
      </c>
      <c r="J53" s="11" t="b">
        <f>SUM(J29:J52)=6</f>
        <v>1</v>
      </c>
      <c r="K53" s="11" t="b">
        <f>SUM(K29:K52)=6</f>
        <v>1</v>
      </c>
      <c r="M53" s="1" t="str">
        <f t="shared" si="67"/>
        <v>Grand Total</v>
      </c>
      <c r="N53" s="1" t="str">
        <f t="shared" si="67"/>
      </c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18" t="n">
        <f t="shared" ref="Y53:AV53" si="71">IF(Y26="","",Y26/VLOOKUP(Y$28,deflator,2,FALSE)/1000000000)</f>
        <v>213.564752581379</v>
      </c>
      <c r="Z53" s="18" t="n">
        <f t="shared" si="71"/>
        <v>227.14667307963117</v>
      </c>
      <c r="AA53" s="18" t="n">
        <f t="shared" si="71"/>
        <v>263.70993880780117</v>
      </c>
      <c r="AB53" s="18" t="n">
        <f t="shared" si="71"/>
        <v>322.34222801478433</v>
      </c>
      <c r="AC53" s="18" t="n">
        <f t="shared" si="71"/>
        <v>341.7661616284463</v>
      </c>
      <c r="AD53" s="18" t="n">
        <f t="shared" si="71"/>
        <v>383.52616139143203</v>
      </c>
      <c r="AE53" s="18" t="n">
        <f t="shared" si="71"/>
        <v>412.68070234721046</v>
      </c>
      <c r="AF53" s="18" t="n">
        <f t="shared" si="71"/>
        <v>446.55681657988873</v>
      </c>
      <c r="AG53" s="18" t="n">
        <f t="shared" si="71"/>
        <v>503.86409846009064</v>
      </c>
      <c r="AH53" s="18" t="n">
        <f t="shared" si="71"/>
        <v>503.50276780955426</v>
      </c>
      <c r="AI53" s="18" t="n">
        <f t="shared" si="71"/>
        <v>474.10678563496941</v>
      </c>
      <c r="AJ53" s="18" t="n">
        <f t="shared" si="71"/>
        <v>472.64262500767177</v>
      </c>
      <c r="AK53" s="18" t="n">
        <f t="shared" si="71"/>
        <v>450.37155703864954</v>
      </c>
      <c r="AL53" s="18" t="n">
        <f t="shared" si="71"/>
        <v>379.13927039526891</v>
      </c>
      <c r="AM53" s="18" t="n">
        <f t="shared" si="71"/>
        <v>343.68014971900078</v>
      </c>
      <c r="AN53" s="18" t="n">
        <f t="shared" si="71"/>
        <v>328.86986160695335</v>
      </c>
      <c r="AO53" s="18" t="n">
        <f t="shared" si="71"/>
        <v>354.92820408839651</v>
      </c>
      <c r="AP53" s="18" t="n">
        <f t="shared" si="71"/>
        <v>374.71140239752384</v>
      </c>
      <c r="AQ53" s="18" t="n">
        <f t="shared" si="71"/>
        <v>409.895778951956</v>
      </c>
      <c r="AR53" s="18" t="n">
        <f t="shared" si="71"/>
        <v>429.90849613047243</v>
      </c>
      <c r="AS53" s="18" t="n">
        <f t="shared" si="71"/>
        <v>467.07220301173697</v>
      </c>
      <c r="AT53" s="18" t="n">
        <f t="shared" si="71"/>
        <v>413.88261452063472</v>
      </c>
      <c r="AU53" s="18" t="n">
        <f t="shared" si="71"/>
        <v>414.32069204920396</v>
      </c>
      <c r="AV53" s="18" t="n">
        <f t="shared" si="71"/>
        <v>206.02097108554162</v>
      </c>
      <c r="AW53" s="41"/>
    </row>
    <row r="54">
      <c r="A54" s="18"/>
      <c r="B54" s="58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</row>
    <row r="55">
      <c r="A55" s="18"/>
      <c r="B55" s="58"/>
      <c r="M55" s="1" t="str">
        <f>M28</f>
        <v>SubCustomer.platform</v>
      </c>
      <c r="N55" s="1" t="str">
        <f t="shared" ref="N55:N80" si="72">N28</f>
        <v>AnyCommercialText</v>
      </c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 t="str">
        <f>Y1</f>
        <v>2000</v>
      </c>
      <c r="Z55" s="41" t="str">
        <f t="shared" ref="Z55:AV55" si="73">Z1</f>
        <v>2001</v>
      </c>
      <c r="AA55" s="41" t="str">
        <f t="shared" si="73"/>
        <v>2002</v>
      </c>
      <c r="AB55" s="41" t="str">
        <f t="shared" si="73"/>
        <v>2003</v>
      </c>
      <c r="AC55" s="41" t="str">
        <f t="shared" si="73"/>
        <v>2004</v>
      </c>
      <c r="AD55" s="41" t="str">
        <f t="shared" si="73"/>
        <v>2005</v>
      </c>
      <c r="AE55" s="41" t="str">
        <f t="shared" si="73"/>
        <v>2006</v>
      </c>
      <c r="AF55" s="41" t="str">
        <f t="shared" si="73"/>
        <v>2007</v>
      </c>
      <c r="AG55" s="41" t="str">
        <f t="shared" si="73"/>
        <v>2008</v>
      </c>
      <c r="AH55" s="41" t="str">
        <f t="shared" si="73"/>
        <v>2009</v>
      </c>
      <c r="AI55" s="41" t="str">
        <f t="shared" si="73"/>
        <v>2010</v>
      </c>
      <c r="AJ55" s="41" t="str">
        <f t="shared" si="73"/>
        <v>2011</v>
      </c>
      <c r="AK55" s="41" t="str">
        <f t="shared" si="73"/>
        <v>2012</v>
      </c>
      <c r="AL55" s="41" t="str">
        <f t="shared" si="73"/>
        <v>2013</v>
      </c>
      <c r="AM55" s="41" t="str">
        <f t="shared" si="73"/>
        <v>2014</v>
      </c>
      <c r="AN55" s="41" t="str">
        <f t="shared" si="73"/>
        <v>2015</v>
      </c>
      <c r="AO55" s="41" t="str">
        <f t="shared" si="73"/>
        <v>2016</v>
      </c>
      <c r="AP55" s="41" t="str">
        <f t="shared" si="73"/>
        <v>2017</v>
      </c>
      <c r="AQ55" s="41" t="str">
        <f t="shared" si="73"/>
        <v>2018</v>
      </c>
      <c r="AR55" s="41" t="str">
        <f t="shared" si="73"/>
        <v>2019</v>
      </c>
      <c r="AS55" s="41" t="str">
        <f t="shared" si="73"/>
        <v>2020</v>
      </c>
      <c r="AT55" s="41" t="str">
        <f t="shared" si="73"/>
        <v>2021</v>
      </c>
      <c r="AU55" s="41" t="str">
        <f t="shared" si="73"/>
        <v>2022</v>
      </c>
      <c r="AV55" s="41" t="str">
        <f t="shared" si="73"/>
        <v>2023</v>
      </c>
      <c r="AW55" s="41"/>
    </row>
    <row r="56">
      <c r="A56" s="18"/>
      <c r="B56" s="58"/>
      <c r="M56" s="74" t="str">
        <f t="shared" ref="M56" si="74">M29</f>
        <v>Air Force</v>
      </c>
      <c r="N56" s="75" t="str">
        <f t="shared" si="72"/>
        <v>Not Classified
as Commercial</v>
      </c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1" t="n">
        <f>Y2/SUMIF($M$2:$M$25,$M56,Y$2:Y$25)</f>
        <v>0.9001103485387888</v>
      </c>
      <c r="Z56" s="71" t="n">
        <f t="shared" ref="Z56:AV56" si="75">Z2/SUMIF($M$2:$M$25,$M56,Z$2:Z$25)</f>
        <v>0.87582969495543683</v>
      </c>
      <c r="AA56" s="71" t="n">
        <f t="shared" si="75"/>
        <v>0.83124181948941911</v>
      </c>
      <c r="AB56" s="71" t="n">
        <f t="shared" si="75"/>
        <v>0.8222090568841568</v>
      </c>
      <c r="AC56" s="71" t="n">
        <f t="shared" si="75"/>
        <v>0.78682641671303866</v>
      </c>
      <c r="AD56" s="71" t="n">
        <f t="shared" si="75"/>
        <v>0.82576457454787888</v>
      </c>
      <c r="AE56" s="71" t="n">
        <f t="shared" si="75"/>
        <v>0.86360147472105475</v>
      </c>
      <c r="AF56" s="71" t="n">
        <f t="shared" si="75"/>
        <v>0.86089265067840859</v>
      </c>
      <c r="AG56" s="71" t="n">
        <f t="shared" si="75"/>
        <v>0.85740765557143972</v>
      </c>
      <c r="AH56" s="71" t="n">
        <f t="shared" si="75"/>
        <v>0.85967453496349633</v>
      </c>
      <c r="AI56" s="71" t="n">
        <f t="shared" si="75"/>
        <v>0.86202468131502652</v>
      </c>
      <c r="AJ56" s="71" t="n">
        <f t="shared" si="75"/>
        <v>0.87054734149597635</v>
      </c>
      <c r="AK56" s="71" t="n">
        <f t="shared" si="75"/>
        <v>0.89934015137887757</v>
      </c>
      <c r="AL56" s="71" t="n">
        <f t="shared" si="75"/>
        <v>0.88904467639973239</v>
      </c>
      <c r="AM56" s="71" t="n">
        <f t="shared" si="75"/>
        <v>0.89220405219300325</v>
      </c>
      <c r="AN56" s="71" t="n">
        <f t="shared" si="75"/>
        <v>0.89105678497999874</v>
      </c>
      <c r="AO56" s="71" t="n">
        <f t="shared" si="75"/>
        <v>0.89587866949792727</v>
      </c>
      <c r="AP56" s="71" t="n">
        <f t="shared" si="75"/>
        <v>0.88688906729135397</v>
      </c>
      <c r="AQ56" s="71" t="n">
        <f t="shared" si="75"/>
        <v>0.89181260165777321</v>
      </c>
      <c r="AR56" s="71" t="n">
        <f t="shared" si="75"/>
        <v>0.88522418330223218</v>
      </c>
      <c r="AS56" s="71" t="n">
        <f t="shared" si="75"/>
        <v>0.86397111468560206</v>
      </c>
      <c r="AT56" s="71" t="n">
        <f t="shared" si="75"/>
        <v>0.84899652182826291</v>
      </c>
      <c r="AU56" s="71" t="n">
        <f t="shared" si="75"/>
        <v>0.84056459372342274</v>
      </c>
      <c r="AV56" s="93" t="n">
        <f t="shared" si="75"/>
        <v>0.87930158119737689</v>
      </c>
      <c r="AW56" s="41"/>
    </row>
    <row r="57">
      <c r="A57" s="18"/>
      <c r="B57" s="58"/>
      <c r="M57" s="77" t="str">
        <f t="shared" ref="M57" si="76">M30</f>
        <v>Air Force</v>
      </c>
      <c r="N57" s="1" t="str">
        <f t="shared" si="72"/>
        <v>Non-development
or Commercial Similar</v>
      </c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25" t="n">
        <f t="shared" ref="Y57:AV57" si="77">Y3/SUMIF($M$2:$M$25,$M57,Y$2:Y$25)</f>
        <v>0</v>
      </c>
      <c r="Z57" s="25" t="n">
        <f t="shared" si="77"/>
        <v>0</v>
      </c>
      <c r="AA57" s="25" t="n">
        <f t="shared" si="77"/>
        <v>2.0345015503560439E-3</v>
      </c>
      <c r="AB57" s="25" t="n">
        <f t="shared" si="77"/>
        <v>2.7457499895112716E-3</v>
      </c>
      <c r="AC57" s="25" t="n">
        <f t="shared" si="77"/>
        <v>7.1798935604927439E-3</v>
      </c>
      <c r="AD57" s="25" t="n">
        <f t="shared" si="77"/>
        <v>2.3960686553832467E-3</v>
      </c>
      <c r="AE57" s="25" t="n">
        <f t="shared" si="77"/>
        <v>4.352494170688118E-4</v>
      </c>
      <c r="AF57" s="25" t="n">
        <f t="shared" si="77"/>
        <v>4.0190949817543536E-4</v>
      </c>
      <c r="AG57" s="25" t="n">
        <f t="shared" si="77"/>
        <v>7.2798866569246334E-4</v>
      </c>
      <c r="AH57" s="25" t="n">
        <f t="shared" si="77"/>
        <v>5.5962419551758562E-4</v>
      </c>
      <c r="AI57" s="25" t="n">
        <f t="shared" si="77"/>
        <v>7.2391239780694207E-4</v>
      </c>
      <c r="AJ57" s="25" t="n">
        <f t="shared" si="77"/>
        <v>3.4708845184570772E-3</v>
      </c>
      <c r="AK57" s="25" t="n">
        <f t="shared" si="77"/>
        <v>3.2969336478933828E-3</v>
      </c>
      <c r="AL57" s="25" t="n">
        <f t="shared" si="77"/>
        <v>1.4962837620170505E-3</v>
      </c>
      <c r="AM57" s="25" t="n">
        <f t="shared" si="77"/>
        <v>4.4685419219611336E-4</v>
      </c>
      <c r="AN57" s="25" t="n">
        <f t="shared" si="77"/>
        <v>3.4170809099310159E-4</v>
      </c>
      <c r="AO57" s="25" t="n">
        <f t="shared" si="77"/>
        <v>1.6177483601635535E-4</v>
      </c>
      <c r="AP57" s="25" t="n">
        <f t="shared" si="77"/>
        <v>1.4994139022535601E-5</v>
      </c>
      <c r="AQ57" s="25" t="n">
        <f t="shared" si="77"/>
        <v>6.2195476669230578E-6</v>
      </c>
      <c r="AR57" s="25" t="n">
        <f t="shared" si="77"/>
        <v>4.7393778684281375E-7</v>
      </c>
      <c r="AS57" s="25" t="n">
        <f t="shared" si="77"/>
        <v>4.0843143831642819E-5</v>
      </c>
      <c r="AT57" s="25" t="n">
        <f t="shared" si="77"/>
        <v>3.173080385861965E-4</v>
      </c>
      <c r="AU57" s="25" t="n">
        <f t="shared" si="77"/>
        <v>4.6340214261418437E-4</v>
      </c>
      <c r="AV57" s="94" t="n">
        <f t="shared" si="77"/>
        <v>3.1159347427640654E-4</v>
      </c>
      <c r="AW57" s="41"/>
    </row>
    <row r="58">
      <c r="A58" s="18"/>
      <c r="B58" s="58"/>
      <c r="M58" s="77" t="str">
        <f t="shared" ref="M58" si="78">M31</f>
        <v>Air Force</v>
      </c>
      <c r="N58" s="1" t="str">
        <f t="shared" si="72"/>
        <v>Any Commercial
Classification</v>
      </c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25" t="n">
        <f t="shared" ref="Y58:AV58" si="79">Y4/SUMIF($M$2:$M$25,$M58,Y$2:Y$25)</f>
        <v>9.988965146121119E-2</v>
      </c>
      <c r="Z58" s="25" t="n">
        <f t="shared" si="79"/>
        <v>0.12417030504456318</v>
      </c>
      <c r="AA58" s="25" t="n">
        <f t="shared" si="79"/>
        <v>0.16649665780259659</v>
      </c>
      <c r="AB58" s="25" t="n">
        <f t="shared" si="79"/>
        <v>0.1750451931263319</v>
      </c>
      <c r="AC58" s="25" t="n">
        <f t="shared" si="79"/>
        <v>0.20599368972646864</v>
      </c>
      <c r="AD58" s="25" t="n">
        <f t="shared" si="79"/>
        <v>0.17183935679673792</v>
      </c>
      <c r="AE58" s="25" t="n">
        <f t="shared" si="79"/>
        <v>0.13596327586187645</v>
      </c>
      <c r="AF58" s="25" t="n">
        <f t="shared" si="79"/>
        <v>0.13870543982341604</v>
      </c>
      <c r="AG58" s="25" t="n">
        <f t="shared" si="79"/>
        <v>0.14186435576286791</v>
      </c>
      <c r="AH58" s="25" t="n">
        <f t="shared" si="79"/>
        <v>0.13976584084098617</v>
      </c>
      <c r="AI58" s="25" t="n">
        <f t="shared" si="79"/>
        <v>0.13725140628716648</v>
      </c>
      <c r="AJ58" s="25" t="n">
        <f t="shared" si="79"/>
        <v>0.12598177398556662</v>
      </c>
      <c r="AK58" s="25" t="n">
        <f t="shared" si="79"/>
        <v>9.7362914973229006E-2</v>
      </c>
      <c r="AL58" s="25" t="n">
        <f t="shared" si="79"/>
        <v>0.10945903983825053</v>
      </c>
      <c r="AM58" s="25" t="n">
        <f t="shared" si="79"/>
        <v>0.10734909361480056</v>
      </c>
      <c r="AN58" s="25" t="n">
        <f t="shared" si="79"/>
        <v>0.10860150692900825</v>
      </c>
      <c r="AO58" s="25" t="n">
        <f t="shared" si="79"/>
        <v>0.10395955566605641</v>
      </c>
      <c r="AP58" s="25" t="n">
        <f t="shared" si="79"/>
        <v>0.11309593856962348</v>
      </c>
      <c r="AQ58" s="25" t="n">
        <f t="shared" si="79"/>
        <v>0.10818117879455996</v>
      </c>
      <c r="AR58" s="25" t="n">
        <f t="shared" si="79"/>
        <v>0.11477265215612176</v>
      </c>
      <c r="AS58" s="25" t="n">
        <f t="shared" si="79"/>
        <v>0.1359717626544015</v>
      </c>
      <c r="AT58" s="25" t="n">
        <f t="shared" si="79"/>
        <v>0.15068617013315086</v>
      </c>
      <c r="AU58" s="25" t="n">
        <f t="shared" si="79"/>
        <v>0.15897200413396304</v>
      </c>
      <c r="AV58" s="94" t="n">
        <f t="shared" si="79"/>
        <v>0.12038894375881869</v>
      </c>
      <c r="AW58" s="41"/>
    </row>
    <row r="59">
      <c r="A59" s="18"/>
      <c r="B59" s="58"/>
      <c r="M59" s="78" t="str">
        <f t="shared" ref="M59" si="80">M32</f>
        <v>Air Force</v>
      </c>
      <c r="N59" s="79" t="n">
        <f t="shared" si="72"/>
        <v>0</v>
      </c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92" t="n">
        <f t="shared" ref="Y59:AV59" si="81">Y5/SUMIF($M$2:$M$25,$M59,Y$2:Y$25)</f>
        <v>0</v>
      </c>
      <c r="Z59" s="92" t="n">
        <f t="shared" si="81"/>
        <v>0</v>
      </c>
      <c r="AA59" s="92" t="n">
        <f t="shared" si="81"/>
        <v>2.2702115762834087E-4</v>
      </c>
      <c r="AB59" s="92" t="n">
        <f t="shared" si="81"/>
        <v>0</v>
      </c>
      <c r="AC59" s="92" t="n">
        <f t="shared" si="81"/>
        <v>0</v>
      </c>
      <c r="AD59" s="92" t="n">
        <f t="shared" si="81"/>
        <v>0</v>
      </c>
      <c r="AE59" s="92" t="n">
        <f t="shared" si="81"/>
        <v>0</v>
      </c>
      <c r="AF59" s="92" t="n">
        <f t="shared" si="81"/>
        <v>0</v>
      </c>
      <c r="AG59" s="92" t="n">
        <f t="shared" si="81"/>
        <v>0</v>
      </c>
      <c r="AH59" s="92" t="n">
        <f t="shared" si="81"/>
        <v>0</v>
      </c>
      <c r="AI59" s="92" t="n">
        <f t="shared" si="81"/>
        <v>0</v>
      </c>
      <c r="AJ59" s="92" t="n">
        <f t="shared" si="81"/>
        <v>0</v>
      </c>
      <c r="AK59" s="92" t="n">
        <f t="shared" si="81"/>
        <v>0</v>
      </c>
      <c r="AL59" s="92" t="n">
        <f t="shared" si="81"/>
        <v>0</v>
      </c>
      <c r="AM59" s="92" t="n">
        <f t="shared" si="81"/>
        <v>0</v>
      </c>
      <c r="AN59" s="92" t="n">
        <f t="shared" si="81"/>
        <v>0</v>
      </c>
      <c r="AO59" s="92" t="n">
        <f t="shared" si="81"/>
        <v>0</v>
      </c>
      <c r="AP59" s="92" t="n">
        <f t="shared" si="81"/>
        <v>0</v>
      </c>
      <c r="AQ59" s="92" t="n">
        <f t="shared" si="81"/>
        <v>0</v>
      </c>
      <c r="AR59" s="92" t="n">
        <f t="shared" si="81"/>
        <v>2.690603859351048E-6</v>
      </c>
      <c r="AS59" s="92" t="n">
        <f t="shared" si="81"/>
        <v>1.6279516164805875E-5</v>
      </c>
      <c r="AT59" s="92" t="n">
        <f t="shared" si="81"/>
        <v>0</v>
      </c>
      <c r="AU59" s="92" t="n">
        <f t="shared" si="81"/>
        <v>0</v>
      </c>
      <c r="AV59" s="95" t="n">
        <f t="shared" si="81"/>
        <v>-2.118430471879044E-6</v>
      </c>
      <c r="AW59" s="41"/>
    </row>
    <row r="60">
      <c r="A60" s="18"/>
      <c r="B60" s="58"/>
      <c r="M60" s="74" t="str">
        <f t="shared" ref="M60" si="82">M33</f>
        <v>Army</v>
      </c>
      <c r="N60" s="75" t="str">
        <f t="shared" si="72"/>
        <v>Not Classified
as Commercial</v>
      </c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1" t="n">
        <f t="shared" ref="Y60:AV60" si="83">Y6/SUMIF($M$2:$M$25,$M60,Y$2:Y$25)</f>
        <v>0.90071239615468668</v>
      </c>
      <c r="Z60" s="71" t="n">
        <f t="shared" si="83"/>
        <v>0.88966062223406672</v>
      </c>
      <c r="AA60" s="71" t="n">
        <f t="shared" si="83"/>
        <v>0.84607582670940229</v>
      </c>
      <c r="AB60" s="71" t="n">
        <f t="shared" si="83"/>
        <v>0.82618050003892152</v>
      </c>
      <c r="AC60" s="71" t="n">
        <f t="shared" si="83"/>
        <v>0.7803024957073591</v>
      </c>
      <c r="AD60" s="71" t="n">
        <f t="shared" si="83"/>
        <v>0.85033717408179788</v>
      </c>
      <c r="AE60" s="71" t="n">
        <f t="shared" si="83"/>
        <v>0.81185431292608401</v>
      </c>
      <c r="AF60" s="71" t="n">
        <f t="shared" si="83"/>
        <v>0.77060332115462615</v>
      </c>
      <c r="AG60" s="71" t="n">
        <f t="shared" si="83"/>
        <v>0.77253047466164448</v>
      </c>
      <c r="AH60" s="71" t="n">
        <f t="shared" si="83"/>
        <v>0.82938402666293909</v>
      </c>
      <c r="AI60" s="71" t="n">
        <f t="shared" si="83"/>
        <v>0.83300177990595092</v>
      </c>
      <c r="AJ60" s="71" t="n">
        <f t="shared" si="83"/>
        <v>0.83507385779822407</v>
      </c>
      <c r="AK60" s="71" t="n">
        <f t="shared" si="83"/>
        <v>0.84384651508658004</v>
      </c>
      <c r="AL60" s="71" t="n">
        <f t="shared" si="83"/>
        <v>0.84573850149210172</v>
      </c>
      <c r="AM60" s="71" t="n">
        <f t="shared" si="83"/>
        <v>0.8329806209886973</v>
      </c>
      <c r="AN60" s="71" t="n">
        <f t="shared" si="83"/>
        <v>0.81919303479362726</v>
      </c>
      <c r="AO60" s="71" t="n">
        <f t="shared" si="83"/>
        <v>0.82727390970617143</v>
      </c>
      <c r="AP60" s="71" t="n">
        <f t="shared" si="83"/>
        <v>0.82868553368189291</v>
      </c>
      <c r="AQ60" s="71" t="n">
        <f t="shared" si="83"/>
        <v>0.84560539250203948</v>
      </c>
      <c r="AR60" s="71" t="n">
        <f t="shared" si="83"/>
        <v>0.8366260727386553</v>
      </c>
      <c r="AS60" s="71" t="n">
        <f t="shared" si="83"/>
        <v>0.81763422715963563</v>
      </c>
      <c r="AT60" s="71" t="n">
        <f t="shared" si="83"/>
        <v>0.59290551493134025</v>
      </c>
      <c r="AU60" s="71" t="n">
        <f t="shared" si="83"/>
        <v>0.61360713959765534</v>
      </c>
      <c r="AV60" s="93" t="n">
        <f t="shared" si="83"/>
        <v>0.81777324697082188</v>
      </c>
      <c r="AW60" s="41"/>
    </row>
    <row r="61">
      <c r="A61" s="18"/>
      <c r="B61" s="58"/>
      <c r="M61" s="77" t="str">
        <f t="shared" ref="M61" si="84">M34</f>
        <v>Army</v>
      </c>
      <c r="N61" s="1" t="str">
        <f t="shared" si="72"/>
        <v>Non-development
or Commercial Similar</v>
      </c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25" t="n">
        <f t="shared" ref="Y61:AV61" si="85">Y7/SUMIF($M$2:$M$25,$M61,Y$2:Y$25)</f>
        <v>3.5831085914321145E-5</v>
      </c>
      <c r="Z61" s="25" t="n">
        <f t="shared" si="85"/>
        <v>-8.0520846477114952E-6</v>
      </c>
      <c r="AA61" s="25" t="n">
        <f t="shared" si="85"/>
        <v>1.4462973791829605E-3</v>
      </c>
      <c r="AB61" s="25" t="n">
        <f t="shared" si="85"/>
        <v>1.5212271533549006E-3</v>
      </c>
      <c r="AC61" s="25" t="n">
        <f t="shared" si="85"/>
        <v>4.2388965781813706E-3</v>
      </c>
      <c r="AD61" s="25" t="n">
        <f t="shared" si="85"/>
        <v>5.8615241246723687E-3</v>
      </c>
      <c r="AE61" s="25" t="n">
        <f t="shared" si="85"/>
        <v>3.5227547207688998E-3</v>
      </c>
      <c r="AF61" s="25" t="n">
        <f t="shared" si="85"/>
        <v>5.2882690881737521E-3</v>
      </c>
      <c r="AG61" s="25" t="n">
        <f t="shared" si="85"/>
        <v>4.8128078428957962E-3</v>
      </c>
      <c r="AH61" s="25" t="n">
        <f t="shared" si="85"/>
        <v>3.6760848880549066E-3</v>
      </c>
      <c r="AI61" s="25" t="n">
        <f t="shared" si="85"/>
        <v>1.0106644189935927E-3</v>
      </c>
      <c r="AJ61" s="25" t="n">
        <f t="shared" si="85"/>
        <v>1.6914803936942081E-3</v>
      </c>
      <c r="AK61" s="25" t="n">
        <f t="shared" si="85"/>
        <v>2.4584639261397709E-3</v>
      </c>
      <c r="AL61" s="25" t="n">
        <f t="shared" si="85"/>
        <v>2.615638173100677E-3</v>
      </c>
      <c r="AM61" s="25" t="n">
        <f t="shared" si="85"/>
        <v>9.8430798164161784E-4</v>
      </c>
      <c r="AN61" s="25" t="n">
        <f t="shared" si="85"/>
        <v>6.054815351901467E-4</v>
      </c>
      <c r="AO61" s="25" t="n">
        <f t="shared" si="85"/>
        <v>7.3481327936446251E-4</v>
      </c>
      <c r="AP61" s="25" t="n">
        <f t="shared" si="85"/>
        <v>2.6544694246689421E-4</v>
      </c>
      <c r="AQ61" s="25" t="n">
        <f t="shared" si="85"/>
        <v>1.1486924121055057E-3</v>
      </c>
      <c r="AR61" s="25" t="n">
        <f t="shared" si="85"/>
        <v>1.0687328745687496E-3</v>
      </c>
      <c r="AS61" s="25" t="n">
        <f t="shared" si="85"/>
        <v>-2.0262127315642187E-5</v>
      </c>
      <c r="AT61" s="25" t="n">
        <f t="shared" si="85"/>
        <v>1.3237748578844431E-6</v>
      </c>
      <c r="AU61" s="25" t="n">
        <f t="shared" si="85"/>
        <v>-3.0489625939711625E-5</v>
      </c>
      <c r="AV61" s="94" t="n">
        <f t="shared" si="85"/>
        <v>2.5105526003306403E-6</v>
      </c>
      <c r="AW61" s="41"/>
    </row>
    <row r="62">
      <c r="A62" s="18"/>
      <c r="B62" s="58"/>
      <c r="M62" s="77" t="str">
        <f t="shared" ref="M62" si="86">M35</f>
        <v>Army</v>
      </c>
      <c r="N62" s="1" t="str">
        <f t="shared" si="72"/>
        <v>Any Commercial
Classification</v>
      </c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25" t="n">
        <f t="shared" ref="Y62:AV62" si="87">Y8/SUMIF($M$2:$M$25,$M62,Y$2:Y$25)</f>
        <v>9.9251772759398948E-2</v>
      </c>
      <c r="Z62" s="25" t="n">
        <f t="shared" si="87"/>
        <v>0.11032957910023204</v>
      </c>
      <c r="AA62" s="25" t="n">
        <f t="shared" si="87"/>
        <v>0.15247714830581602</v>
      </c>
      <c r="AB62" s="25" t="n">
        <f t="shared" si="87"/>
        <v>0.17229760187176926</v>
      </c>
      <c r="AC62" s="25" t="n">
        <f t="shared" si="87"/>
        <v>0.21545860771445957</v>
      </c>
      <c r="AD62" s="25" t="n">
        <f t="shared" si="87"/>
        <v>0.14380130179352979</v>
      </c>
      <c r="AE62" s="25" t="n">
        <f t="shared" si="87"/>
        <v>0.18462293235314711</v>
      </c>
      <c r="AF62" s="25" t="n">
        <f t="shared" si="87"/>
        <v>0.22410840975720006</v>
      </c>
      <c r="AG62" s="25" t="n">
        <f t="shared" si="87"/>
        <v>0.22265671749545973</v>
      </c>
      <c r="AH62" s="25" t="n">
        <f t="shared" si="87"/>
        <v>0.16693988912841773</v>
      </c>
      <c r="AI62" s="25" t="n">
        <f t="shared" si="87"/>
        <v>0.16598767269266182</v>
      </c>
      <c r="AJ62" s="25" t="n">
        <f t="shared" si="87"/>
        <v>0.16323466181692561</v>
      </c>
      <c r="AK62" s="25" t="n">
        <f t="shared" si="87"/>
        <v>0.15369502098728036</v>
      </c>
      <c r="AL62" s="25" t="n">
        <f t="shared" si="87"/>
        <v>0.15164586033479766</v>
      </c>
      <c r="AM62" s="25" t="n">
        <f t="shared" si="87"/>
        <v>0.16603507102966117</v>
      </c>
      <c r="AN62" s="25" t="n">
        <f t="shared" si="87"/>
        <v>0.18020099029773001</v>
      </c>
      <c r="AO62" s="25" t="n">
        <f t="shared" si="87"/>
        <v>0.1719908449713507</v>
      </c>
      <c r="AP62" s="25" t="n">
        <f t="shared" si="87"/>
        <v>0.17104901937564021</v>
      </c>
      <c r="AQ62" s="25" t="n">
        <f t="shared" si="87"/>
        <v>0.15310521081133896</v>
      </c>
      <c r="AR62" s="25" t="n">
        <f t="shared" si="87"/>
        <v>0.16185424340561841</v>
      </c>
      <c r="AS62" s="25" t="n">
        <f t="shared" si="87"/>
        <v>0.18203910134441972</v>
      </c>
      <c r="AT62" s="25" t="n">
        <f t="shared" si="87"/>
        <v>0.40690546202019118</v>
      </c>
      <c r="AU62" s="25" t="n">
        <f t="shared" si="87"/>
        <v>0.38631649392436579</v>
      </c>
      <c r="AV62" s="94" t="n">
        <f t="shared" si="87"/>
        <v>0.18211156881396368</v>
      </c>
      <c r="AW62" s="41"/>
    </row>
    <row r="63">
      <c r="A63" s="18"/>
      <c r="B63" s="58"/>
      <c r="M63" s="78" t="str">
        <f t="shared" ref="M63" si="88">M36</f>
        <v>Army</v>
      </c>
      <c r="N63" s="79" t="n">
        <f t="shared" si="72"/>
        <v>0</v>
      </c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92" t="n">
        <f t="shared" ref="Y63:AV63" si="89">Y9/SUMIF($M$2:$M$25,$M63,Y$2:Y$25)</f>
        <v>0</v>
      </c>
      <c r="Z63" s="92" t="n">
        <f t="shared" si="89"/>
        <v>1.7850750348961574E-5</v>
      </c>
      <c r="AA63" s="92" t="n">
        <f t="shared" si="89"/>
        <v>7.2760559870749169E-7</v>
      </c>
      <c r="AB63" s="92" t="n">
        <f t="shared" si="89"/>
        <v>6.7093595420336053E-7</v>
      </c>
      <c r="AC63" s="92" t="n">
        <f t="shared" si="89"/>
        <v>0</v>
      </c>
      <c r="AD63" s="92" t="n">
        <f t="shared" si="89"/>
        <v>0</v>
      </c>
      <c r="AE63" s="92" t="n">
        <f t="shared" si="89"/>
        <v>0</v>
      </c>
      <c r="AF63" s="92" t="n">
        <f t="shared" si="89"/>
        <v>0</v>
      </c>
      <c r="AG63" s="92" t="n">
        <f t="shared" si="89"/>
        <v>0</v>
      </c>
      <c r="AH63" s="92" t="n">
        <f t="shared" si="89"/>
        <v>-6.7941175298019968E-10</v>
      </c>
      <c r="AI63" s="92" t="n">
        <f t="shared" si="89"/>
        <v>-1.1701760630177097E-7</v>
      </c>
      <c r="AJ63" s="92" t="n">
        <f t="shared" si="89"/>
        <v>-8.8438515070005787E-12</v>
      </c>
      <c r="AK63" s="92" t="n">
        <f t="shared" si="89"/>
        <v>0</v>
      </c>
      <c r="AL63" s="92" t="n">
        <f t="shared" si="89"/>
        <v>0</v>
      </c>
      <c r="AM63" s="92" t="n">
        <f t="shared" si="89"/>
        <v>0</v>
      </c>
      <c r="AN63" s="92" t="n">
        <f t="shared" si="89"/>
        <v>4.9337345257696756E-7</v>
      </c>
      <c r="AO63" s="92" t="n">
        <f t="shared" si="89"/>
        <v>4.3204311352562922E-7</v>
      </c>
      <c r="AP63" s="92" t="n">
        <f t="shared" si="89"/>
        <v>0</v>
      </c>
      <c r="AQ63" s="92" t="n">
        <f t="shared" si="89"/>
        <v>1.4070427451610439E-4</v>
      </c>
      <c r="AR63" s="92" t="n">
        <f t="shared" si="89"/>
        <v>4.5095098115748901E-4</v>
      </c>
      <c r="AS63" s="92" t="n">
        <f t="shared" si="89"/>
        <v>3.4693362326042266E-4</v>
      </c>
      <c r="AT63" s="92" t="n">
        <f t="shared" si="89"/>
        <v>1.8769927361078666E-4</v>
      </c>
      <c r="AU63" s="92" t="n">
        <f t="shared" si="89"/>
        <v>1.0685610391843539E-4</v>
      </c>
      <c r="AV63" s="95" t="n">
        <f t="shared" si="89"/>
        <v>1.1267366261412555E-4</v>
      </c>
      <c r="AW63" s="41"/>
    </row>
    <row r="64">
      <c r="A64" s="18"/>
      <c r="B64" s="58"/>
      <c r="M64" s="74" t="str">
        <f t="shared" ref="M64" si="90">M37</f>
        <v>DLA</v>
      </c>
      <c r="N64" s="75" t="str">
        <f t="shared" si="72"/>
        <v>Not Classified
as Commercial</v>
      </c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1" t="n">
        <f t="shared" ref="Y64:AV64" si="91">Y10/SUMIF($M$2:$M$25,$M64,Y$2:Y$25)</f>
        <v>0.41745714345600193</v>
      </c>
      <c r="Z64" s="71" t="n">
        <f t="shared" si="91"/>
        <v>0.38758920016338783</v>
      </c>
      <c r="AA64" s="71" t="n">
        <f t="shared" si="91"/>
        <v>0.33352012087157912</v>
      </c>
      <c r="AB64" s="71" t="n">
        <f t="shared" si="91"/>
        <v>0.35791904611966452</v>
      </c>
      <c r="AC64" s="71" t="n">
        <f t="shared" si="91"/>
        <v>0.3033953254103165</v>
      </c>
      <c r="AD64" s="71" t="n">
        <f t="shared" si="91"/>
        <v>0.79554966146753259</v>
      </c>
      <c r="AE64" s="71" t="n">
        <f t="shared" si="91"/>
        <v>0.70654960810752476</v>
      </c>
      <c r="AF64" s="71" t="n">
        <f t="shared" si="91"/>
        <v>0.35662037260998947</v>
      </c>
      <c r="AG64" s="71" t="n">
        <f t="shared" si="91"/>
        <v>0.24152729403407716</v>
      </c>
      <c r="AH64" s="71" t="n">
        <f t="shared" si="91"/>
        <v>0.29442224227178398</v>
      </c>
      <c r="AI64" s="71" t="n">
        <f t="shared" si="91"/>
        <v>0.3766698889555119</v>
      </c>
      <c r="AJ64" s="71" t="n">
        <f t="shared" si="91"/>
        <v>0.3646274583269149</v>
      </c>
      <c r="AK64" s="71" t="n">
        <f t="shared" si="91"/>
        <v>0.31508463039384704</v>
      </c>
      <c r="AL64" s="71" t="n">
        <f t="shared" si="91"/>
        <v>0.33883482273650978</v>
      </c>
      <c r="AM64" s="71" t="n">
        <f t="shared" si="91"/>
        <v>0.37412480703922274</v>
      </c>
      <c r="AN64" s="71" t="n">
        <f t="shared" si="91"/>
        <v>0.44539625329439408</v>
      </c>
      <c r="AO64" s="71" t="n">
        <f t="shared" si="91"/>
        <v>0.54355962705018024</v>
      </c>
      <c r="AP64" s="71" t="n">
        <f t="shared" si="91"/>
        <v>0.51713595586030769</v>
      </c>
      <c r="AQ64" s="71" t="n">
        <f t="shared" si="91"/>
        <v>0.49542350959908577</v>
      </c>
      <c r="AR64" s="71" t="n">
        <f t="shared" si="91"/>
        <v>0.5094971299529969</v>
      </c>
      <c r="AS64" s="71" t="n">
        <f t="shared" si="91"/>
        <v>0.46659954167907181</v>
      </c>
      <c r="AT64" s="71" t="n">
        <f t="shared" si="91"/>
        <v>0.41256045464490987</v>
      </c>
      <c r="AU64" s="71" t="n">
        <f t="shared" si="91"/>
        <v>0.36763017555419664</v>
      </c>
      <c r="AV64" s="93" t="n">
        <f t="shared" si="91"/>
        <v>0.39172930255338523</v>
      </c>
      <c r="AW64" s="41"/>
    </row>
    <row r="65">
      <c r="A65" s="18"/>
      <c r="B65" s="58"/>
      <c r="M65" s="77" t="str">
        <f t="shared" ref="M65" si="92">M38</f>
        <v>DLA</v>
      </c>
      <c r="N65" s="1" t="str">
        <f t="shared" si="72"/>
        <v>Non-development
or Commercial Similar</v>
      </c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25" t="n">
        <f t="shared" ref="Y65:AV65" si="93">Y11/SUMIF($M$2:$M$25,$M65,Y$2:Y$25)</f>
        <v>2.6026525621593473E-3</v>
      </c>
      <c r="Z65" s="25" t="n">
        <f t="shared" si="93"/>
        <v>0</v>
      </c>
      <c r="AA65" s="25" t="n">
        <f t="shared" si="93"/>
        <v>3.848869894259353E-6</v>
      </c>
      <c r="AB65" s="25" t="n">
        <f t="shared" si="93"/>
        <v>4.5286109561450149E-4</v>
      </c>
      <c r="AC65" s="25" t="n">
        <f t="shared" si="93"/>
        <v>1.1565181656883483E-4</v>
      </c>
      <c r="AD65" s="25" t="n">
        <f t="shared" si="93"/>
        <v>4.8740662342112507E-4</v>
      </c>
      <c r="AE65" s="25" t="n">
        <f t="shared" si="93"/>
        <v>7.4341954976032672E-4</v>
      </c>
      <c r="AF65" s="25" t="n">
        <f t="shared" si="93"/>
        <v>1.6230531855715169E-3</v>
      </c>
      <c r="AG65" s="25" t="n">
        <f t="shared" si="93"/>
        <v>1.2843599471716323E-3</v>
      </c>
      <c r="AH65" s="25" t="n">
        <f t="shared" si="93"/>
        <v>5.6466798885409695E-4</v>
      </c>
      <c r="AI65" s="25" t="n">
        <f t="shared" si="93"/>
        <v>6.5350199282178368E-4</v>
      </c>
      <c r="AJ65" s="25" t="n">
        <f t="shared" si="93"/>
        <v>1.4430545993289478E-3</v>
      </c>
      <c r="AK65" s="25" t="n">
        <f t="shared" si="93"/>
        <v>5.3562139168179877E-4</v>
      </c>
      <c r="AL65" s="25" t="n">
        <f t="shared" si="93"/>
        <v>3.7028870804251507E-3</v>
      </c>
      <c r="AM65" s="25" t="n">
        <f t="shared" si="93"/>
        <v>4.7493909898701771E-4</v>
      </c>
      <c r="AN65" s="25" t="n">
        <f t="shared" si="93"/>
        <v>8.4988888703335305E-4</v>
      </c>
      <c r="AO65" s="25" t="n">
        <f t="shared" si="93"/>
        <v>3.415011399607875E-4</v>
      </c>
      <c r="AP65" s="25" t="n">
        <f t="shared" si="93"/>
        <v>2.4096105057002889E-4</v>
      </c>
      <c r="AQ65" s="25" t="n">
        <f t="shared" si="93"/>
        <v>5.4908951438524729E-4</v>
      </c>
      <c r="AR65" s="25" t="n">
        <f t="shared" si="93"/>
        <v>-4.6218350798740585E-5</v>
      </c>
      <c r="AS65" s="25" t="n">
        <f t="shared" si="93"/>
        <v>3.0033338546904163E-4</v>
      </c>
      <c r="AT65" s="25" t="n">
        <f t="shared" si="93"/>
        <v>1.655659398193292E-3</v>
      </c>
      <c r="AU65" s="25" t="n">
        <f t="shared" si="93"/>
        <v>2.6323284653248708E-4</v>
      </c>
      <c r="AV65" s="94" t="n">
        <f t="shared" si="93"/>
        <v>6.9015522296562277E-4</v>
      </c>
      <c r="AW65" s="41"/>
    </row>
    <row r="66">
      <c r="A66" s="18"/>
      <c r="B66" s="58"/>
      <c r="M66" s="77" t="str">
        <f t="shared" ref="M66" si="94">M39</f>
        <v>DLA</v>
      </c>
      <c r="N66" s="1" t="str">
        <f t="shared" si="72"/>
        <v>Any Commercial
Classification</v>
      </c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25" t="n">
        <f t="shared" ref="Y66:AV66" si="95">Y12/SUMIF($M$2:$M$25,$M66,Y$2:Y$25)</f>
        <v>0.57994020398183876</v>
      </c>
      <c r="Z66" s="25" t="n">
        <f t="shared" si="95"/>
        <v>0.61241079983661217</v>
      </c>
      <c r="AA66" s="25" t="n">
        <f t="shared" si="95"/>
        <v>0.66647603025852653</v>
      </c>
      <c r="AB66" s="25" t="n">
        <f t="shared" si="95"/>
        <v>0.64162809278472099</v>
      </c>
      <c r="AC66" s="25" t="n">
        <f t="shared" si="95"/>
        <v>0.69648902277311453</v>
      </c>
      <c r="AD66" s="25" t="n">
        <f t="shared" si="95"/>
        <v>0.20396293190904632</v>
      </c>
      <c r="AE66" s="25" t="n">
        <f t="shared" si="95"/>
        <v>0.29270697234271498</v>
      </c>
      <c r="AF66" s="25" t="n">
        <f t="shared" si="95"/>
        <v>0.6417565742044391</v>
      </c>
      <c r="AG66" s="25" t="n">
        <f t="shared" si="95"/>
        <v>0.75718834601875129</v>
      </c>
      <c r="AH66" s="25" t="n">
        <f t="shared" si="95"/>
        <v>0.70501308973936183</v>
      </c>
      <c r="AI66" s="25" t="n">
        <f t="shared" si="95"/>
        <v>0.62267660905166644</v>
      </c>
      <c r="AJ66" s="25" t="n">
        <f t="shared" si="95"/>
        <v>0.63392948707375618</v>
      </c>
      <c r="AK66" s="25" t="n">
        <f t="shared" si="95"/>
        <v>0.68437974821447112</v>
      </c>
      <c r="AL66" s="25" t="n">
        <f t="shared" si="95"/>
        <v>0.65746229018306501</v>
      </c>
      <c r="AM66" s="25" t="n">
        <f t="shared" si="95"/>
        <v>0.62540025386179032</v>
      </c>
      <c r="AN66" s="25" t="n">
        <f t="shared" si="95"/>
        <v>0.55375385781857256</v>
      </c>
      <c r="AO66" s="25" t="n">
        <f t="shared" si="95"/>
        <v>0.45609887180985897</v>
      </c>
      <c r="AP66" s="25" t="n">
        <f t="shared" si="95"/>
        <v>0.48262308308912238</v>
      </c>
      <c r="AQ66" s="25" t="n">
        <f t="shared" si="95"/>
        <v>0.50402692822398865</v>
      </c>
      <c r="AR66" s="25" t="n">
        <f t="shared" si="95"/>
        <v>0.49056578226511777</v>
      </c>
      <c r="AS66" s="25" t="n">
        <f t="shared" si="95"/>
        <v>0.5328670918164029</v>
      </c>
      <c r="AT66" s="25" t="n">
        <f t="shared" si="95"/>
        <v>0.58537344202735941</v>
      </c>
      <c r="AU66" s="25" t="n">
        <f t="shared" si="95"/>
        <v>0.63177204571204981</v>
      </c>
      <c r="AV66" s="94" t="n">
        <f t="shared" si="95"/>
        <v>0.60691497598264521</v>
      </c>
      <c r="AW66" s="41"/>
    </row>
    <row r="67">
      <c r="A67" s="18"/>
      <c r="B67" s="58"/>
      <c r="M67" s="78" t="str">
        <f t="shared" ref="M67" si="96">M40</f>
        <v>DLA</v>
      </c>
      <c r="N67" s="79" t="n">
        <f t="shared" si="72"/>
        <v>0</v>
      </c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92" t="n">
        <f t="shared" ref="Y67:AV67" si="97">Y13/SUMIF($M$2:$M$25,$M67,Y$2:Y$25)</f>
        <v>0</v>
      </c>
      <c r="Z67" s="92" t="n">
        <f t="shared" si="97"/>
        <v>0</v>
      </c>
      <c r="AA67" s="92" t="n">
        <f t="shared" si="97"/>
        <v>0</v>
      </c>
      <c r="AB67" s="92" t="n">
        <f t="shared" si="97"/>
        <v>0</v>
      </c>
      <c r="AC67" s="92" t="n">
        <f t="shared" si="97"/>
        <v>0</v>
      </c>
      <c r="AD67" s="92" t="n">
        <f t="shared" si="97"/>
        <v>0</v>
      </c>
      <c r="AE67" s="92" t="n">
        <f t="shared" si="97"/>
        <v>0</v>
      </c>
      <c r="AF67" s="92" t="n">
        <f t="shared" si="97"/>
        <v>0</v>
      </c>
      <c r="AG67" s="92" t="n">
        <f t="shared" si="97"/>
        <v>0</v>
      </c>
      <c r="AH67" s="92" t="n">
        <f t="shared" si="97"/>
        <v>0</v>
      </c>
      <c r="AI67" s="92" t="n">
        <f t="shared" si="97"/>
        <v>0</v>
      </c>
      <c r="AJ67" s="92" t="n">
        <f t="shared" si="97"/>
        <v>0</v>
      </c>
      <c r="AK67" s="92" t="n">
        <f t="shared" si="97"/>
        <v>0</v>
      </c>
      <c r="AL67" s="92" t="n">
        <f t="shared" si="97"/>
        <v>0</v>
      </c>
      <c r="AM67" s="92" t="n">
        <f t="shared" si="97"/>
        <v>0</v>
      </c>
      <c r="AN67" s="92" t="n">
        <f t="shared" si="97"/>
        <v>0</v>
      </c>
      <c r="AO67" s="92" t="n">
        <f t="shared" si="97"/>
        <v>0</v>
      </c>
      <c r="AP67" s="92" t="n">
        <f t="shared" si="97"/>
        <v>0</v>
      </c>
      <c r="AQ67" s="92" t="n">
        <f t="shared" si="97"/>
        <v>4.7266254040128625E-7</v>
      </c>
      <c r="AR67" s="92" t="n">
        <f t="shared" si="97"/>
        <v>-1.6693867316154549E-5</v>
      </c>
      <c r="AS67" s="92" t="n">
        <f t="shared" si="97"/>
        <v>2.3303311905611656E-4</v>
      </c>
      <c r="AT67" s="92" t="n">
        <f t="shared" si="97"/>
        <v>4.1044392953751339E-4</v>
      </c>
      <c r="AU67" s="92" t="n">
        <f t="shared" si="97"/>
        <v>3.3454588722100451E-4</v>
      </c>
      <c r="AV67" s="95" t="n">
        <f t="shared" si="97"/>
        <v>6.6556624100389265E-4</v>
      </c>
      <c r="AW67" s="41"/>
    </row>
    <row r="68">
      <c r="A68" s="18"/>
      <c r="B68" s="58"/>
      <c r="M68" s="74" t="str">
        <f t="shared" ref="M68" si="98">M41</f>
        <v>MDA</v>
      </c>
      <c r="N68" s="75" t="str">
        <f t="shared" si="72"/>
        <v>Not Classified
as Commercial</v>
      </c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1" t="n">
        <f t="shared" ref="Y68:AV68" si="99">Y14/SUMIF($M$2:$M$25,$M68,Y$2:Y$25)</f>
        <v>0.9990530307744887</v>
      </c>
      <c r="Z68" s="71" t="n">
        <f t="shared" si="99"/>
        <v>0.99810660349181635</v>
      </c>
      <c r="AA68" s="71" t="n">
        <f t="shared" si="99"/>
        <v>0.98913791288168718</v>
      </c>
      <c r="AB68" s="71" t="n">
        <f t="shared" si="99"/>
        <v>0.98060844182299889</v>
      </c>
      <c r="AC68" s="71" t="n">
        <f t="shared" si="99"/>
        <v>0.98150779768910923</v>
      </c>
      <c r="AD68" s="71" t="n">
        <f t="shared" si="99"/>
        <v>0.98097446414955214</v>
      </c>
      <c r="AE68" s="71" t="n">
        <f t="shared" si="99"/>
        <v>0.97731842215066667</v>
      </c>
      <c r="AF68" s="71" t="n">
        <f t="shared" si="99"/>
        <v>0.97634845126673742</v>
      </c>
      <c r="AG68" s="71" t="n">
        <f t="shared" si="99"/>
        <v>0.98347213647101672</v>
      </c>
      <c r="AH68" s="71" t="n">
        <f t="shared" si="99"/>
        <v>0.96834961363871952</v>
      </c>
      <c r="AI68" s="71" t="n">
        <f t="shared" si="99"/>
        <v>0.97756235081657039</v>
      </c>
      <c r="AJ68" s="71" t="n">
        <f t="shared" si="99"/>
        <v>0.98807441290432052</v>
      </c>
      <c r="AK68" s="71" t="n">
        <f t="shared" si="99"/>
        <v>0.99616356858711586</v>
      </c>
      <c r="AL68" s="71" t="n">
        <f t="shared" si="99"/>
        <v>0.99778184746965359</v>
      </c>
      <c r="AM68" s="71" t="n">
        <f t="shared" si="99"/>
        <v>0.99747382406462126</v>
      </c>
      <c r="AN68" s="71" t="n">
        <f t="shared" si="99"/>
        <v>0.99666798247101751</v>
      </c>
      <c r="AO68" s="71" t="n">
        <f t="shared" si="99"/>
        <v>0.99618750166250103</v>
      </c>
      <c r="AP68" s="71" t="n">
        <f t="shared" si="99"/>
        <v>0.99366601379198238</v>
      </c>
      <c r="AQ68" s="71" t="n">
        <f t="shared" si="99"/>
        <v>0.99396404601178601</v>
      </c>
      <c r="AR68" s="71" t="n">
        <f t="shared" si="99"/>
        <v>0.99125958775073453</v>
      </c>
      <c r="AS68" s="71" t="n">
        <f t="shared" si="99"/>
        <v>0.99347043945554936</v>
      </c>
      <c r="AT68" s="71" t="n">
        <f t="shared" si="99"/>
        <v>0.99112383205884946</v>
      </c>
      <c r="AU68" s="71" t="n">
        <f t="shared" si="99"/>
        <v>0.99224179679348201</v>
      </c>
      <c r="AV68" s="93" t="n">
        <f t="shared" si="99"/>
        <v>0.99189611691459567</v>
      </c>
      <c r="AW68" s="41"/>
    </row>
    <row r="69">
      <c r="A69" s="18"/>
      <c r="B69" s="58"/>
      <c r="M69" s="77" t="str">
        <f t="shared" ref="M69" si="100">M42</f>
        <v>MDA</v>
      </c>
      <c r="N69" s="1" t="str">
        <f t="shared" si="72"/>
        <v>Non-development
or Commercial Similar</v>
      </c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25" t="n">
        <f t="shared" ref="Y69:AV69" si="101">Y15/SUMIF($M$2:$M$25,$M69,Y$2:Y$25)</f>
        <v>0</v>
      </c>
      <c r="Z69" s="25" t="n">
        <f t="shared" si="101"/>
        <v>0</v>
      </c>
      <c r="AA69" s="25" t="n">
        <f t="shared" si="101"/>
        <v>0</v>
      </c>
      <c r="AB69" s="25" t="n">
        <f t="shared" si="101"/>
        <v>0</v>
      </c>
      <c r="AC69" s="25" t="n">
        <f t="shared" si="101"/>
        <v>0</v>
      </c>
      <c r="AD69" s="25" t="n">
        <f t="shared" si="101"/>
        <v>0</v>
      </c>
      <c r="AE69" s="25" t="n">
        <f t="shared" si="101"/>
        <v>0</v>
      </c>
      <c r="AF69" s="25" t="n">
        <f t="shared" si="101"/>
        <v>0</v>
      </c>
      <c r="AG69" s="25" t="n">
        <f t="shared" si="101"/>
        <v>0</v>
      </c>
      <c r="AH69" s="25" t="n">
        <f t="shared" si="101"/>
        <v>9.0443172343072746E-3</v>
      </c>
      <c r="AI69" s="25" t="n">
        <f t="shared" si="101"/>
        <v>9.3336662666402507E-5</v>
      </c>
      <c r="AJ69" s="25" t="n">
        <f t="shared" si="101"/>
        <v>0</v>
      </c>
      <c r="AK69" s="25" t="n">
        <f t="shared" si="101"/>
        <v>0</v>
      </c>
      <c r="AL69" s="25" t="n">
        <f t="shared" si="101"/>
        <v>0</v>
      </c>
      <c r="AM69" s="25" t="n">
        <f t="shared" si="101"/>
        <v>0</v>
      </c>
      <c r="AN69" s="25" t="n">
        <f t="shared" si="101"/>
        <v>0</v>
      </c>
      <c r="AO69" s="25" t="n">
        <f t="shared" si="101"/>
        <v>0</v>
      </c>
      <c r="AP69" s="25" t="n">
        <f t="shared" si="101"/>
        <v>0</v>
      </c>
      <c r="AQ69" s="25" t="n">
        <f t="shared" si="101"/>
        <v>0</v>
      </c>
      <c r="AR69" s="25" t="n">
        <f t="shared" si="101"/>
        <v>0</v>
      </c>
      <c r="AS69" s="25" t="n">
        <f t="shared" si="101"/>
        <v>-8.1768653354613223E-8</v>
      </c>
      <c r="AT69" s="25" t="n">
        <f t="shared" si="101"/>
        <v>0</v>
      </c>
      <c r="AU69" s="25" t="n">
        <f t="shared" si="101"/>
        <v>0</v>
      </c>
      <c r="AV69" s="94" t="n">
        <f t="shared" si="101"/>
        <v>0</v>
      </c>
      <c r="AW69" s="41"/>
    </row>
    <row r="70">
      <c r="A70" s="18"/>
      <c r="B70" s="58"/>
      <c r="M70" s="77" t="str">
        <f t="shared" ref="M70" si="102">M43</f>
        <v>MDA</v>
      </c>
      <c r="N70" s="1" t="str">
        <f t="shared" si="72"/>
        <v>Any Commercial
Classification</v>
      </c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25" t="n">
        <f t="shared" ref="Y70:AV70" si="103">Y16/SUMIF($M$2:$M$25,$M70,Y$2:Y$25)</f>
        <v>9.4696922551126372E-4</v>
      </c>
      <c r="Z70" s="25" t="n">
        <f t="shared" si="103"/>
        <v>1.8933965081836628E-3</v>
      </c>
      <c r="AA70" s="25" t="n">
        <f t="shared" si="103"/>
        <v>1.0862087118312779E-2</v>
      </c>
      <c r="AB70" s="25" t="n">
        <f t="shared" si="103"/>
        <v>1.9391558177001066E-2</v>
      </c>
      <c r="AC70" s="25" t="n">
        <f t="shared" si="103"/>
        <v>1.8492202310890875E-2</v>
      </c>
      <c r="AD70" s="25" t="n">
        <f t="shared" si="103"/>
        <v>1.9025535850447813E-2</v>
      </c>
      <c r="AE70" s="25" t="n">
        <f t="shared" si="103"/>
        <v>2.2681577849333324E-2</v>
      </c>
      <c r="AF70" s="25" t="n">
        <f t="shared" si="103"/>
        <v>2.3651548733262636E-2</v>
      </c>
      <c r="AG70" s="25" t="n">
        <f t="shared" si="103"/>
        <v>1.6527863528983368E-2</v>
      </c>
      <c r="AH70" s="25" t="n">
        <f t="shared" si="103"/>
        <v>2.2606069126973213E-2</v>
      </c>
      <c r="AI70" s="25" t="n">
        <f t="shared" si="103"/>
        <v>2.2344312520763136E-2</v>
      </c>
      <c r="AJ70" s="25" t="n">
        <f t="shared" si="103"/>
        <v>1.1925587095679513E-2</v>
      </c>
      <c r="AK70" s="25" t="n">
        <f t="shared" si="103"/>
        <v>3.8364314128841387E-3</v>
      </c>
      <c r="AL70" s="25" t="n">
        <f t="shared" si="103"/>
        <v>2.2181525303463343E-3</v>
      </c>
      <c r="AM70" s="25" t="n">
        <f t="shared" si="103"/>
        <v>2.5261759353786732E-3</v>
      </c>
      <c r="AN70" s="25" t="n">
        <f t="shared" si="103"/>
        <v>3.3320175289825193E-3</v>
      </c>
      <c r="AO70" s="25" t="n">
        <f t="shared" si="103"/>
        <v>3.8124983374989542E-3</v>
      </c>
      <c r="AP70" s="25" t="n">
        <f t="shared" si="103"/>
        <v>6.3339862080177434E-3</v>
      </c>
      <c r="AQ70" s="25" t="n">
        <f t="shared" si="103"/>
        <v>6.0359539882139605E-3</v>
      </c>
      <c r="AR70" s="25" t="n">
        <f t="shared" si="103"/>
        <v>8.740412249265566E-3</v>
      </c>
      <c r="AS70" s="25" t="n">
        <f t="shared" si="103"/>
        <v>6.5296423131040717E-3</v>
      </c>
      <c r="AT70" s="25" t="n">
        <f t="shared" si="103"/>
        <v>8.8761679411505801E-3</v>
      </c>
      <c r="AU70" s="25" t="n">
        <f t="shared" si="103"/>
        <v>7.758203206517985E-3</v>
      </c>
      <c r="AV70" s="94" t="n">
        <f t="shared" si="103"/>
        <v>8.1038830854043131E-3</v>
      </c>
      <c r="AW70" s="41"/>
    </row>
    <row r="71">
      <c r="A71" s="18"/>
      <c r="B71" s="58"/>
      <c r="M71" s="78" t="str">
        <f t="shared" ref="M71" si="104">M44</f>
        <v>MDA</v>
      </c>
      <c r="N71" s="79" t="n">
        <f t="shared" si="72"/>
        <v>0</v>
      </c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92" t="n">
        <f t="shared" ref="Y71:AV71" si="105">Y17/SUMIF($M$2:$M$25,$M71,Y$2:Y$25)</f>
        <v>0</v>
      </c>
      <c r="Z71" s="92" t="n">
        <f t="shared" si="105"/>
        <v>0</v>
      </c>
      <c r="AA71" s="92" t="n">
        <f t="shared" si="105"/>
        <v>0</v>
      </c>
      <c r="AB71" s="92" t="n">
        <f t="shared" si="105"/>
        <v>0</v>
      </c>
      <c r="AC71" s="92" t="n">
        <f t="shared" si="105"/>
        <v>0</v>
      </c>
      <c r="AD71" s="92" t="n">
        <f t="shared" si="105"/>
        <v>0</v>
      </c>
      <c r="AE71" s="92" t="n">
        <f t="shared" si="105"/>
        <v>0</v>
      </c>
      <c r="AF71" s="92" t="n">
        <f t="shared" si="105"/>
        <v>0</v>
      </c>
      <c r="AG71" s="92" t="n">
        <f t="shared" si="105"/>
        <v>0</v>
      </c>
      <c r="AH71" s="92" t="n">
        <f t="shared" si="105"/>
        <v>0</v>
      </c>
      <c r="AI71" s="92" t="n">
        <f t="shared" si="105"/>
        <v>0</v>
      </c>
      <c r="AJ71" s="92" t="n">
        <f t="shared" si="105"/>
        <v>0</v>
      </c>
      <c r="AK71" s="92" t="n">
        <f t="shared" si="105"/>
        <v>0</v>
      </c>
      <c r="AL71" s="92" t="n">
        <f t="shared" si="105"/>
        <v>0</v>
      </c>
      <c r="AM71" s="92" t="n">
        <f t="shared" si="105"/>
        <v>0</v>
      </c>
      <c r="AN71" s="92" t="n">
        <f t="shared" si="105"/>
        <v>0</v>
      </c>
      <c r="AO71" s="92" t="n">
        <f t="shared" si="105"/>
        <v>0</v>
      </c>
      <c r="AP71" s="92" t="n">
        <f t="shared" si="105"/>
        <v>0</v>
      </c>
      <c r="AQ71" s="92" t="n">
        <f t="shared" si="105"/>
        <v>0</v>
      </c>
      <c r="AR71" s="92" t="n">
        <f t="shared" si="105"/>
        <v>0</v>
      </c>
      <c r="AS71" s="92" t="n">
        <f t="shared" si="105"/>
        <v>0</v>
      </c>
      <c r="AT71" s="92" t="n">
        <f t="shared" si="105"/>
        <v>0</v>
      </c>
      <c r="AU71" s="92" t="n">
        <f t="shared" si="105"/>
        <v>0</v>
      </c>
      <c r="AV71" s="95" t="n">
        <f t="shared" si="105"/>
        <v>0</v>
      </c>
      <c r="AW71" s="41"/>
    </row>
    <row r="72">
      <c r="A72" s="18"/>
      <c r="B72" s="58"/>
      <c r="M72" s="74" t="str">
        <f t="shared" ref="M72" si="106">M45</f>
        <v>Navy</v>
      </c>
      <c r="N72" s="75" t="str">
        <f t="shared" si="72"/>
        <v>Not Classified
as Commercial</v>
      </c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1" t="n">
        <f t="shared" ref="Y72:AV72" si="107">Y18/SUMIF($M$2:$M$25,$M72,Y$2:Y$25)</f>
        <v>0.94282439393790818</v>
      </c>
      <c r="Z72" s="71" t="n">
        <f t="shared" si="107"/>
        <v>0.93865848309130862</v>
      </c>
      <c r="AA72" s="71" t="n">
        <f t="shared" si="107"/>
        <v>0.89317850006844179</v>
      </c>
      <c r="AB72" s="71" t="n">
        <f t="shared" si="107"/>
        <v>0.88536171387260176</v>
      </c>
      <c r="AC72" s="71" t="n">
        <f t="shared" si="107"/>
        <v>0.87578781135844153</v>
      </c>
      <c r="AD72" s="71" t="n">
        <f t="shared" si="107"/>
        <v>0.9082809673218456</v>
      </c>
      <c r="AE72" s="71" t="n">
        <f t="shared" si="107"/>
        <v>0.90467661900003216</v>
      </c>
      <c r="AF72" s="71" t="n">
        <f t="shared" si="107"/>
        <v>0.88956122629989209</v>
      </c>
      <c r="AG72" s="71" t="n">
        <f t="shared" si="107"/>
        <v>0.90917380303503059</v>
      </c>
      <c r="AH72" s="71" t="n">
        <f t="shared" si="107"/>
        <v>0.9055445638569608</v>
      </c>
      <c r="AI72" s="71" t="n">
        <f t="shared" si="107"/>
        <v>0.91091237100802103</v>
      </c>
      <c r="AJ72" s="71" t="n">
        <f t="shared" si="107"/>
        <v>0.92210398534185523</v>
      </c>
      <c r="AK72" s="71" t="n">
        <f t="shared" si="107"/>
        <v>0.92955097192201641</v>
      </c>
      <c r="AL72" s="71" t="n">
        <f t="shared" si="107"/>
        <v>0.93338371457809488</v>
      </c>
      <c r="AM72" s="71" t="n">
        <f t="shared" si="107"/>
        <v>0.92857720962415924</v>
      </c>
      <c r="AN72" s="71" t="n">
        <f t="shared" si="107"/>
        <v>0.92406941510332219</v>
      </c>
      <c r="AO72" s="71" t="n">
        <f t="shared" si="107"/>
        <v>0.93120331524787292</v>
      </c>
      <c r="AP72" s="71" t="n">
        <f t="shared" si="107"/>
        <v>0.93981484635439549</v>
      </c>
      <c r="AQ72" s="71" t="n">
        <f t="shared" si="107"/>
        <v>0.93268646999529015</v>
      </c>
      <c r="AR72" s="71" t="n">
        <f t="shared" si="107"/>
        <v>0.93356013583535302</v>
      </c>
      <c r="AS72" s="71" t="n">
        <f t="shared" si="107"/>
        <v>0.94355707515431142</v>
      </c>
      <c r="AT72" s="71" t="n">
        <f t="shared" si="107"/>
        <v>0.92395207931457113</v>
      </c>
      <c r="AU72" s="71" t="n">
        <f t="shared" si="107"/>
        <v>0.93036393083130708</v>
      </c>
      <c r="AV72" s="93" t="n">
        <f t="shared" si="107"/>
        <v>0.94340769156078108</v>
      </c>
      <c r="AW72" s="41"/>
    </row>
    <row r="73">
      <c r="A73" s="18"/>
      <c r="B73" s="58"/>
      <c r="M73" s="77" t="str">
        <f t="shared" ref="M73" si="108">M46</f>
        <v>Navy</v>
      </c>
      <c r="N73" s="1" t="str">
        <f t="shared" si="72"/>
        <v>Non-development
or Commercial Similar</v>
      </c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25" t="n">
        <f t="shared" ref="Y73:AV73" si="109">Y19/SUMIF($M$2:$M$25,$M73,Y$2:Y$25)</f>
        <v>0</v>
      </c>
      <c r="Z73" s="25" t="n">
        <f t="shared" si="109"/>
        <v>0</v>
      </c>
      <c r="AA73" s="25" t="n">
        <f t="shared" si="109"/>
        <v>1.0396743830257138E-3</v>
      </c>
      <c r="AB73" s="25" t="n">
        <f t="shared" si="109"/>
        <v>9.3853818669938169E-3</v>
      </c>
      <c r="AC73" s="25" t="n">
        <f t="shared" si="109"/>
        <v>4.7329290728126442E-3</v>
      </c>
      <c r="AD73" s="25" t="n">
        <f t="shared" si="109"/>
        <v>3.6167448782861767E-3</v>
      </c>
      <c r="AE73" s="25" t="n">
        <f t="shared" si="109"/>
        <v>1.2884434851285263E-3</v>
      </c>
      <c r="AF73" s="25" t="n">
        <f t="shared" si="109"/>
        <v>4.6425700486635436E-5</v>
      </c>
      <c r="AG73" s="25" t="n">
        <f t="shared" si="109"/>
        <v>1.2088955454263085E-4</v>
      </c>
      <c r="AH73" s="25" t="n">
        <f t="shared" si="109"/>
        <v>2.5163951457075828E-5</v>
      </c>
      <c r="AI73" s="25" t="n">
        <f t="shared" si="109"/>
        <v>4.6593870562760691E-4</v>
      </c>
      <c r="AJ73" s="25" t="n">
        <f t="shared" si="109"/>
        <v>3.8253135926634169E-3</v>
      </c>
      <c r="AK73" s="25" t="n">
        <f t="shared" si="109"/>
        <v>4.7363658429582054E-4</v>
      </c>
      <c r="AL73" s="25" t="n">
        <f t="shared" si="109"/>
        <v>4.045714837292646E-4</v>
      </c>
      <c r="AM73" s="25" t="n">
        <f t="shared" si="109"/>
        <v>4.6368956652340386E-4</v>
      </c>
      <c r="AN73" s="25" t="n">
        <f t="shared" si="109"/>
        <v>3.1375461647148136E-4</v>
      </c>
      <c r="AO73" s="25" t="n">
        <f t="shared" si="109"/>
        <v>3.247452708306031E-4</v>
      </c>
      <c r="AP73" s="25" t="n">
        <f t="shared" si="109"/>
        <v>1.2388599403991105E-4</v>
      </c>
      <c r="AQ73" s="25" t="n">
        <f t="shared" si="109"/>
        <v>2.4693110750863794E-4</v>
      </c>
      <c r="AR73" s="25" t="n">
        <f t="shared" si="109"/>
        <v>2.2796478147054861E-4</v>
      </c>
      <c r="AS73" s="25" t="n">
        <f t="shared" si="109"/>
        <v>8.3367648911456378E-5</v>
      </c>
      <c r="AT73" s="25" t="n">
        <f t="shared" si="109"/>
        <v>1.220101864009502E-4</v>
      </c>
      <c r="AU73" s="25" t="n">
        <f t="shared" si="109"/>
        <v>7.4831494298075064E-7</v>
      </c>
      <c r="AV73" s="94" t="n">
        <f t="shared" si="109"/>
        <v>7.6295966294333936E-7</v>
      </c>
      <c r="AW73" s="41"/>
    </row>
    <row r="74">
      <c r="A74" s="18"/>
      <c r="B74" s="58"/>
      <c r="M74" s="77" t="str">
        <f t="shared" ref="M74" si="110">M47</f>
        <v>Navy</v>
      </c>
      <c r="N74" s="1" t="str">
        <f t="shared" si="72"/>
        <v>Any Commercial
Classification</v>
      </c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25" t="n">
        <f t="shared" ref="Y74:AV74" si="111">Y20/SUMIF($M$2:$M$25,$M74,Y$2:Y$25)</f>
        <v>5.7175606062091835E-2</v>
      </c>
      <c r="Z74" s="25" t="n">
        <f t="shared" si="111"/>
        <v>6.1341516908691315E-2</v>
      </c>
      <c r="AA74" s="25" t="n">
        <f t="shared" si="111"/>
        <v>0.10529925594427836</v>
      </c>
      <c r="AB74" s="25" t="n">
        <f t="shared" si="111"/>
        <v>0.10505747822924615</v>
      </c>
      <c r="AC74" s="25" t="n">
        <f t="shared" si="111"/>
        <v>0.11947800081217362</v>
      </c>
      <c r="AD74" s="25" t="n">
        <f t="shared" si="111"/>
        <v>8.8092919246456028E-2</v>
      </c>
      <c r="AE74" s="25" t="n">
        <f t="shared" si="111"/>
        <v>9.4034746394560331E-2</v>
      </c>
      <c r="AF74" s="25" t="n">
        <f t="shared" si="111"/>
        <v>0.11039230137268234</v>
      </c>
      <c r="AG74" s="25" t="n">
        <f t="shared" si="111"/>
        <v>9.07002863182131E-2</v>
      </c>
      <c r="AH74" s="25" t="n">
        <f t="shared" si="111"/>
        <v>9.4414023670084876E-2</v>
      </c>
      <c r="AI74" s="25" t="n">
        <f t="shared" si="111"/>
        <v>8.8711779253149547E-2</v>
      </c>
      <c r="AJ74" s="25" t="n">
        <f t="shared" si="111"/>
        <v>7.4066691742640592E-2</v>
      </c>
      <c r="AK74" s="25" t="n">
        <f t="shared" si="111"/>
        <v>6.9972031642478061E-2</v>
      </c>
      <c r="AL74" s="25" t="n">
        <f t="shared" si="111"/>
        <v>6.6210024643202053E-2</v>
      </c>
      <c r="AM74" s="25" t="n">
        <f t="shared" si="111"/>
        <v>7.0959100809317291E-2</v>
      </c>
      <c r="AN74" s="25" t="n">
        <f t="shared" si="111"/>
        <v>7.5599919858600415E-2</v>
      </c>
      <c r="AO74" s="25" t="n">
        <f t="shared" si="111"/>
        <v>6.8463718982474636E-2</v>
      </c>
      <c r="AP74" s="25" t="n">
        <f t="shared" si="111"/>
        <v>6.0034671369176146E-2</v>
      </c>
      <c r="AQ74" s="25" t="n">
        <f t="shared" si="111"/>
        <v>6.668136350935619E-2</v>
      </c>
      <c r="AR74" s="25" t="n">
        <f t="shared" si="111"/>
        <v>6.6196575850060738E-2</v>
      </c>
      <c r="AS74" s="25" t="n">
        <f t="shared" si="111"/>
        <v>5.634545473516929E-2</v>
      </c>
      <c r="AT74" s="25" t="n">
        <f t="shared" si="111"/>
        <v>7.5736667462089652E-2</v>
      </c>
      <c r="AU74" s="25" t="n">
        <f t="shared" si="111"/>
        <v>6.9632555937009788E-2</v>
      </c>
      <c r="AV74" s="94" t="n">
        <f t="shared" si="111"/>
        <v>5.6590847230640728E-2</v>
      </c>
      <c r="AW74" s="41"/>
    </row>
    <row r="75">
      <c r="A75" s="18"/>
      <c r="B75" s="58"/>
      <c r="M75" s="78" t="str">
        <f t="shared" ref="M75" si="112">M48</f>
        <v>Navy</v>
      </c>
      <c r="N75" s="79" t="n">
        <f t="shared" si="72"/>
        <v>0</v>
      </c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92" t="n">
        <f t="shared" ref="Y75:AV75" si="113">Y21/SUMIF($M$2:$M$25,$M75,Y$2:Y$25)</f>
        <v>0</v>
      </c>
      <c r="Z75" s="92" t="n">
        <f t="shared" si="113"/>
        <v>0</v>
      </c>
      <c r="AA75" s="92" t="n">
        <f t="shared" si="113"/>
        <v>4.8256960425412977E-4</v>
      </c>
      <c r="AB75" s="92" t="n">
        <f t="shared" si="113"/>
        <v>1.9542603115813866E-4</v>
      </c>
      <c r="AC75" s="92" t="n">
        <f t="shared" si="113"/>
        <v>1.2587565722359073E-6</v>
      </c>
      <c r="AD75" s="92" t="n">
        <f t="shared" si="113"/>
        <v>9.3685534122458619E-6</v>
      </c>
      <c r="AE75" s="92" t="n">
        <f t="shared" si="113"/>
        <v>1.9112027890907153E-7</v>
      </c>
      <c r="AF75" s="92" t="n">
        <f t="shared" si="113"/>
        <v>4.6626939032163179E-8</v>
      </c>
      <c r="AG75" s="92" t="n">
        <f t="shared" si="113"/>
        <v>5.0210922136483255E-6</v>
      </c>
      <c r="AH75" s="92" t="n">
        <f t="shared" si="113"/>
        <v>1.624852149726688E-5</v>
      </c>
      <c r="AI75" s="92" t="n">
        <f t="shared" si="113"/>
        <v>-9.0088966798117714E-5</v>
      </c>
      <c r="AJ75" s="92" t="n">
        <f t="shared" si="113"/>
        <v>4.0093228406995524E-6</v>
      </c>
      <c r="AK75" s="92" t="n">
        <f t="shared" si="113"/>
        <v>3.3598512097113143E-6</v>
      </c>
      <c r="AL75" s="92" t="n">
        <f t="shared" si="113"/>
        <v>1.6892949736740904E-6</v>
      </c>
      <c r="AM75" s="92" t="n">
        <f t="shared" si="113"/>
        <v>0</v>
      </c>
      <c r="AN75" s="92" t="n">
        <f t="shared" si="113"/>
        <v>1.6910421605868085E-5</v>
      </c>
      <c r="AO75" s="92" t="n">
        <f t="shared" si="113"/>
        <v>8.2204988217989242E-6</v>
      </c>
      <c r="AP75" s="92" t="n">
        <f t="shared" si="113"/>
        <v>2.6596282388372296E-5</v>
      </c>
      <c r="AQ75" s="92" t="n">
        <f t="shared" si="113"/>
        <v>3.8523538784496539E-4</v>
      </c>
      <c r="AR75" s="92" t="n">
        <f t="shared" si="113"/>
        <v>1.5323533115644416E-5</v>
      </c>
      <c r="AS75" s="92" t="n">
        <f t="shared" si="113"/>
        <v>1.4102461607848613E-5</v>
      </c>
      <c r="AT75" s="92" t="n">
        <f t="shared" si="113"/>
        <v>1.8924303693825686E-4</v>
      </c>
      <c r="AU75" s="92" t="n">
        <f t="shared" si="113"/>
        <v>2.7649167400871526E-6</v>
      </c>
      <c r="AV75" s="95" t="n">
        <f t="shared" si="113"/>
        <v>6.9824891544682664E-7</v>
      </c>
      <c r="AW75" s="41"/>
    </row>
    <row r="76">
      <c r="A76" s="18"/>
      <c r="B76" s="58"/>
      <c r="M76" s="74" t="str">
        <f t="shared" ref="M76" si="114">M49</f>
        <v>Other DoD</v>
      </c>
      <c r="N76" s="75" t="str">
        <f t="shared" si="72"/>
        <v>Not Classified
as Commercial</v>
      </c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1" t="n">
        <f t="shared" ref="Y76:AV76" si="115">Y22/SUMIF($M$2:$M$25,$M76,Y$2:Y$25)</f>
        <v>0.86031885399974595</v>
      </c>
      <c r="Z76" s="71" t="n">
        <f t="shared" si="115"/>
        <v>0.83727295429691639</v>
      </c>
      <c r="AA76" s="71" t="n">
        <f t="shared" si="115"/>
        <v>0.72841846205089267</v>
      </c>
      <c r="AB76" s="71" t="n">
        <f t="shared" si="115"/>
        <v>0.73514850020490652</v>
      </c>
      <c r="AC76" s="71" t="n">
        <f t="shared" si="115"/>
        <v>0.68954074719658631</v>
      </c>
      <c r="AD76" s="71" t="n">
        <f t="shared" si="115"/>
        <v>0.75217774500369916</v>
      </c>
      <c r="AE76" s="71" t="n">
        <f t="shared" si="115"/>
        <v>0.72564220283527781</v>
      </c>
      <c r="AF76" s="71" t="n">
        <f t="shared" si="115"/>
        <v>0.7267065187657562</v>
      </c>
      <c r="AG76" s="71" t="n">
        <f t="shared" si="115"/>
        <v>0.76061018914230649</v>
      </c>
      <c r="AH76" s="71" t="n">
        <f t="shared" si="115"/>
        <v>0.76271954610490778</v>
      </c>
      <c r="AI76" s="71" t="n">
        <f t="shared" si="115"/>
        <v>0.72018861753007213</v>
      </c>
      <c r="AJ76" s="71" t="n">
        <f t="shared" si="115"/>
        <v>0.71359873884256586</v>
      </c>
      <c r="AK76" s="71" t="n">
        <f t="shared" si="115"/>
        <v>0.6961040402799491</v>
      </c>
      <c r="AL76" s="71" t="n">
        <f t="shared" si="115"/>
        <v>0.70975716180099135</v>
      </c>
      <c r="AM76" s="71" t="n">
        <f t="shared" si="115"/>
        <v>0.71521823233941184</v>
      </c>
      <c r="AN76" s="71" t="n">
        <f t="shared" si="115"/>
        <v>0.71099691960660782</v>
      </c>
      <c r="AO76" s="71" t="n">
        <f t="shared" si="115"/>
        <v>0.70766257621479678</v>
      </c>
      <c r="AP76" s="71" t="n">
        <f t="shared" si="115"/>
        <v>0.70003745382249094</v>
      </c>
      <c r="AQ76" s="71" t="n">
        <f t="shared" si="115"/>
        <v>0.68106945401518559</v>
      </c>
      <c r="AR76" s="71" t="n">
        <f t="shared" si="115"/>
        <v>0.67915129282000009</v>
      </c>
      <c r="AS76" s="71" t="n">
        <f t="shared" si="115"/>
        <v>0.67314036635351593</v>
      </c>
      <c r="AT76" s="71" t="n">
        <f t="shared" si="115"/>
        <v>0.67047837834651847</v>
      </c>
      <c r="AU76" s="71" t="n">
        <f t="shared" si="115"/>
        <v>0.66227518849722578</v>
      </c>
      <c r="AV76" s="93" t="n">
        <f t="shared" si="115"/>
        <v>0.6797886990096087</v>
      </c>
      <c r="AW76" s="41"/>
    </row>
    <row r="77">
      <c r="A77" s="18"/>
      <c r="B77" s="58"/>
      <c r="M77" s="77" t="str">
        <f t="shared" ref="M77" si="116">M50</f>
        <v>Other DoD</v>
      </c>
      <c r="N77" s="1" t="str">
        <f t="shared" si="72"/>
        <v>Non-development
or Commercial Similar</v>
      </c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25" t="n">
        <f t="shared" ref="Y77:AV77" si="117">Y23/SUMIF($M$2:$M$25,$M77,Y$2:Y$25)</f>
        <v>9.0664446864385058E-7</v>
      </c>
      <c r="Z77" s="25" t="n">
        <f t="shared" si="117"/>
        <v>5.7686737381983446E-7</v>
      </c>
      <c r="AA77" s="25" t="n">
        <f t="shared" si="117"/>
        <v>1.5815898908732907E-3</v>
      </c>
      <c r="AB77" s="25" t="n">
        <f t="shared" si="117"/>
        <v>1.1886569184562351E-3</v>
      </c>
      <c r="AC77" s="25" t="n">
        <f t="shared" si="117"/>
        <v>6.9879455079103411E-3</v>
      </c>
      <c r="AD77" s="25" t="n">
        <f t="shared" si="117"/>
        <v>5.7265497937816984E-4</v>
      </c>
      <c r="AE77" s="25" t="n">
        <f t="shared" si="117"/>
        <v>5.4141349941147097E-4</v>
      </c>
      <c r="AF77" s="25" t="n">
        <f t="shared" si="117"/>
        <v>9.1633223894521383E-4</v>
      </c>
      <c r="AG77" s="25" t="n">
        <f t="shared" si="117"/>
        <v>9.4029838935804581E-4</v>
      </c>
      <c r="AH77" s="25" t="n">
        <f t="shared" si="117"/>
        <v>4.0597465018536147E-4</v>
      </c>
      <c r="AI77" s="25" t="n">
        <f t="shared" si="117"/>
        <v>4.8026482345927112E-3</v>
      </c>
      <c r="AJ77" s="25" t="n">
        <f t="shared" si="117"/>
        <v>5.498618937776859E-3</v>
      </c>
      <c r="AK77" s="25" t="n">
        <f t="shared" si="117"/>
        <v>4.6161777812089595E-3</v>
      </c>
      <c r="AL77" s="25" t="n">
        <f t="shared" si="117"/>
        <v>3.8381971895859982E-3</v>
      </c>
      <c r="AM77" s="25" t="n">
        <f t="shared" si="117"/>
        <v>4.203789285729018E-3</v>
      </c>
      <c r="AN77" s="25" t="n">
        <f t="shared" si="117"/>
        <v>1.2334717908626784E-4</v>
      </c>
      <c r="AO77" s="25" t="n">
        <f t="shared" si="117"/>
        <v>-2.1206130936701873E-5</v>
      </c>
      <c r="AP77" s="25" t="n">
        <f t="shared" si="117"/>
        <v>-2.1535735375831189E-5</v>
      </c>
      <c r="AQ77" s="25" t="n">
        <f t="shared" si="117"/>
        <v>-1.5758679313599786E-4</v>
      </c>
      <c r="AR77" s="25" t="n">
        <f t="shared" si="117"/>
        <v>-2.871880935145787E-6</v>
      </c>
      <c r="AS77" s="25" t="n">
        <f t="shared" si="117"/>
        <v>1.3502364475320632E-4</v>
      </c>
      <c r="AT77" s="25" t="n">
        <f t="shared" si="117"/>
        <v>1.0222094953385998E-4</v>
      </c>
      <c r="AU77" s="25" t="n">
        <f t="shared" si="117"/>
        <v>1.3494142330074842E-4</v>
      </c>
      <c r="AV77" s="94" t="n">
        <f t="shared" si="117"/>
        <v>2.018306781175809E-5</v>
      </c>
      <c r="AW77" s="41"/>
    </row>
    <row r="78">
      <c r="A78" s="18"/>
      <c r="B78" s="58"/>
      <c r="M78" s="77" t="str">
        <f t="shared" ref="M78" si="118">M51</f>
        <v>Other DoD</v>
      </c>
      <c r="N78" s="1" t="str">
        <f t="shared" si="72"/>
        <v>Any Commercial
Classification</v>
      </c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25" t="n">
        <f t="shared" ref="Y78:AV78" si="119">Y24/SUMIF($M$2:$M$25,$M78,Y$2:Y$25)</f>
        <v>0.13968023935578533</v>
      </c>
      <c r="Z78" s="25" t="n">
        <f t="shared" si="119"/>
        <v>0.16272646883570985</v>
      </c>
      <c r="AA78" s="25" t="n">
        <f t="shared" si="119"/>
        <v>0.26999994805823407</v>
      </c>
      <c r="AB78" s="25" t="n">
        <f t="shared" si="119"/>
        <v>0.26366284287663716</v>
      </c>
      <c r="AC78" s="25" t="n">
        <f t="shared" si="119"/>
        <v>0.30347130729550331</v>
      </c>
      <c r="AD78" s="25" t="n">
        <f t="shared" si="119"/>
        <v>0.24724960001692256</v>
      </c>
      <c r="AE78" s="25" t="n">
        <f t="shared" si="119"/>
        <v>0.2738163836653108</v>
      </c>
      <c r="AF78" s="25" t="n">
        <f t="shared" si="119"/>
        <v>0.27237714899529852</v>
      </c>
      <c r="AG78" s="25" t="n">
        <f t="shared" si="119"/>
        <v>0.23844951246833548</v>
      </c>
      <c r="AH78" s="25" t="n">
        <f t="shared" si="119"/>
        <v>0.23686574467683874</v>
      </c>
      <c r="AI78" s="25" t="n">
        <f t="shared" si="119"/>
        <v>0.27501486530797259</v>
      </c>
      <c r="AJ78" s="25" t="n">
        <f t="shared" si="119"/>
        <v>0.28090264221965722</v>
      </c>
      <c r="AK78" s="25" t="n">
        <f t="shared" si="119"/>
        <v>0.29927978193884192</v>
      </c>
      <c r="AL78" s="25" t="n">
        <f t="shared" si="119"/>
        <v>0.28640464100942259</v>
      </c>
      <c r="AM78" s="25" t="n">
        <f t="shared" si="119"/>
        <v>0.2805968500553192</v>
      </c>
      <c r="AN78" s="25" t="n">
        <f t="shared" si="119"/>
        <v>0.28887973321430604</v>
      </c>
      <c r="AO78" s="25" t="n">
        <f t="shared" si="119"/>
        <v>0.29235862991613987</v>
      </c>
      <c r="AP78" s="25" t="n">
        <f t="shared" si="119"/>
        <v>0.29998408191288495</v>
      </c>
      <c r="AQ78" s="25" t="n">
        <f t="shared" si="119"/>
        <v>0.31903876695273281</v>
      </c>
      <c r="AR78" s="25" t="n">
        <f t="shared" si="119"/>
        <v>0.32083606795658992</v>
      </c>
      <c r="AS78" s="25" t="n">
        <f t="shared" si="119"/>
        <v>0.32671213475751698</v>
      </c>
      <c r="AT78" s="25" t="n">
        <f t="shared" si="119"/>
        <v>0.32940296200320857</v>
      </c>
      <c r="AU78" s="25" t="n">
        <f t="shared" si="119"/>
        <v>0.33758987007947339</v>
      </c>
      <c r="AV78" s="94" t="n">
        <f t="shared" si="119"/>
        <v>0.32019111792257943</v>
      </c>
      <c r="AW78" s="41"/>
    </row>
    <row r="79">
      <c r="A79" s="18"/>
      <c r="B79" s="58"/>
      <c r="M79" s="78" t="str">
        <f t="shared" ref="M79" si="120">M52</f>
        <v>Other DoD</v>
      </c>
      <c r="N79" s="79" t="n">
        <f t="shared" si="72"/>
        <v>0</v>
      </c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92" t="n">
        <f t="shared" ref="Y79:AV79" si="121">Y25/SUMIF($M$2:$M$25,$M79,Y$2:Y$25)</f>
        <v>0</v>
      </c>
      <c r="Z79" s="92" t="n">
        <f t="shared" si="121"/>
        <v>0</v>
      </c>
      <c r="AA79" s="92" t="n">
        <f t="shared" si="121"/>
        <v>0</v>
      </c>
      <c r="AB79" s="92" t="n">
        <f t="shared" si="121"/>
        <v>0</v>
      </c>
      <c r="AC79" s="92" t="n">
        <f t="shared" si="121"/>
        <v>0</v>
      </c>
      <c r="AD79" s="92" t="n">
        <f t="shared" si="121"/>
        <v>0</v>
      </c>
      <c r="AE79" s="92" t="n">
        <f t="shared" si="121"/>
        <v>0</v>
      </c>
      <c r="AF79" s="92" t="n">
        <f t="shared" si="121"/>
        <v>0</v>
      </c>
      <c r="AG79" s="92" t="n">
        <f t="shared" si="121"/>
        <v>0</v>
      </c>
      <c r="AH79" s="92" t="n">
        <f t="shared" si="121"/>
        <v>8.7345680681488694E-6</v>
      </c>
      <c r="AI79" s="92" t="n">
        <f t="shared" si="121"/>
        <v>-6.1310726375406503E-6</v>
      </c>
      <c r="AJ79" s="92" t="n">
        <f t="shared" si="121"/>
        <v>0</v>
      </c>
      <c r="AK79" s="92" t="n">
        <f t="shared" si="121"/>
        <v>0</v>
      </c>
      <c r="AL79" s="92" t="n">
        <f t="shared" si="121"/>
        <v>0</v>
      </c>
      <c r="AM79" s="92" t="n">
        <f t="shared" si="121"/>
        <v>-1.8871680460052582E-5</v>
      </c>
      <c r="AN79" s="92" t="n">
        <f t="shared" si="121"/>
        <v>0</v>
      </c>
      <c r="AO79" s="92" t="n">
        <f t="shared" si="121"/>
        <v>0</v>
      </c>
      <c r="AP79" s="92" t="n">
        <f t="shared" si="121"/>
        <v>0</v>
      </c>
      <c r="AQ79" s="92" t="n">
        <f t="shared" si="121"/>
        <v>4.9365825217754521E-5</v>
      </c>
      <c r="AR79" s="92" t="n">
        <f t="shared" si="121"/>
        <v>1.551110434509368E-5</v>
      </c>
      <c r="AS79" s="92" t="n">
        <f t="shared" si="121"/>
        <v>1.2475244213783634E-5</v>
      </c>
      <c r="AT79" s="92" t="n">
        <f t="shared" si="121"/>
        <v>1.643870073924486E-5</v>
      </c>
      <c r="AU79" s="92" t="n">
        <f t="shared" si="121"/>
        <v>0</v>
      </c>
      <c r="AV79" s="95" t="n">
        <f t="shared" si="121"/>
        <v>0</v>
      </c>
      <c r="AW79" s="41"/>
    </row>
    <row r="80">
      <c r="A80" s="18"/>
      <c r="B80" s="58"/>
      <c r="M80" s="1" t="s">
        <v>48</v>
      </c>
      <c r="N80" s="1" t="str">
        <f t="shared" si="72"/>
      </c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 t="b">
        <f>SUM(Y56:Y79)=6</f>
        <v>1</v>
      </c>
      <c r="Z80" s="41" t="b">
        <f t="shared" ref="Z80:AV80" si="122">SUM(Z56:Z79)=6</f>
        <v>1</v>
      </c>
      <c r="AA80" s="41" t="b">
        <f t="shared" si="122"/>
        <v>1</v>
      </c>
      <c r="AB80" s="41" t="b">
        <f t="shared" si="122"/>
        <v>1</v>
      </c>
      <c r="AC80" s="41" t="b">
        <f t="shared" si="122"/>
        <v>1</v>
      </c>
      <c r="AD80" s="41" t="b">
        <f t="shared" si="122"/>
        <v>1</v>
      </c>
      <c r="AE80" s="41" t="b">
        <f t="shared" si="122"/>
        <v>1</v>
      </c>
      <c r="AF80" s="41" t="b">
        <f t="shared" si="122"/>
        <v>1</v>
      </c>
      <c r="AG80" s="41" t="b">
        <f t="shared" si="122"/>
        <v>1</v>
      </c>
      <c r="AH80" s="41" t="b">
        <f t="shared" si="122"/>
        <v>1</v>
      </c>
      <c r="AI80" s="41" t="b">
        <f t="shared" si="122"/>
        <v>1</v>
      </c>
      <c r="AJ80" s="41" t="b">
        <f t="shared" si="122"/>
        <v>1</v>
      </c>
      <c r="AK80" s="41" t="b">
        <f t="shared" si="122"/>
        <v>1</v>
      </c>
      <c r="AL80" s="41" t="b">
        <f t="shared" si="122"/>
        <v>1</v>
      </c>
      <c r="AM80" s="41" t="b">
        <f t="shared" si="122"/>
        <v>1</v>
      </c>
      <c r="AN80" s="41" t="b">
        <f t="shared" si="122"/>
        <v>1</v>
      </c>
      <c r="AO80" s="41" t="b">
        <f t="shared" si="122"/>
        <v>1</v>
      </c>
      <c r="AP80" s="41" t="b">
        <f t="shared" si="122"/>
        <v>1</v>
      </c>
      <c r="AQ80" s="41" t="b">
        <f t="shared" si="122"/>
        <v>1</v>
      </c>
      <c r="AR80" s="41" t="b">
        <f t="shared" si="122"/>
        <v>1</v>
      </c>
      <c r="AS80" s="41" t="b">
        <f t="shared" si="122"/>
        <v>1</v>
      </c>
      <c r="AT80" s="41" t="b">
        <f t="shared" si="122"/>
        <v>1</v>
      </c>
      <c r="AU80" s="41" t="b">
        <f t="shared" si="122"/>
        <v>1</v>
      </c>
      <c r="AV80" s="41" t="b">
        <f t="shared" si="122"/>
        <v>1</v>
      </c>
      <c r="AW80" s="41"/>
    </row>
    <row r="81">
      <c r="A81" s="18"/>
      <c r="B81" s="58"/>
      <c r="M81" s="1"/>
      <c r="N81" s="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</row>
    <row r="82">
      <c r="A82" s="18"/>
      <c r="B82" s="58"/>
      <c r="M82" s="1"/>
      <c r="N82" s="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</row>
    <row r="83">
      <c r="A83" s="18"/>
      <c r="B83" s="58"/>
      <c r="M83" s="1"/>
      <c r="N83" s="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</row>
    <row r="84">
      <c r="A84" s="18"/>
      <c r="B84" s="58"/>
      <c r="M84" s="1"/>
      <c r="N84" s="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</row>
    <row r="85">
      <c r="A85" s="18"/>
      <c r="B85" s="58"/>
      <c r="M85" s="1"/>
      <c r="N85" s="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</row>
    <row r="86">
      <c r="A86" s="18"/>
      <c r="B86" s="58"/>
      <c r="M86" s="1"/>
      <c r="N86" s="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</row>
    <row r="87">
      <c r="A87" s="18"/>
      <c r="B87" s="58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</row>
    <row r="88">
      <c r="A88" s="18"/>
      <c r="B88" s="58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</row>
    <row r="89">
      <c r="A89" s="18"/>
      <c r="B89" s="58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</row>
    <row r="90">
      <c r="A90" s="18"/>
      <c r="B90" s="58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</row>
    <row r="91">
      <c r="A91" s="18"/>
      <c r="B91" s="58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</row>
    <row r="92">
      <c r="A92" s="18"/>
      <c r="B92" s="58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</row>
    <row r="93">
      <c r="A93" s="18"/>
      <c r="B93" s="58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</row>
    <row r="94">
      <c r="A94" s="18"/>
      <c r="B94" s="58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</row>
    <row r="95">
      <c r="A95" s="18"/>
      <c r="B95" s="58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</row>
    <row r="96">
      <c r="A96" s="18"/>
      <c r="B96" s="58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</row>
    <row r="97">
      <c r="A97" s="18"/>
      <c r="B97" s="58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</row>
    <row r="98">
      <c r="A98" s="18"/>
      <c r="B98" s="58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</row>
    <row r="99">
      <c r="A99" s="18"/>
      <c r="B99" s="58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</row>
    <row r="100">
      <c r="A100" s="18"/>
      <c r="B100" s="58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</row>
    <row r="101">
      <c r="A101" s="18"/>
      <c r="B101" s="58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</row>
    <row r="102">
      <c r="A102" s="18"/>
      <c r="B102" s="58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</row>
    <row r="103">
      <c r="A103" s="18"/>
      <c r="B103" s="58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</row>
    <row r="104">
      <c r="A104" s="18"/>
      <c r="B104" s="58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</row>
    <row r="105">
      <c r="A105" s="18"/>
      <c r="B105" s="58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</row>
    <row r="106">
      <c r="A106" s="18"/>
      <c r="B106" s="58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</row>
    <row r="107">
      <c r="A107" s="18"/>
      <c r="B107" s="58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</row>
    <row r="108">
      <c r="A108" s="18"/>
      <c r="B108" s="58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</row>
    <row r="109">
      <c r="A109" s="18"/>
      <c r="B109" s="58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</row>
    <row r="110">
      <c r="A110" s="18"/>
      <c r="B110" s="58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</row>
    <row r="111">
      <c r="A111" s="18"/>
      <c r="B111" s="58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</row>
    <row r="112">
      <c r="A112" s="18"/>
      <c r="B112" s="58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</row>
    <row r="113">
      <c r="A113" s="18"/>
      <c r="B113" s="58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</row>
    <row r="114">
      <c r="A114" s="18"/>
      <c r="B114" s="58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</row>
    <row r="116">
      <c r="C116" s="7" t="n">
        <v>1000000000</v>
      </c>
    </row>
    <row r="117" ht="45" customHeight="1">
      <c r="A117" s="20" t="str">
        <f t="shared" ref="A117:B126" si="123">M117</f>
        <v>SubCustomer.platform</v>
      </c>
      <c r="B117" s="20" t="str">
        <f t="shared" si="123"/>
        <v>AnyCommercialText</v>
      </c>
      <c r="C117" s="31" t="n">
        <f>AN117</f>
        <v>2015</v>
      </c>
      <c r="D117" s="16" t="n">
        <f t="shared" ref="D117:F126" si="124">AT117</f>
        <v>2021</v>
      </c>
      <c r="E117" s="16" t="n">
        <f t="shared" si="124"/>
        <v>2022</v>
      </c>
      <c r="F117" s="16" t="n">
        <f>AV117</f>
        <v>2023</v>
      </c>
      <c r="G117" s="16" t="str">
        <f>D117&amp;"-"&amp;D117</f>
        <v>2021-2021</v>
      </c>
      <c r="H117" s="16" t="str">
        <f>C117&amp;"-"&amp;D117</f>
        <v>2015-2021</v>
      </c>
      <c r="I117" s="16" t="str">
        <f>F117&amp;"/"&amp;E117</f>
        <v>2023/2022</v>
      </c>
      <c r="J117" s="16" t="str">
        <f>"Share "&amp;AU117</f>
        <v>Share 2022</v>
      </c>
      <c r="K117" s="16" t="str">
        <f>"Share "&amp;AV117</f>
        <v>Share 2023</v>
      </c>
      <c r="L117" s="9"/>
      <c r="M117" s="46" t="str">
        <f t="shared" ref="M117:N125" si="125">M1</f>
        <v>SubCustomer.platform</v>
      </c>
      <c r="N117" s="46" t="str">
        <f t="shared" si="125"/>
        <v>AnyCommercialText</v>
      </c>
      <c r="O117" s="9" t="n">
        <f>O1+0</f>
        <v>1990</v>
      </c>
      <c r="P117" s="9" t="n">
        <f t="shared" ref="P117:AV117" si="126">P1+0</f>
        <v>1991</v>
      </c>
      <c r="Q117" s="9" t="n">
        <f t="shared" si="126"/>
        <v>1992</v>
      </c>
      <c r="R117" s="9" t="n">
        <f t="shared" si="126"/>
        <v>1993</v>
      </c>
      <c r="S117" s="9" t="n">
        <f t="shared" si="126"/>
        <v>1994</v>
      </c>
      <c r="T117" s="9" t="n">
        <f t="shared" si="126"/>
        <v>1995</v>
      </c>
      <c r="U117" s="9" t="n">
        <f t="shared" si="126"/>
        <v>1996</v>
      </c>
      <c r="V117" s="9" t="n">
        <f t="shared" si="126"/>
        <v>1997</v>
      </c>
      <c r="W117" s="9" t="n">
        <f t="shared" si="126"/>
        <v>1998</v>
      </c>
      <c r="X117" s="9" t="n">
        <f t="shared" si="126"/>
        <v>1999</v>
      </c>
      <c r="Y117" s="31" t="n">
        <f t="shared" si="126"/>
        <v>2000</v>
      </c>
      <c r="Z117" s="31" t="n">
        <f t="shared" si="126"/>
        <v>2001</v>
      </c>
      <c r="AA117" s="31" t="n">
        <f t="shared" si="126"/>
        <v>2002</v>
      </c>
      <c r="AB117" s="31" t="n">
        <f t="shared" si="126"/>
        <v>2003</v>
      </c>
      <c r="AC117" s="31" t="n">
        <f t="shared" si="126"/>
        <v>2004</v>
      </c>
      <c r="AD117" s="31" t="n">
        <f t="shared" si="126"/>
        <v>2005</v>
      </c>
      <c r="AE117" s="31" t="n">
        <f t="shared" si="126"/>
        <v>2006</v>
      </c>
      <c r="AF117" s="31" t="n">
        <f t="shared" si="126"/>
        <v>2007</v>
      </c>
      <c r="AG117" s="31" t="n">
        <f t="shared" si="126"/>
        <v>2008</v>
      </c>
      <c r="AH117" s="31" t="n">
        <f t="shared" si="126"/>
        <v>2009</v>
      </c>
      <c r="AI117" s="31" t="n">
        <f t="shared" si="126"/>
        <v>2010</v>
      </c>
      <c r="AJ117" s="31" t="n">
        <f t="shared" si="126"/>
        <v>2011</v>
      </c>
      <c r="AK117" s="31" t="n">
        <f t="shared" si="126"/>
        <v>2012</v>
      </c>
      <c r="AL117" s="31" t="n">
        <f t="shared" si="126"/>
        <v>2013</v>
      </c>
      <c r="AM117" s="31" t="n">
        <f t="shared" si="126"/>
        <v>2014</v>
      </c>
      <c r="AN117" s="31" t="n">
        <f t="shared" si="126"/>
        <v>2015</v>
      </c>
      <c r="AO117" s="31" t="n">
        <f t="shared" si="126"/>
        <v>2016</v>
      </c>
      <c r="AP117" s="31" t="n">
        <f t="shared" si="126"/>
        <v>2017</v>
      </c>
      <c r="AQ117" s="31" t="n">
        <f t="shared" si="126"/>
        <v>2018</v>
      </c>
      <c r="AR117" s="31" t="n">
        <f t="shared" si="126"/>
        <v>2019</v>
      </c>
      <c r="AS117" s="31" t="n">
        <f t="shared" si="126"/>
        <v>2020</v>
      </c>
      <c r="AT117" s="31" t="n">
        <f t="shared" si="126"/>
        <v>2021</v>
      </c>
      <c r="AU117" s="31" t="n">
        <f t="shared" si="126"/>
        <v>2022</v>
      </c>
      <c r="AV117" s="31" t="n">
        <f t="shared" si="126"/>
        <v>2023</v>
      </c>
    </row>
    <row r="118">
      <c r="A118" s="27" t="str">
        <f t="shared" si="123"/>
        <v>Air Force</v>
      </c>
      <c r="B118" s="27" t="str">
        <f t="shared" si="123"/>
        <v>Not Classified
as Commercial</v>
      </c>
      <c r="C118" s="26" t="n">
        <f>AN118</f>
        <v>56.603286171968179</v>
      </c>
      <c r="D118" s="26" t="n">
        <f t="shared" si="124"/>
        <v>71.76665347308149</v>
      </c>
      <c r="E118" s="26" t="n">
        <f t="shared" si="124"/>
        <v>66.379326407257693</v>
      </c>
      <c r="F118" s="26" t="n">
        <f>AV118</f>
        <v>38.33099120508723</v>
      </c>
      <c r="G118" s="29" t="n">
        <f>(E118/D118)-1</f>
        <v>-7.5067274355275604E-2</v>
      </c>
      <c r="H118" s="25" t="n">
        <f>(E118/C118)-1</f>
        <v>0.17271153136919692</v>
      </c>
      <c r="I118" s="25" t="n">
        <f>F118/E118</f>
        <v>0.57745375374728491</v>
      </c>
      <c r="J118" s="11" t="n">
        <f>AU130</f>
        <v>3.7484928159354571</v>
      </c>
      <c r="K118" s="11" t="n">
        <f t="shared" ref="K118:K126" si="127">AV130</f>
        <v>4.7693334185036216</v>
      </c>
      <c r="L118" s="11"/>
      <c r="M118" s="1" t="str">
        <f t="shared" si="125"/>
        <v>Air Force</v>
      </c>
      <c r="N118" s="1" t="str">
        <f t="shared" si="125"/>
        <v>Not Classified
as Commercial</v>
      </c>
      <c r="O118" s="12" t="str">
        <f t="shared" ref="O118:AV118" si="128">IF(O2="","",O2/VLOOKUP(O$117,deflator,2,FALSE)/$C$116)</f>
      </c>
      <c r="P118" s="12" t="str">
        <f t="shared" si="128"/>
      </c>
      <c r="Q118" s="12" t="str">
        <f t="shared" si="128"/>
      </c>
      <c r="R118" s="12" t="str">
        <f t="shared" si="128"/>
      </c>
      <c r="S118" s="12" t="str">
        <f t="shared" si="128"/>
      </c>
      <c r="T118" s="12" t="str">
        <f t="shared" si="128"/>
      </c>
      <c r="U118" s="12" t="str">
        <f t="shared" si="128"/>
      </c>
      <c r="V118" s="12" t="str">
        <f t="shared" si="128"/>
      </c>
      <c r="W118" s="12" t="str">
        <f t="shared" si="128"/>
      </c>
      <c r="X118" s="12" t="str">
        <f t="shared" si="128"/>
      </c>
      <c r="Y118" s="12" t="n">
        <f t="shared" si="128"/>
        <v>55.204973225171834</v>
      </c>
      <c r="Z118" s="12" t="n">
        <f t="shared" si="128"/>
        <v>56.138670838720842</v>
      </c>
      <c r="AA118" s="12" t="n">
        <f t="shared" si="128"/>
        <v>61.206116814186487</v>
      </c>
      <c r="AB118" s="12" t="n">
        <f t="shared" si="128"/>
        <v>69.608294579978136</v>
      </c>
      <c r="AC118" s="12" t="n">
        <f t="shared" si="128"/>
        <v>64.437697686070621</v>
      </c>
      <c r="AD118" s="12" t="n">
        <f t="shared" si="128"/>
        <v>66.257917636850195</v>
      </c>
      <c r="AE118" s="12" t="n">
        <f t="shared" si="128"/>
        <v>76.23653793090466</v>
      </c>
      <c r="AF118" s="12" t="n">
        <f t="shared" si="128"/>
        <v>81.862275408398574</v>
      </c>
      <c r="AG118" s="12" t="n">
        <f t="shared" si="128"/>
        <v>72.748750877868389</v>
      </c>
      <c r="AH118" s="12" t="n">
        <f t="shared" si="128"/>
        <v>76.926059693976129</v>
      </c>
      <c r="AI118" s="12" t="n">
        <f t="shared" si="128"/>
        <v>73.195737198896765</v>
      </c>
      <c r="AJ118" s="12" t="n">
        <f t="shared" si="128"/>
        <v>73.090705502389767</v>
      </c>
      <c r="AK118" s="12" t="n">
        <f t="shared" si="128"/>
        <v>80.969004518858767</v>
      </c>
      <c r="AL118" s="12" t="n">
        <f t="shared" si="128"/>
        <v>60.538673044213333</v>
      </c>
      <c r="AM118" s="12" t="n">
        <f t="shared" si="128"/>
        <v>60.408221049005384</v>
      </c>
      <c r="AN118" s="12" t="n">
        <f t="shared" si="128"/>
        <v>56.603286171968179</v>
      </c>
      <c r="AO118" s="12" t="n">
        <f t="shared" si="128"/>
        <v>69.366246371457308</v>
      </c>
      <c r="AP118" s="12" t="n">
        <f t="shared" si="128"/>
        <v>63.232220378082829</v>
      </c>
      <c r="AQ118" s="12" t="n">
        <f t="shared" si="128"/>
        <v>72.653064161726547</v>
      </c>
      <c r="AR118" s="12" t="n">
        <f t="shared" si="128"/>
        <v>75.196355539734554</v>
      </c>
      <c r="AS118" s="12" t="n">
        <f t="shared" si="128"/>
        <v>74.498856429014737</v>
      </c>
      <c r="AT118" s="12" t="n">
        <f t="shared" si="128"/>
        <v>71.76665347308149</v>
      </c>
      <c r="AU118" s="12" t="n">
        <f t="shared" si="128"/>
        <v>66.379326407257693</v>
      </c>
      <c r="AV118" s="12" t="n">
        <f t="shared" si="128"/>
        <v>38.33099120508723</v>
      </c>
    </row>
    <row r="119">
      <c r="A119" s="27" t="str">
        <f t="shared" si="123"/>
        <v>Air Force</v>
      </c>
      <c r="B119" s="27" t="str">
        <f t="shared" si="123"/>
        <v>Non-development
or Commercial Similar</v>
      </c>
      <c r="C119" s="26" t="n">
        <f t="shared" ref="C119:C126" si="129">AN119</f>
        <v>2.1706586143321528E-2</v>
      </c>
      <c r="D119" s="26" t="n">
        <f t="shared" si="124"/>
        <v>2.6822413830860363E-2</v>
      </c>
      <c r="E119" s="26" t="n">
        <f t="shared" si="124"/>
        <v>3.6594834367399999E-2</v>
      </c>
      <c r="F119" s="26" t="n">
        <f t="shared" si="124"/>
        <v>1.3583151648365469E-2</v>
      </c>
      <c r="G119" s="29" t="n">
        <f t="shared" ref="G119:G126" si="130">(E119/D119)-1</f>
        <v>0.36433784812073999</v>
      </c>
      <c r="H119" s="25" t="n">
        <f t="shared" ref="H119:H126" si="131">(E119/C119)-1</f>
        <v>0.68588621562949648</v>
      </c>
      <c r="I119" s="25" t="n">
        <f t="shared" ref="I119:I126" si="132">F119/E119</f>
        <v>0.37117674893661579</v>
      </c>
      <c r="J119" s="11" t="n">
        <f t="shared" ref="J119:J126" si="133">AU131</f>
        <v>2.0665391041321049E-3</v>
      </c>
      <c r="K119" s="11" t="n">
        <f t="shared" si="127"/>
        <v>1.6900835863736844E-3</v>
      </c>
      <c r="L119" s="11"/>
      <c r="M119" s="1" t="str">
        <f t="shared" si="125"/>
        <v>Air Force</v>
      </c>
      <c r="N119" s="1" t="str">
        <f t="shared" si="125"/>
        <v>Non-development
or Commercial Similar</v>
      </c>
      <c r="O119" s="12" t="str">
        <f t="shared" ref="O119:AV119" si="134">IF(O3="","",O3/VLOOKUP(O$117,deflator,2,FALSE)/$C$116)</f>
      </c>
      <c r="P119" s="12" t="str">
        <f t="shared" si="134"/>
      </c>
      <c r="Q119" s="12" t="str">
        <f t="shared" si="134"/>
      </c>
      <c r="R119" s="12" t="str">
        <f t="shared" si="134"/>
      </c>
      <c r="S119" s="12" t="str">
        <f t="shared" si="134"/>
      </c>
      <c r="T119" s="12" t="str">
        <f t="shared" si="134"/>
      </c>
      <c r="U119" s="12" t="str">
        <f t="shared" si="134"/>
      </c>
      <c r="V119" s="12" t="str">
        <f t="shared" si="134"/>
      </c>
      <c r="W119" s="12" t="str">
        <f t="shared" si="134"/>
      </c>
      <c r="X119" s="12" t="str">
        <f t="shared" si="134"/>
      </c>
      <c r="Y119" s="12" t="n">
        <f t="shared" si="134"/>
        <v>0</v>
      </c>
      <c r="Z119" s="12" t="n">
        <f t="shared" si="134"/>
        <v>0</v>
      </c>
      <c r="AA119" s="12" t="n">
        <f t="shared" si="134"/>
        <v>0.14980470980902158</v>
      </c>
      <c r="AB119" s="12" t="n">
        <f t="shared" si="134"/>
        <v>0.23245544732524254</v>
      </c>
      <c r="AC119" s="12" t="n">
        <f t="shared" si="134"/>
        <v>0.58800238634836099</v>
      </c>
      <c r="AD119" s="12" t="n">
        <f t="shared" si="134"/>
        <v>0.1922563942725985</v>
      </c>
      <c r="AE119" s="12" t="n">
        <f t="shared" si="134"/>
        <v>3.8422709623658811E-2</v>
      </c>
      <c r="AF119" s="12" t="n">
        <f t="shared" si="134"/>
        <v>3.8217571032766545E-2</v>
      </c>
      <c r="AG119" s="12" t="n">
        <f t="shared" si="134"/>
        <v>6.1767895047631929E-2</v>
      </c>
      <c r="AH119" s="12" t="n">
        <f t="shared" si="134"/>
        <v>5.0076723829451518E-2</v>
      </c>
      <c r="AI119" s="12" t="n">
        <f t="shared" si="134"/>
        <v>6.1468427498001001E-2</v>
      </c>
      <c r="AJ119" s="12" t="n">
        <f t="shared" si="134"/>
        <v>0.29141367284564013</v>
      </c>
      <c r="AK119" s="12" t="n">
        <f t="shared" si="134"/>
        <v>0.29682810783591412</v>
      </c>
      <c r="AL119" s="12" t="n">
        <f t="shared" si="134"/>
        <v>0.1018880556339868</v>
      </c>
      <c r="AM119" s="12" t="n">
        <f t="shared" si="134"/>
        <v>3.0255037233364E-2</v>
      </c>
      <c r="AN119" s="12" t="n">
        <f t="shared" si="134"/>
        <v>2.1706586143321528E-2</v>
      </c>
      <c r="AO119" s="12" t="n">
        <f t="shared" si="134"/>
        <v>1.2525929586091762E-2</v>
      </c>
      <c r="AP119" s="12" t="n">
        <f t="shared" si="134"/>
        <v>1.0690318981473204E-3</v>
      </c>
      <c r="AQ119" s="12" t="n">
        <f t="shared" si="134"/>
        <v>5.066862644258521E-4</v>
      </c>
      <c r="AR119" s="12" t="n">
        <f t="shared" si="134"/>
        <v>4.0259173885424162E-5</v>
      </c>
      <c r="AS119" s="12" t="n">
        <f t="shared" si="134"/>
        <v>3.5218393956728713E-3</v>
      </c>
      <c r="AT119" s="12" t="n">
        <f t="shared" si="134"/>
        <v>2.6822413830860363E-2</v>
      </c>
      <c r="AU119" s="12" t="n">
        <f t="shared" si="134"/>
        <v>3.6594834367399999E-2</v>
      </c>
      <c r="AV119" s="12" t="n">
        <f t="shared" si="134"/>
        <v>1.3583151648365469E-2</v>
      </c>
    </row>
    <row r="120">
      <c r="A120" s="27" t="str">
        <f t="shared" si="123"/>
        <v>Air Force</v>
      </c>
      <c r="B120" s="27" t="str">
        <f t="shared" si="123"/>
        <v>Any Commercial
Classification</v>
      </c>
      <c r="C120" s="26" t="n">
        <f t="shared" si="129"/>
        <v>6.8987771363500956</v>
      </c>
      <c r="D120" s="26" t="n">
        <f t="shared" si="124"/>
        <v>12.737675452243105</v>
      </c>
      <c r="E120" s="26" t="n">
        <f t="shared" si="124"/>
        <v>12.5540079023319</v>
      </c>
      <c r="F120" s="26" t="n">
        <f t="shared" si="124"/>
        <v>5.2480601002958673</v>
      </c>
      <c r="G120" s="29" t="n">
        <f t="shared" si="130"/>
        <v>-1.4419236115712164E-2</v>
      </c>
      <c r="H120" s="25" t="n">
        <f t="shared" si="131"/>
        <v>0.81974394218129376</v>
      </c>
      <c r="I120" s="25" t="n">
        <f t="shared" si="132"/>
        <v>0.41803861692018235</v>
      </c>
      <c r="J120" s="11" t="n">
        <f t="shared" si="133"/>
        <v>0.7089347087430351</v>
      </c>
      <c r="K120" s="11" t="n">
        <f t="shared" si="127"/>
        <v>0.65298985577327406</v>
      </c>
      <c r="L120" s="11"/>
      <c r="M120" s="1" t="str">
        <f t="shared" si="125"/>
        <v>Air Force</v>
      </c>
      <c r="N120" s="1" t="str">
        <f t="shared" si="125"/>
        <v>Any Commercial
Classification</v>
      </c>
      <c r="O120" s="12" t="str">
        <f t="shared" ref="O120:AV120" si="135">IF(O4="","",O4/VLOOKUP(O$117,deflator,2,FALSE)/$C$116)</f>
      </c>
      <c r="P120" s="12" t="str">
        <f t="shared" si="135"/>
      </c>
      <c r="Q120" s="12" t="str">
        <f t="shared" si="135"/>
      </c>
      <c r="R120" s="12" t="str">
        <f t="shared" si="135"/>
      </c>
      <c r="S120" s="12" t="str">
        <f t="shared" si="135"/>
      </c>
      <c r="T120" s="12" t="str">
        <f t="shared" si="135"/>
      </c>
      <c r="U120" s="12" t="str">
        <f t="shared" si="135"/>
      </c>
      <c r="V120" s="12" t="str">
        <f t="shared" si="135"/>
      </c>
      <c r="W120" s="12" t="str">
        <f t="shared" si="135"/>
      </c>
      <c r="X120" s="12" t="str">
        <f t="shared" si="135"/>
      </c>
      <c r="Y120" s="12" t="n">
        <f t="shared" si="135"/>
        <v>6.1263661098217845</v>
      </c>
      <c r="Z120" s="12" t="n">
        <f t="shared" si="135"/>
        <v>7.9590312169022424</v>
      </c>
      <c r="AA120" s="12" t="n">
        <f t="shared" si="135"/>
        <v>12.259505775222944</v>
      </c>
      <c r="AB120" s="12" t="n">
        <f t="shared" si="135"/>
        <v>14.819342192752805</v>
      </c>
      <c r="AC120" s="12" t="n">
        <f t="shared" si="135"/>
        <v>16.869996764068301</v>
      </c>
      <c r="AD120" s="12" t="n">
        <f t="shared" si="135"/>
        <v>13.788092030517854</v>
      </c>
      <c r="AE120" s="12" t="n">
        <f t="shared" si="135"/>
        <v>12.002491590003407</v>
      </c>
      <c r="AF120" s="12" t="n">
        <f t="shared" si="135"/>
        <v>13.18949918612927</v>
      </c>
      <c r="AG120" s="12" t="n">
        <f t="shared" si="135"/>
        <v>12.036811904792078</v>
      </c>
      <c r="AH120" s="12" t="n">
        <f t="shared" si="135"/>
        <v>12.506634753545431</v>
      </c>
      <c r="AI120" s="12" t="n">
        <f t="shared" si="135"/>
        <v>11.654211396185136</v>
      </c>
      <c r="AJ120" s="12" t="n">
        <f t="shared" si="135"/>
        <v>10.577364724615885</v>
      </c>
      <c r="AK120" s="12" t="n">
        <f t="shared" si="135"/>
        <v>8.7657359569121471</v>
      </c>
      <c r="AL120" s="12" t="n">
        <f t="shared" si="135"/>
        <v>7.4535118429998457</v>
      </c>
      <c r="AM120" s="12" t="n">
        <f t="shared" si="135"/>
        <v>7.2682563596902918</v>
      </c>
      <c r="AN120" s="12" t="n">
        <f t="shared" si="135"/>
        <v>6.8987771363500956</v>
      </c>
      <c r="AO120" s="12" t="n">
        <f t="shared" si="135"/>
        <v>8.0493982014777554</v>
      </c>
      <c r="AP120" s="12" t="n">
        <f t="shared" si="135"/>
        <v>8.0633616708585016</v>
      </c>
      <c r="AQ120" s="12" t="n">
        <f t="shared" si="135"/>
        <v>8.8131678218519731</v>
      </c>
      <c r="AR120" s="12" t="n">
        <f t="shared" si="135"/>
        <v>9.7494909431585253</v>
      </c>
      <c r="AS120" s="12" t="n">
        <f t="shared" si="135"/>
        <v>11.724629043965811</v>
      </c>
      <c r="AT120" s="12" t="n">
        <f t="shared" si="135"/>
        <v>12.737675452243105</v>
      </c>
      <c r="AU120" s="12" t="n">
        <f t="shared" si="135"/>
        <v>12.5540079023319</v>
      </c>
      <c r="AV120" s="12" t="n">
        <f t="shared" si="135"/>
        <v>5.2480601002958673</v>
      </c>
    </row>
    <row r="121">
      <c r="A121" s="27" t="str">
        <f t="shared" si="123"/>
        <v>Air Force</v>
      </c>
      <c r="B121" s="27" t="n">
        <f t="shared" si="123"/>
        <v>0</v>
      </c>
      <c r="C121" s="26" t="str">
        <f t="shared" si="129"/>
      </c>
      <c r="D121" s="26" t="str">
        <f t="shared" si="124"/>
      </c>
      <c r="E121" s="26" t="str">
        <f t="shared" si="124"/>
      </c>
      <c r="F121" s="26" t="n">
        <f t="shared" si="124"/>
        <v>-9.2347769550930794E-5</v>
      </c>
      <c r="G121" s="29" t="e">
        <f t="shared" si="130"/>
        <v>#VALUE!</v>
      </c>
      <c r="H121" s="25" t="e">
        <f t="shared" si="131"/>
        <v>#VALUE!</v>
      </c>
      <c r="I121" s="25" t="e">
        <f t="shared" si="132"/>
        <v>#VALUE!</v>
      </c>
      <c r="J121" s="11" t="str">
        <f t="shared" si="133"/>
      </c>
      <c r="K121" s="11" t="n">
        <f t="shared" si="127"/>
        <v>-1.149037083562481E-5</v>
      </c>
      <c r="L121" s="11"/>
      <c r="M121" s="1" t="str">
        <f t="shared" si="125"/>
        <v>Air Force</v>
      </c>
      <c r="N121" s="1" t="n">
        <f t="shared" si="125"/>
        <v>0</v>
      </c>
      <c r="O121" s="12" t="n">
        <f t="shared" ref="O121:AV121" si="136">IF(O5="","",O5/VLOOKUP(O$117,deflator,2,FALSE)/$C$116)</f>
        <v>81.553023298562522</v>
      </c>
      <c r="P121" s="12" t="n">
        <f t="shared" si="136"/>
        <v>83.720006592959407</v>
      </c>
      <c r="Q121" s="12" t="n">
        <f t="shared" si="136"/>
        <v>72.275362881449141</v>
      </c>
      <c r="R121" s="12" t="n">
        <f t="shared" si="136"/>
        <v>72.170931992966885</v>
      </c>
      <c r="S121" s="12" t="n">
        <f t="shared" si="136"/>
        <v>77.976219082694598</v>
      </c>
      <c r="T121" s="12" t="n">
        <f t="shared" si="136"/>
        <v>65.001740875744744</v>
      </c>
      <c r="U121" s="12" t="n">
        <f t="shared" si="136"/>
        <v>67.251730788511622</v>
      </c>
      <c r="V121" s="12" t="n">
        <f t="shared" si="136"/>
        <v>59.081351363283304</v>
      </c>
      <c r="W121" s="12" t="n">
        <f t="shared" si="136"/>
        <v>56.199563119589463</v>
      </c>
      <c r="X121" s="12" t="n">
        <f t="shared" si="136"/>
        <v>58.13407199225621</v>
      </c>
      <c r="Y121" s="12" t="str">
        <f t="shared" si="136"/>
      </c>
      <c r="Z121" s="12" t="str">
        <f t="shared" si="136"/>
      </c>
      <c r="AA121" s="12" t="n">
        <f t="shared" si="136"/>
        <v>1.6716054422799581E-2</v>
      </c>
      <c r="AB121" s="12" t="str">
        <f t="shared" si="136"/>
      </c>
      <c r="AC121" s="12" t="str">
        <f t="shared" si="136"/>
      </c>
      <c r="AD121" s="12" t="str">
        <f t="shared" si="136"/>
      </c>
      <c r="AE121" s="12" t="str">
        <f t="shared" si="136"/>
      </c>
      <c r="AF121" s="12" t="str">
        <f t="shared" si="136"/>
      </c>
      <c r="AG121" s="12" t="str">
        <f t="shared" si="136"/>
      </c>
      <c r="AH121" s="12" t="n">
        <f t="shared" si="136"/>
        <v>0</v>
      </c>
      <c r="AI121" s="12" t="str">
        <f t="shared" si="136"/>
      </c>
      <c r="AJ121" s="12" t="str">
        <f t="shared" si="136"/>
      </c>
      <c r="AK121" s="12" t="str">
        <f t="shared" si="136"/>
      </c>
      <c r="AL121" s="12" t="str">
        <f t="shared" si="136"/>
      </c>
      <c r="AM121" s="12" t="str">
        <f t="shared" si="136"/>
      </c>
      <c r="AN121" s="12" t="str">
        <f t="shared" si="136"/>
      </c>
      <c r="AO121" s="12" t="str">
        <f t="shared" si="136"/>
      </c>
      <c r="AP121" s="12" t="str">
        <f t="shared" si="136"/>
      </c>
      <c r="AQ121" s="12" t="str">
        <f t="shared" si="136"/>
      </c>
      <c r="AR121" s="12" t="n">
        <f t="shared" si="136"/>
        <v>2.2855634565878812E-4</v>
      </c>
      <c r="AS121" s="12" t="n">
        <f t="shared" si="136"/>
        <v>1.4037568118663735E-3</v>
      </c>
      <c r="AT121" s="12" t="str">
        <f t="shared" si="136"/>
      </c>
      <c r="AU121" s="12" t="str">
        <f t="shared" si="136"/>
      </c>
      <c r="AV121" s="12" t="n">
        <f t="shared" si="136"/>
        <v>-9.2347769550930794E-5</v>
      </c>
    </row>
    <row r="122">
      <c r="A122" s="27" t="str">
        <f t="shared" si="123"/>
        <v>Army</v>
      </c>
      <c r="B122" s="27" t="str">
        <f t="shared" si="123"/>
        <v>Not Classified
as Commercial</v>
      </c>
      <c r="C122" s="26" t="n">
        <f t="shared" si="129"/>
        <v>71.453913435889362</v>
      </c>
      <c r="D122" s="26" t="n">
        <f t="shared" si="124"/>
        <v>69.668437665247808</v>
      </c>
      <c r="E122" s="26" t="n">
        <f t="shared" si="124"/>
        <v>69.127093751285003</v>
      </c>
      <c r="F122" s="26" t="n">
        <f t="shared" si="124"/>
        <v>34.65989883497906</v>
      </c>
      <c r="G122" s="29" t="n">
        <f t="shared" si="130"/>
        <v>-7.770289274519504E-3</v>
      </c>
      <c r="H122" s="25" t="n">
        <f t="shared" si="131"/>
        <v>-3.256392229226257E-2</v>
      </c>
      <c r="I122" s="25" t="n">
        <f t="shared" si="132"/>
        <v>0.50139383784429337</v>
      </c>
      <c r="J122" s="11" t="n">
        <f t="shared" si="133"/>
        <v>3.9036614008914845</v>
      </c>
      <c r="K122" s="11" t="n">
        <f t="shared" si="127"/>
        <v>4.3125577658863516</v>
      </c>
      <c r="L122" s="11"/>
      <c r="M122" s="1" t="str">
        <f t="shared" si="125"/>
        <v>Army</v>
      </c>
      <c r="N122" s="1" t="str">
        <f t="shared" si="125"/>
        <v>Not Classified
as Commercial</v>
      </c>
      <c r="O122" s="12" t="str">
        <f t="shared" ref="O122:AV122" si="137">IF(O6="","",O6/VLOOKUP(O$117,deflator,2,FALSE)/$C$116)</f>
      </c>
      <c r="P122" s="12" t="str">
        <f t="shared" si="137"/>
      </c>
      <c r="Q122" s="12" t="str">
        <f t="shared" si="137"/>
      </c>
      <c r="R122" s="12" t="str">
        <f t="shared" si="137"/>
      </c>
      <c r="S122" s="12" t="str">
        <f t="shared" si="137"/>
      </c>
      <c r="T122" s="12" t="str">
        <f t="shared" si="137"/>
      </c>
      <c r="U122" s="12" t="str">
        <f t="shared" si="137"/>
      </c>
      <c r="V122" s="12" t="str">
        <f t="shared" si="137"/>
      </c>
      <c r="W122" s="12" t="str">
        <f t="shared" si="137"/>
      </c>
      <c r="X122" s="12" t="str">
        <f t="shared" si="137"/>
      </c>
      <c r="Y122" s="12" t="n">
        <f t="shared" si="137"/>
        <v>53.60261586029926</v>
      </c>
      <c r="Z122" s="12" t="n">
        <f t="shared" si="137"/>
        <v>56.917361336671966</v>
      </c>
      <c r="AA122" s="12" t="n">
        <f t="shared" si="137"/>
        <v>60.675649669470246</v>
      </c>
      <c r="AB122" s="12" t="n">
        <f t="shared" si="137"/>
        <v>80.833883921419726</v>
      </c>
      <c r="AC122" s="12" t="n">
        <f t="shared" si="137"/>
        <v>88.278637618358474</v>
      </c>
      <c r="AD122" s="12" t="n">
        <f t="shared" si="137"/>
        <v>117.39158848885749</v>
      </c>
      <c r="AE122" s="12" t="n">
        <f t="shared" si="137"/>
        <v>115.41304259873424</v>
      </c>
      <c r="AF122" s="12" t="n">
        <f t="shared" si="137"/>
        <v>124.12106678012445</v>
      </c>
      <c r="AG122" s="12" t="n">
        <f t="shared" si="137"/>
        <v>157.67969211949378</v>
      </c>
      <c r="AH122" s="12" t="n">
        <f t="shared" si="137"/>
        <v>161.08937308198256</v>
      </c>
      <c r="AI122" s="12" t="n">
        <f t="shared" si="137"/>
        <v>153.84965284791485</v>
      </c>
      <c r="AJ122" s="12" t="n">
        <f t="shared" si="137"/>
        <v>134.40769720439158</v>
      </c>
      <c r="AK122" s="12" t="n">
        <f t="shared" si="137"/>
        <v>115.80641376256517</v>
      </c>
      <c r="AL122" s="12" t="n">
        <f t="shared" si="137"/>
        <v>91.123466421216293</v>
      </c>
      <c r="AM122" s="12" t="n">
        <f t="shared" si="137"/>
        <v>76.240706412627347</v>
      </c>
      <c r="AN122" s="12" t="n">
        <f t="shared" si="137"/>
        <v>71.453913435889362</v>
      </c>
      <c r="AO122" s="12" t="n">
        <f t="shared" si="137"/>
        <v>73.186382350131666</v>
      </c>
      <c r="AP122" s="12" t="n">
        <f t="shared" si="137"/>
        <v>76.13147263038033</v>
      </c>
      <c r="AQ122" s="12" t="n">
        <f t="shared" si="137"/>
        <v>88.41155376657801</v>
      </c>
      <c r="AR122" s="12" t="n">
        <f t="shared" si="137"/>
        <v>89.14902303588056</v>
      </c>
      <c r="AS122" s="12" t="n">
        <f t="shared" si="137"/>
        <v>90.992004521963054</v>
      </c>
      <c r="AT122" s="12" t="n">
        <f t="shared" si="137"/>
        <v>69.668437665247808</v>
      </c>
      <c r="AU122" s="12" t="n">
        <f t="shared" si="137"/>
        <v>69.127093751285003</v>
      </c>
      <c r="AV122" s="12" t="n">
        <f t="shared" si="137"/>
        <v>34.65989883497906</v>
      </c>
    </row>
    <row r="123">
      <c r="A123" s="27" t="str">
        <f t="shared" si="123"/>
        <v>Army</v>
      </c>
      <c r="B123" s="27" t="str">
        <f t="shared" si="123"/>
        <v>Non-development
or Commercial Similar</v>
      </c>
      <c r="C123" s="26" t="n">
        <f t="shared" si="129"/>
        <v>5.2812979804455117E-2</v>
      </c>
      <c r="D123" s="26" t="n">
        <f t="shared" si="124"/>
        <v>1.5554809973394241E-4</v>
      </c>
      <c r="E123" s="26" t="n">
        <f t="shared" si="124"/>
        <v>-3.434867515E-3</v>
      </c>
      <c r="F123" s="26" t="n">
        <f t="shared" si="124"/>
        <v>1.0640541185429403E-4</v>
      </c>
      <c r="G123" s="29" t="n">
        <f t="shared" si="130"/>
        <v>-23.082349581095343</v>
      </c>
      <c r="H123" s="25" t="n">
        <f t="shared" si="131"/>
        <v>-1.0650383206499219</v>
      </c>
      <c r="I123" s="25" t="n">
        <f t="shared" si="132"/>
        <v>-3.0978025029968013E-2</v>
      </c>
      <c r="J123" s="11" t="n">
        <f t="shared" si="133"/>
        <v>-1.939696724951973E-4</v>
      </c>
      <c r="K123" s="11" t="n">
        <f t="shared" si="127"/>
        <v>1.3239492919738887E-5</v>
      </c>
      <c r="L123" s="11"/>
      <c r="M123" s="1" t="str">
        <f t="shared" si="125"/>
        <v>Army</v>
      </c>
      <c r="N123" s="1" t="str">
        <f t="shared" si="125"/>
        <v>Non-development
or Commercial Similar</v>
      </c>
      <c r="O123" s="12" t="str">
        <f t="shared" ref="O123:AV123" si="138">IF(O7="","",O7/VLOOKUP(O$117,deflator,2,FALSE)/$C$116)</f>
      </c>
      <c r="P123" s="12" t="str">
        <f t="shared" si="138"/>
      </c>
      <c r="Q123" s="12" t="str">
        <f t="shared" si="138"/>
      </c>
      <c r="R123" s="12" t="str">
        <f t="shared" si="138"/>
      </c>
      <c r="S123" s="12" t="str">
        <f t="shared" si="138"/>
      </c>
      <c r="T123" s="12" t="str">
        <f t="shared" si="138"/>
      </c>
      <c r="U123" s="12" t="str">
        <f t="shared" si="138"/>
      </c>
      <c r="V123" s="12" t="str">
        <f t="shared" si="138"/>
      </c>
      <c r="W123" s="12" t="str">
        <f t="shared" si="138"/>
      </c>
      <c r="X123" s="12" t="str">
        <f t="shared" si="138"/>
      </c>
      <c r="Y123" s="12" t="n">
        <f t="shared" si="138"/>
        <v>2.1323565017227642E-3</v>
      </c>
      <c r="Z123" s="12" t="n">
        <f t="shared" si="138"/>
        <v>-5.1514408972760635E-4</v>
      </c>
      <c r="AA123" s="12" t="n">
        <f t="shared" si="138"/>
        <v>0.10372005714721724</v>
      </c>
      <c r="AB123" s="12" t="n">
        <f t="shared" si="138"/>
        <v>0.1488375713619588</v>
      </c>
      <c r="AC123" s="12" t="n">
        <f t="shared" si="138"/>
        <v>0.47956275545133287</v>
      </c>
      <c r="AD123" s="12" t="n">
        <f t="shared" si="138"/>
        <v>0.8092009251554354</v>
      </c>
      <c r="AE123" s="12" t="n">
        <f t="shared" si="138"/>
        <v>0.50079408852017737</v>
      </c>
      <c r="AF123" s="12" t="n">
        <f t="shared" si="138"/>
        <v>0.85178143232109738</v>
      </c>
      <c r="AG123" s="12" t="n">
        <f t="shared" si="138"/>
        <v>0.98233284483757333</v>
      </c>
      <c r="AH123" s="12" t="n">
        <f t="shared" si="138"/>
        <v>0.71399760662810019</v>
      </c>
      <c r="AI123" s="12" t="n">
        <f t="shared" si="138"/>
        <v>0.18666271040316298</v>
      </c>
      <c r="AJ123" s="12" t="n">
        <f t="shared" si="138"/>
        <v>0.27224895434069429</v>
      </c>
      <c r="AK123" s="12" t="n">
        <f t="shared" si="138"/>
        <v>0.33739061021265399</v>
      </c>
      <c r="AL123" s="12" t="n">
        <f t="shared" si="138"/>
        <v>0.28181999142298353</v>
      </c>
      <c r="AM123" s="12" t="n">
        <f t="shared" si="138"/>
        <v>9.0091334608566678E-2</v>
      </c>
      <c r="AN123" s="12" t="n">
        <f t="shared" si="138"/>
        <v>5.2812979804455117E-2</v>
      </c>
      <c r="AO123" s="12" t="n">
        <f t="shared" si="138"/>
        <v>6.5006674317364233E-2</v>
      </c>
      <c r="AP123" s="12" t="n">
        <f t="shared" si="138"/>
        <v>2.4386653095592792E-2</v>
      </c>
      <c r="AQ123" s="12" t="n">
        <f t="shared" si="138"/>
        <v>0.12010055973464141</v>
      </c>
      <c r="AR123" s="12" t="n">
        <f t="shared" si="138"/>
        <v>0.11388181023602249</v>
      </c>
      <c r="AS123" s="12" t="n">
        <f t="shared" si="138"/>
        <v>-2.2549099818561548E-3</v>
      </c>
      <c r="AT123" s="12" t="n">
        <f t="shared" si="138"/>
        <v>1.5554809973394241E-4</v>
      </c>
      <c r="AU123" s="12" t="n">
        <f t="shared" si="138"/>
        <v>-3.434867515E-3</v>
      </c>
      <c r="AV123" s="12" t="n">
        <f t="shared" si="138"/>
        <v>1.0640541185429403E-4</v>
      </c>
    </row>
    <row r="124">
      <c r="A124" s="27" t="str">
        <f t="shared" si="123"/>
        <v>Army</v>
      </c>
      <c r="B124" s="27" t="str">
        <f t="shared" si="123"/>
        <v>Any Commercial
Classification</v>
      </c>
      <c r="C124" s="26" t="n">
        <f t="shared" si="129"/>
        <v>15.717987598660798</v>
      </c>
      <c r="D124" s="26" t="n">
        <f t="shared" si="124"/>
        <v>47.812791587349906</v>
      </c>
      <c r="E124" s="26" t="n">
        <f t="shared" si="124"/>
        <v>43.521228437283</v>
      </c>
      <c r="F124" s="26" t="n">
        <f t="shared" si="124"/>
        <v>7.7184825685505931</v>
      </c>
      <c r="G124" s="29" t="n">
        <f t="shared" si="130"/>
        <v>-8.975763613857568E-2</v>
      </c>
      <c r="H124" s="25" t="n">
        <f t="shared" si="131"/>
        <v>1.7688804412208015</v>
      </c>
      <c r="I124" s="25" t="n">
        <f t="shared" si="132"/>
        <v>0.1773498323852104</v>
      </c>
      <c r="J124" s="11" t="n">
        <f t="shared" si="133"/>
        <v>2.4576780297066132</v>
      </c>
      <c r="K124" s="11" t="n">
        <f t="shared" si="127"/>
        <v>0.96037216093280631</v>
      </c>
      <c r="L124" s="11"/>
      <c r="M124" s="1" t="str">
        <f t="shared" si="125"/>
        <v>Army</v>
      </c>
      <c r="N124" s="1" t="str">
        <f t="shared" si="125"/>
        <v>Any Commercial
Classification</v>
      </c>
      <c r="O124" s="12" t="str">
        <f t="shared" ref="O124:AV124" si="139">IF(O8="","",O8/VLOOKUP(O$117,deflator,2,FALSE)/$C$116)</f>
      </c>
      <c r="P124" s="12" t="str">
        <f t="shared" si="139"/>
      </c>
      <c r="Q124" s="12" t="str">
        <f t="shared" si="139"/>
      </c>
      <c r="R124" s="12" t="str">
        <f t="shared" si="139"/>
      </c>
      <c r="S124" s="12" t="str">
        <f t="shared" si="139"/>
      </c>
      <c r="T124" s="12" t="str">
        <f t="shared" si="139"/>
      </c>
      <c r="U124" s="12" t="str">
        <f t="shared" si="139"/>
      </c>
      <c r="V124" s="12" t="str">
        <f t="shared" si="139"/>
      </c>
      <c r="W124" s="12" t="str">
        <f t="shared" si="139"/>
      </c>
      <c r="X124" s="12" t="str">
        <f t="shared" si="139"/>
      </c>
      <c r="Y124" s="12" t="n">
        <f t="shared" si="139"/>
        <v>5.906607560180734</v>
      </c>
      <c r="Z124" s="12" t="n">
        <f t="shared" si="139"/>
        <v>7.0584988959067125</v>
      </c>
      <c r="AA124" s="12" t="n">
        <f t="shared" si="139"/>
        <v>10.934776459913175</v>
      </c>
      <c r="AB124" s="12" t="n">
        <f t="shared" si="139"/>
        <v>16.857677407038121</v>
      </c>
      <c r="AC124" s="12" t="n">
        <f t="shared" si="139"/>
        <v>24.375665151421156</v>
      </c>
      <c r="AD124" s="12" t="n">
        <f t="shared" si="139"/>
        <v>19.852199526071981</v>
      </c>
      <c r="AE124" s="12" t="n">
        <f t="shared" si="139"/>
        <v>26.245958193630969</v>
      </c>
      <c r="AF124" s="12" t="n">
        <f t="shared" si="139"/>
        <v>36.097138605349144</v>
      </c>
      <c r="AG124" s="12" t="n">
        <f t="shared" si="139"/>
        <v>45.446029398902489</v>
      </c>
      <c r="AH124" s="12" t="n">
        <f t="shared" si="139"/>
        <v>32.424354964098519</v>
      </c>
      <c r="AI124" s="12" t="n">
        <f t="shared" si="139"/>
        <v>30.656772214439421</v>
      </c>
      <c r="AJ124" s="12" t="n">
        <f t="shared" si="139"/>
        <v>26.273119190436784</v>
      </c>
      <c r="AK124" s="12" t="n">
        <f t="shared" si="139"/>
        <v>21.092543342284149</v>
      </c>
      <c r="AL124" s="12" t="n">
        <f t="shared" si="139"/>
        <v>16.338970542023311</v>
      </c>
      <c r="AM124" s="12" t="n">
        <f t="shared" si="139"/>
        <v>15.19678943976764</v>
      </c>
      <c r="AN124" s="12" t="n">
        <f t="shared" si="139"/>
        <v>15.717987598660798</v>
      </c>
      <c r="AO124" s="12" t="n">
        <f t="shared" si="139"/>
        <v>15.215501894972419</v>
      </c>
      <c r="AP124" s="12" t="n">
        <f t="shared" si="139"/>
        <v>15.714300790544245</v>
      </c>
      <c r="AQ124" s="12" t="n">
        <f t="shared" si="139"/>
        <v>16.007785306971428</v>
      </c>
      <c r="AR124" s="12" t="n">
        <f t="shared" si="139"/>
        <v>17.246830028365444</v>
      </c>
      <c r="AS124" s="12" t="n">
        <f t="shared" si="139"/>
        <v>20.258573066647735</v>
      </c>
      <c r="AT124" s="12" t="n">
        <f t="shared" si="139"/>
        <v>47.812791587349906</v>
      </c>
      <c r="AU124" s="12" t="n">
        <f t="shared" si="139"/>
        <v>43.521228437283</v>
      </c>
      <c r="AV124" s="12" t="n">
        <f t="shared" si="139"/>
        <v>7.7184825685505931</v>
      </c>
    </row>
    <row r="125">
      <c r="A125" s="27" t="str">
        <f t="shared" si="123"/>
        <v>Army</v>
      </c>
      <c r="B125" s="27" t="n">
        <f t="shared" si="123"/>
        <v>0</v>
      </c>
      <c r="C125" s="26" t="n">
        <f t="shared" si="129"/>
        <v>4.3034379535321155E-5</v>
      </c>
      <c r="D125" s="26" t="n">
        <f t="shared" si="124"/>
        <v>2.2055310355613231E-2</v>
      </c>
      <c r="E125" s="26" t="n">
        <f t="shared" si="124"/>
        <v>1.2038080127800001E-2</v>
      </c>
      <c r="F125" s="26" t="n">
        <f t="shared" si="124"/>
        <v>4.7754775080230683E-3</v>
      </c>
      <c r="G125" s="29" t="n">
        <f t="shared" si="130"/>
        <v>-0.45418677254132467</v>
      </c>
      <c r="H125" s="25" t="n">
        <f t="shared" si="131"/>
        <v>278.73169958032167</v>
      </c>
      <c r="I125" s="25" t="n">
        <f t="shared" si="132"/>
        <v>0.39669760105640722</v>
      </c>
      <c r="J125" s="11" t="n">
        <f t="shared" si="133"/>
        <v>6.7979986117755963E-4</v>
      </c>
      <c r="K125" s="11" t="n">
        <f t="shared" si="127"/>
        <v>5.9418876872936277E-4</v>
      </c>
      <c r="L125" s="11"/>
      <c r="M125" s="1" t="str">
        <f t="shared" si="125"/>
        <v>Army</v>
      </c>
      <c r="N125" s="1" t="n">
        <f t="shared" si="125"/>
        <v>0</v>
      </c>
      <c r="O125" s="12" t="n">
        <f t="shared" ref="O125:AL125" si="140">IF(O9="","",O9/VLOOKUP(O$117,deflator,2,FALSE)/$C$116)</f>
        <v>45.341623216195636</v>
      </c>
      <c r="P125" s="12" t="n">
        <f t="shared" si="140"/>
        <v>66.964058620349803</v>
      </c>
      <c r="Q125" s="12" t="n">
        <f t="shared" si="140"/>
        <v>58.253969126929327</v>
      </c>
      <c r="R125" s="12" t="n">
        <f t="shared" si="140"/>
        <v>56.082714189999848</v>
      </c>
      <c r="S125" s="12" t="n">
        <f t="shared" si="140"/>
        <v>36.930936282101904</v>
      </c>
      <c r="T125" s="12" t="n">
        <f t="shared" si="140"/>
        <v>51.70693499928538</v>
      </c>
      <c r="U125" s="12" t="n">
        <f t="shared" si="140"/>
        <v>54.485118895085286</v>
      </c>
      <c r="V125" s="12" t="n">
        <f t="shared" si="140"/>
        <v>52.72884206118944</v>
      </c>
      <c r="W125" s="12" t="n">
        <f t="shared" si="140"/>
        <v>51.916173443894969</v>
      </c>
      <c r="X125" s="12" t="n">
        <f t="shared" si="140"/>
        <v>55.703658070060854</v>
      </c>
      <c r="Y125" s="12" t="str">
        <f t="shared" si="140"/>
      </c>
      <c r="Z125" s="12" t="n">
        <f t="shared" si="140"/>
        <v>1.1420282997253509E-3</v>
      </c>
      <c r="AA125" s="12" t="n">
        <f t="shared" si="140"/>
        <v>5.2179652238054307E-5</v>
      </c>
      <c r="AB125" s="12" t="n">
        <f t="shared" si="140"/>
        <v>6.5644685438867703E-5</v>
      </c>
      <c r="AC125" s="12" t="n">
        <f t="shared" si="140"/>
        <v>0</v>
      </c>
      <c r="AD125" s="12" t="str">
        <f t="shared" si="140"/>
      </c>
      <c r="AE125" s="12" t="str">
        <f t="shared" si="140"/>
      </c>
      <c r="AF125" s="12" t="str">
        <f t="shared" si="140"/>
      </c>
      <c r="AG125" s="12" t="str">
        <f t="shared" si="140"/>
      </c>
      <c r="AH125" s="12" t="n">
        <f t="shared" si="140"/>
        <v>-1.3196059947340886E-7</v>
      </c>
      <c r="AI125" s="12" t="n">
        <f t="shared" si="140"/>
        <v>-2.1612340502626609E-5</v>
      </c>
      <c r="AJ125" s="12" t="n">
        <f t="shared" si="140"/>
        <v>-1.4234450095320226E-9</v>
      </c>
      <c r="AK125" s="12" t="str">
        <f t="shared" si="140"/>
      </c>
      <c r="AL125" s="12" t="n">
        <f t="shared" si="140"/>
        <v>0</v>
      </c>
      <c r="AM125" s="12" t="str">
        <f t="shared" ref="AM125:AU125" si="141">IF(AM9="","",AM9/VLOOKUP(AM$117,deflator,2,FALSE)/$C$116)</f>
      </c>
      <c r="AN125" s="12" t="n">
        <f t="shared" si="141"/>
        <v>4.3034379535321155E-5</v>
      </c>
      <c r="AO125" s="12" t="n">
        <f t="shared" si="141"/>
        <v>3.8221527510106802E-5</v>
      </c>
      <c r="AP125" s="12" t="str">
        <f t="shared" si="141"/>
      </c>
      <c r="AQ125" s="12" t="n">
        <f t="shared" si="141"/>
        <v>1.4711215942887816E-2</v>
      </c>
      <c r="AR125" s="12" t="n">
        <f t="shared" si="141"/>
        <v>4.8052338693752548E-2</v>
      </c>
      <c r="AS125" s="12" t="n">
        <f t="shared" si="141"/>
        <v>3.860917849072628E-2</v>
      </c>
      <c r="AT125" s="12" t="n">
        <f t="shared" si="141"/>
        <v>2.2055310355613231E-2</v>
      </c>
      <c r="AU125" s="12" t="n">
        <f t="shared" si="141"/>
        <v>1.2038080127800001E-2</v>
      </c>
      <c r="AV125" s="12" t="n">
        <f>IF(AV9="","",AV9/VLOOKUP(AV$117,deflator,2,FALSE)/$C$116)</f>
        <v>4.7754775080230683E-3</v>
      </c>
    </row>
    <row r="126">
      <c r="A126" s="27" t="str">
        <f t="shared" si="123"/>
        <v>Grand Total</v>
      </c>
      <c r="B126" s="27" t="n">
        <f t="shared" si="123"/>
        <v>0</v>
      </c>
      <c r="C126" s="26" t="n">
        <f t="shared" si="129"/>
        <v>16.486778699059833</v>
      </c>
      <c r="D126" s="26" t="n">
        <f t="shared" si="124"/>
        <v>17.269187260687339</v>
      </c>
      <c r="E126" s="26" t="n">
        <f t="shared" si="124"/>
        <v>17.708270941608397</v>
      </c>
      <c r="F126" s="26" t="n">
        <f t="shared" si="124"/>
        <v>8.0369703355974593</v>
      </c>
      <c r="G126" s="29" t="n">
        <f t="shared" si="130"/>
        <v>2.5425845136361147E-2</v>
      </c>
      <c r="H126" s="25" t="n">
        <f t="shared" si="131"/>
        <v>7.4089199888285107E-2</v>
      </c>
      <c r="I126" s="25" t="n">
        <f t="shared" si="132"/>
        <v>0.45385404154356596</v>
      </c>
      <c r="J126" s="11" t="b">
        <f t="shared" si="133"/>
        <v>0</v>
      </c>
      <c r="K126" s="11" t="b">
        <f t="shared" si="127"/>
        <v>0</v>
      </c>
      <c r="L126" s="11"/>
      <c r="M126" s="1" t="s">
        <v>39</v>
      </c>
      <c r="O126" s="12" t="n">
        <f t="shared" ref="O126:AV126" si="142">O10/VLOOKUP(O$117,deflator,2,FALSE)/$C$116</f>
        <v>0</v>
      </c>
      <c r="P126" s="12" t="n">
        <f t="shared" si="142"/>
        <v>0</v>
      </c>
      <c r="Q126" s="12" t="n">
        <f t="shared" si="142"/>
        <v>0</v>
      </c>
      <c r="R126" s="12" t="n">
        <f t="shared" si="142"/>
        <v>0</v>
      </c>
      <c r="S126" s="12" t="n">
        <f t="shared" si="142"/>
        <v>0</v>
      </c>
      <c r="T126" s="12" t="n">
        <f t="shared" si="142"/>
        <v>0</v>
      </c>
      <c r="U126" s="12" t="n">
        <f t="shared" si="142"/>
        <v>0</v>
      </c>
      <c r="V126" s="12" t="n">
        <f t="shared" si="142"/>
        <v>0</v>
      </c>
      <c r="W126" s="12" t="n">
        <f t="shared" si="142"/>
        <v>0</v>
      </c>
      <c r="X126" s="12" t="n">
        <f t="shared" si="142"/>
        <v>0</v>
      </c>
      <c r="Y126" s="12" t="n">
        <f t="shared" si="142"/>
        <v>6.4621055823974096</v>
      </c>
      <c r="Z126" s="12" t="n">
        <f t="shared" si="142"/>
        <v>6.9862944112949013</v>
      </c>
      <c r="AA126" s="12" t="n">
        <f t="shared" si="142"/>
        <v>7.5574939982448406</v>
      </c>
      <c r="AB126" s="12" t="n">
        <f t="shared" si="142"/>
        <v>9.6423129030192776</v>
      </c>
      <c r="AC126" s="12" t="n">
        <f t="shared" si="142"/>
        <v>8.8542311838499916</v>
      </c>
      <c r="AD126" s="12" t="n">
        <f t="shared" si="142"/>
        <v>32.060125162065653</v>
      </c>
      <c r="AE126" s="12" t="n">
        <f t="shared" si="142"/>
        <v>32.202876889753256</v>
      </c>
      <c r="AF126" s="12" t="n">
        <f t="shared" si="142"/>
        <v>14.869349379583008</v>
      </c>
      <c r="AG126" s="12" t="n">
        <f t="shared" si="142"/>
        <v>11.500169912940912</v>
      </c>
      <c r="AH126" s="12" t="n">
        <f t="shared" si="142"/>
        <v>14.773745827043021</v>
      </c>
      <c r="AI126" s="12" t="n">
        <f t="shared" si="142"/>
        <v>17.221415792825169</v>
      </c>
      <c r="AJ126" s="12" t="n">
        <f t="shared" si="142"/>
        <v>16.906574076620359</v>
      </c>
      <c r="AK126" s="12" t="n">
        <f t="shared" si="142"/>
        <v>17.137194240525211</v>
      </c>
      <c r="AL126" s="12" t="n">
        <f t="shared" si="142"/>
        <v>14.150357788811863</v>
      </c>
      <c r="AM126" s="12" t="n">
        <f t="shared" si="142"/>
        <v>14.652888708025532</v>
      </c>
      <c r="AN126" s="12" t="n">
        <f t="shared" si="142"/>
        <v>16.486778699059833</v>
      </c>
      <c r="AO126" s="12" t="n">
        <f t="shared" si="142"/>
        <v>19.554631982615323</v>
      </c>
      <c r="AP126" s="12" t="n">
        <f t="shared" si="142"/>
        <v>21.357279416962609</v>
      </c>
      <c r="AQ126" s="12" t="n">
        <f t="shared" si="142"/>
        <v>25.726168933262901</v>
      </c>
      <c r="AR126" s="12" t="n">
        <f t="shared" si="142"/>
        <v>25.217378326580477</v>
      </c>
      <c r="AS126" s="12" t="n">
        <f t="shared" si="142"/>
        <v>21.639048777378633</v>
      </c>
      <c r="AT126" s="12" t="n">
        <f t="shared" si="142"/>
        <v>17.269187260687339</v>
      </c>
      <c r="AU126" s="12" t="n">
        <f t="shared" si="142"/>
        <v>17.708270941608397</v>
      </c>
      <c r="AV126" s="12" t="n">
        <f t="shared" si="142"/>
        <v>8.0369703355974593</v>
      </c>
    </row>
    <row r="127">
      <c r="M127" s="1" t="s">
        <v>40</v>
      </c>
      <c r="N127" s="9"/>
      <c r="O127" s="9" t="b">
        <f t="shared" ref="O127:AU127" si="143">O126=SUM(O118:O125)</f>
        <v>0</v>
      </c>
      <c r="P127" s="9" t="b">
        <f t="shared" si="143"/>
        <v>0</v>
      </c>
      <c r="Q127" s="9" t="b">
        <f t="shared" si="143"/>
        <v>0</v>
      </c>
      <c r="R127" s="9" t="b">
        <f t="shared" si="143"/>
        <v>0</v>
      </c>
      <c r="S127" s="9" t="b">
        <f t="shared" si="143"/>
        <v>0</v>
      </c>
      <c r="T127" s="9" t="b">
        <f t="shared" si="143"/>
        <v>0</v>
      </c>
      <c r="U127" s="9" t="b">
        <f t="shared" si="143"/>
        <v>0</v>
      </c>
      <c r="V127" s="9" t="b">
        <f t="shared" si="143"/>
        <v>0</v>
      </c>
      <c r="W127" s="9" t="b">
        <f t="shared" si="143"/>
        <v>0</v>
      </c>
      <c r="X127" s="9" t="b">
        <f t="shared" si="143"/>
        <v>0</v>
      </c>
      <c r="Y127" s="9" t="b">
        <f t="shared" si="143"/>
        <v>0</v>
      </c>
      <c r="Z127" s="9" t="b">
        <f t="shared" si="143"/>
        <v>0</v>
      </c>
      <c r="AA127" s="9" t="b">
        <f t="shared" si="143"/>
        <v>0</v>
      </c>
      <c r="AB127" s="9" t="b">
        <f t="shared" si="143"/>
        <v>0</v>
      </c>
      <c r="AC127" s="9" t="b">
        <f t="shared" si="143"/>
        <v>0</v>
      </c>
      <c r="AD127" s="9" t="b">
        <f t="shared" si="143"/>
        <v>0</v>
      </c>
      <c r="AE127" s="9" t="b">
        <f t="shared" si="143"/>
        <v>0</v>
      </c>
      <c r="AF127" s="9" t="b">
        <f t="shared" si="143"/>
        <v>0</v>
      </c>
      <c r="AG127" s="9" t="b">
        <f t="shared" si="143"/>
        <v>0</v>
      </c>
      <c r="AH127" s="9" t="b">
        <f t="shared" si="143"/>
        <v>0</v>
      </c>
      <c r="AI127" s="9" t="b">
        <f t="shared" si="143"/>
        <v>0</v>
      </c>
      <c r="AJ127" s="9" t="b">
        <f t="shared" si="143"/>
        <v>0</v>
      </c>
      <c r="AK127" s="9" t="b">
        <f t="shared" si="143"/>
        <v>0</v>
      </c>
      <c r="AL127" s="9" t="b">
        <f t="shared" si="143"/>
        <v>0</v>
      </c>
      <c r="AM127" s="9" t="b">
        <f t="shared" si="143"/>
        <v>0</v>
      </c>
      <c r="AN127" s="9" t="b">
        <f t="shared" si="143"/>
        <v>0</v>
      </c>
      <c r="AO127" s="9" t="b">
        <f t="shared" si="143"/>
        <v>0</v>
      </c>
      <c r="AP127" s="9" t="b">
        <f t="shared" si="143"/>
        <v>0</v>
      </c>
      <c r="AQ127" s="9" t="b">
        <f t="shared" si="143"/>
        <v>0</v>
      </c>
      <c r="AR127" s="9" t="b">
        <f t="shared" si="143"/>
        <v>0</v>
      </c>
      <c r="AS127" s="9" t="b">
        <f t="shared" si="143"/>
        <v>0</v>
      </c>
      <c r="AT127" s="9" t="b">
        <f t="shared" si="143"/>
        <v>0</v>
      </c>
      <c r="AU127" s="9" t="b">
        <f t="shared" si="143"/>
        <v>0</v>
      </c>
      <c r="AV127" s="9" t="b">
        <f>AV126=SUM(AV118:AV125)</f>
        <v>0</v>
      </c>
    </row>
    <row r="128">
      <c r="B128" s="25"/>
      <c r="C128" s="25"/>
      <c r="D128" s="27"/>
      <c r="E128" s="34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35"/>
      <c r="AO128" s="35"/>
      <c r="AP128" s="18"/>
      <c r="AQ128" s="18"/>
      <c r="AR128" s="18"/>
      <c r="AS128" s="35"/>
      <c r="AT128" s="35"/>
      <c r="AU128" s="35"/>
      <c r="AV128" s="35"/>
    </row>
    <row r="129">
      <c r="M129" s="1" t="s">
        <v>41</v>
      </c>
      <c r="N129" s="1" t="s">
        <v>38</v>
      </c>
      <c r="O129" s="38" t="n">
        <f t="shared" ref="O129:AR129" si="144">O117</f>
        <v>1990</v>
      </c>
      <c r="P129" s="38" t="n">
        <f t="shared" si="144"/>
        <v>1991</v>
      </c>
      <c r="Q129" s="38" t="n">
        <f t="shared" si="144"/>
        <v>1992</v>
      </c>
      <c r="R129" s="38" t="n">
        <f t="shared" si="144"/>
        <v>1993</v>
      </c>
      <c r="S129" s="38" t="n">
        <f t="shared" si="144"/>
        <v>1994</v>
      </c>
      <c r="T129" s="38" t="n">
        <f t="shared" si="144"/>
        <v>1995</v>
      </c>
      <c r="U129" s="38" t="n">
        <f t="shared" si="144"/>
        <v>1996</v>
      </c>
      <c r="V129" s="38" t="n">
        <f t="shared" si="144"/>
        <v>1997</v>
      </c>
      <c r="W129" s="38" t="n">
        <f t="shared" si="144"/>
        <v>1998</v>
      </c>
      <c r="X129" s="38" t="n">
        <f t="shared" si="144"/>
        <v>1999</v>
      </c>
      <c r="Y129" s="38" t="n">
        <f t="shared" si="144"/>
        <v>2000</v>
      </c>
      <c r="Z129" s="38" t="n">
        <f t="shared" si="144"/>
        <v>2001</v>
      </c>
      <c r="AA129" s="38" t="n">
        <f t="shared" si="144"/>
        <v>2002</v>
      </c>
      <c r="AB129" s="38" t="n">
        <f t="shared" si="144"/>
        <v>2003</v>
      </c>
      <c r="AC129" s="38" t="n">
        <f t="shared" si="144"/>
        <v>2004</v>
      </c>
      <c r="AD129" s="38" t="n">
        <f t="shared" si="144"/>
        <v>2005</v>
      </c>
      <c r="AE129" s="38" t="n">
        <f t="shared" si="144"/>
        <v>2006</v>
      </c>
      <c r="AF129" s="38" t="n">
        <f t="shared" si="144"/>
        <v>2007</v>
      </c>
      <c r="AG129" s="38" t="n">
        <f t="shared" si="144"/>
        <v>2008</v>
      </c>
      <c r="AH129" s="38" t="n">
        <f t="shared" si="144"/>
        <v>2009</v>
      </c>
      <c r="AI129" s="38" t="n">
        <f t="shared" si="144"/>
        <v>2010</v>
      </c>
      <c r="AJ129" s="38" t="n">
        <f t="shared" si="144"/>
        <v>2011</v>
      </c>
      <c r="AK129" s="38" t="n">
        <f t="shared" si="144"/>
        <v>2012</v>
      </c>
      <c r="AL129" s="38" t="n">
        <f t="shared" si="144"/>
        <v>2013</v>
      </c>
      <c r="AM129" s="38" t="n">
        <f t="shared" si="144"/>
        <v>2014</v>
      </c>
      <c r="AN129" s="38" t="n">
        <f t="shared" si="144"/>
        <v>2015</v>
      </c>
      <c r="AO129" s="38" t="n">
        <f t="shared" si="144"/>
        <v>2016</v>
      </c>
      <c r="AP129" s="38" t="n">
        <f t="shared" si="144"/>
        <v>2017</v>
      </c>
      <c r="AQ129" s="38" t="n">
        <f t="shared" si="144"/>
        <v>2018</v>
      </c>
      <c r="AR129" s="38" t="n">
        <f t="shared" si="144"/>
        <v>2019</v>
      </c>
      <c r="AS129" s="38" t="n">
        <f>AT117</f>
        <v>2021</v>
      </c>
      <c r="AT129" s="38"/>
      <c r="AU129" s="38" t="n">
        <f>AU117</f>
        <v>2022</v>
      </c>
      <c r="AV129" s="38" t="n">
        <f>AV117</f>
        <v>2023</v>
      </c>
    </row>
    <row r="130">
      <c r="E130" s="34"/>
      <c r="M130" s="1" t="str">
        <f t="shared" ref="M130:N137" si="145">M118</f>
        <v>Air Force</v>
      </c>
      <c r="N130" s="1" t="str">
        <f t="shared" si="145"/>
        <v>Not Classified
as Commercial</v>
      </c>
      <c r="O130" s="25" t="str">
        <f t="shared" ref="O130:AR137" si="146">IF(O118="","",O118/O$126)</f>
      </c>
      <c r="P130" s="25" t="str">
        <f t="shared" si="146"/>
      </c>
      <c r="Q130" s="25" t="str">
        <f t="shared" si="146"/>
      </c>
      <c r="R130" s="25" t="str">
        <f t="shared" si="146"/>
      </c>
      <c r="S130" s="25" t="str">
        <f t="shared" si="146"/>
      </c>
      <c r="T130" s="25" t="str">
        <f t="shared" si="146"/>
      </c>
      <c r="U130" s="25" t="str">
        <f t="shared" si="146"/>
      </c>
      <c r="V130" s="25" t="str">
        <f t="shared" si="146"/>
      </c>
      <c r="W130" s="25" t="str">
        <f t="shared" si="146"/>
      </c>
      <c r="X130" s="25" t="str">
        <f t="shared" si="146"/>
      </c>
      <c r="Y130" s="29" t="n">
        <f t="shared" si="146"/>
        <v>8.542877011410738</v>
      </c>
      <c r="Z130" s="29" t="n">
        <f t="shared" si="146"/>
        <v>8.0355432413441061</v>
      </c>
      <c r="AA130" s="29" t="n">
        <f t="shared" si="146"/>
        <v>8.0987317791322173</v>
      </c>
      <c r="AB130" s="29" t="n">
        <f t="shared" si="146"/>
        <v>7.2190453971040327</v>
      </c>
      <c r="AC130" s="29" t="n">
        <f t="shared" si="146"/>
        <v>7.2776163563025307</v>
      </c>
      <c r="AD130" s="29" t="n">
        <f t="shared" si="146"/>
        <v>2.0666768236840269</v>
      </c>
      <c r="AE130" s="29" t="n">
        <f t="shared" si="146"/>
        <v>2.3673828332760736</v>
      </c>
      <c r="AF130" s="29" t="n">
        <f t="shared" si="146"/>
        <v>5.5054376165781029</v>
      </c>
      <c r="AG130" s="29" t="n">
        <f t="shared" si="146"/>
        <v>6.3258848720144272</v>
      </c>
      <c r="AH130" s="29" t="n">
        <f t="shared" si="146"/>
        <v>5.2069434925003684</v>
      </c>
      <c r="AI130" s="29" t="n">
        <f t="shared" si="146"/>
        <v>4.250274081959728</v>
      </c>
      <c r="AJ130" s="29" t="n">
        <f t="shared" si="146"/>
        <v>4.3232120931859823</v>
      </c>
      <c r="AK130" s="29" t="n">
        <f t="shared" si="146"/>
        <v>4.7247526860252984</v>
      </c>
      <c r="AL130" s="29" t="n">
        <f t="shared" si="146"/>
        <v>4.2782432746738674</v>
      </c>
      <c r="AM130" s="29" t="n">
        <f t="shared" si="146"/>
        <v>4.1226151547796306</v>
      </c>
      <c r="AN130" s="8" t="n">
        <f t="shared" si="146"/>
        <v>3.4332532270355522</v>
      </c>
      <c r="AO130" s="29" t="n">
        <f t="shared" si="146"/>
        <v>3.5473051312408264</v>
      </c>
      <c r="AP130" s="29" t="n">
        <f t="shared" si="146"/>
        <v>2.9606870399355198</v>
      </c>
      <c r="AQ130" s="29" t="n">
        <f t="shared" si="146"/>
        <v>2.8240918556586583</v>
      </c>
      <c r="AR130" s="29" t="n">
        <f t="shared" si="146"/>
        <v>2.9819259784223302</v>
      </c>
      <c r="AS130" s="8" t="n">
        <f t="shared" ref="AS130:AS137" si="147">IF(AT118="","",AT118/AT$126)</f>
        <v>4.1557632324976641</v>
      </c>
      <c r="AT130" s="8"/>
      <c r="AU130" s="8" t="n">
        <f t="shared" ref="AU130:AV137" si="148">IF(AU118="","",AU118/AU$126)</f>
        <v>3.7484928159354571</v>
      </c>
      <c r="AV130" s="8" t="n">
        <f t="shared" si="148"/>
        <v>4.7693334185036216</v>
      </c>
    </row>
    <row r="131">
      <c r="E131" s="34"/>
      <c r="M131" s="1" t="str">
        <f t="shared" si="145"/>
        <v>Air Force</v>
      </c>
      <c r="N131" s="1" t="str">
        <f t="shared" si="145"/>
        <v>Non-development
or Commercial Similar</v>
      </c>
      <c r="O131" s="25" t="str">
        <f t="shared" si="146"/>
      </c>
      <c r="P131" s="25" t="str">
        <f t="shared" si="146"/>
      </c>
      <c r="Q131" s="25" t="str">
        <f t="shared" si="146"/>
      </c>
      <c r="R131" s="25" t="str">
        <f t="shared" si="146"/>
      </c>
      <c r="S131" s="25" t="str">
        <f t="shared" si="146"/>
      </c>
      <c r="T131" s="25" t="str">
        <f t="shared" si="146"/>
      </c>
      <c r="U131" s="25" t="str">
        <f t="shared" si="146"/>
      </c>
      <c r="V131" s="25" t="str">
        <f t="shared" si="146"/>
      </c>
      <c r="W131" s="25" t="str">
        <f t="shared" si="146"/>
      </c>
      <c r="X131" s="25" t="str">
        <f t="shared" si="146"/>
      </c>
      <c r="Y131" s="29" t="n">
        <f t="shared" si="146"/>
        <v>0</v>
      </c>
      <c r="Z131" s="29" t="n">
        <f t="shared" si="146"/>
        <v>0</v>
      </c>
      <c r="AA131" s="29" t="n">
        <f t="shared" si="146"/>
        <v>1.9822008438751305E-2</v>
      </c>
      <c r="AB131" s="29" t="n">
        <f t="shared" si="146"/>
        <v>2.4107851473317593E-2</v>
      </c>
      <c r="AC131" s="29" t="n">
        <f t="shared" si="146"/>
        <v>6.6409197381345778E-2</v>
      </c>
      <c r="AD131" s="29" t="n">
        <f t="shared" si="146"/>
        <v>5.9967449690458818E-3</v>
      </c>
      <c r="AE131" s="29" t="n">
        <f t="shared" si="146"/>
        <v>1.1931452508171612E-3</v>
      </c>
      <c r="AF131" s="29" t="n">
        <f t="shared" si="146"/>
        <v>2.5702248334579323E-3</v>
      </c>
      <c r="AG131" s="29" t="n">
        <f t="shared" si="146"/>
        <v>5.3710419511389784E-3</v>
      </c>
      <c r="AH131" s="29" t="n">
        <f t="shared" si="146"/>
        <v>3.3895752922584576E-3</v>
      </c>
      <c r="AI131" s="29" t="n">
        <f t="shared" si="146"/>
        <v>3.5693016321927569E-3</v>
      </c>
      <c r="AJ131" s="29" t="n">
        <f t="shared" si="146"/>
        <v>1.7236707539029339E-2</v>
      </c>
      <c r="AK131" s="29" t="n">
        <f t="shared" si="146"/>
        <v>1.7320694605537545E-2</v>
      </c>
      <c r="AL131" s="29" t="n">
        <f t="shared" si="146"/>
        <v>7.2003872378792935E-3</v>
      </c>
      <c r="AM131" s="29" t="n">
        <f t="shared" si="146"/>
        <v>2.0647831179385822E-3</v>
      </c>
      <c r="AN131" s="8" t="n">
        <f t="shared" si="146"/>
        <v>1.3166056595737138E-3</v>
      </c>
      <c r="AO131" s="29" t="n">
        <f t="shared" si="146"/>
        <v>6.4056074270421983E-4</v>
      </c>
      <c r="AP131" s="29" t="n">
        <f t="shared" si="146"/>
        <v>5.0054685209496414E-5</v>
      </c>
      <c r="AQ131" s="29" t="n">
        <f t="shared" si="146"/>
        <v>1.9695364115048127E-5</v>
      </c>
      <c r="AR131" s="29" t="n">
        <f t="shared" si="146"/>
        <v>1.5964853032715467E-6</v>
      </c>
      <c r="AS131" s="8" t="n">
        <f t="shared" si="147"/>
        <v>1.5531949145007298E-3</v>
      </c>
      <c r="AT131" s="8"/>
      <c r="AU131" s="8" t="n">
        <f t="shared" si="148"/>
        <v>2.0665391041321049E-3</v>
      </c>
      <c r="AV131" s="8" t="n">
        <f t="shared" si="148"/>
        <v>1.6900835863736844E-3</v>
      </c>
    </row>
    <row r="132">
      <c r="E132" s="34"/>
      <c r="M132" s="1" t="str">
        <f t="shared" si="145"/>
        <v>Air Force</v>
      </c>
      <c r="N132" s="1" t="str">
        <f t="shared" si="145"/>
        <v>Any Commercial
Classification</v>
      </c>
      <c r="O132" s="25" t="str">
        <f t="shared" si="146"/>
      </c>
      <c r="P132" s="25" t="str">
        <f t="shared" si="146"/>
      </c>
      <c r="Q132" s="25" t="str">
        <f t="shared" si="146"/>
      </c>
      <c r="R132" s="25" t="str">
        <f t="shared" si="146"/>
      </c>
      <c r="S132" s="25" t="str">
        <f t="shared" si="146"/>
      </c>
      <c r="T132" s="25" t="str">
        <f t="shared" si="146"/>
      </c>
      <c r="U132" s="25" t="str">
        <f t="shared" si="146"/>
      </c>
      <c r="V132" s="25" t="str">
        <f t="shared" si="146"/>
      </c>
      <c r="W132" s="25" t="str">
        <f t="shared" si="146"/>
      </c>
      <c r="X132" s="25" t="str">
        <f t="shared" si="146"/>
      </c>
      <c r="Y132" s="29" t="n">
        <f t="shared" si="146"/>
        <v>0.94804487975402785</v>
      </c>
      <c r="Z132" s="29" t="n">
        <f t="shared" si="146"/>
        <v>1.1392350147790358</v>
      </c>
      <c r="AA132" s="29" t="n">
        <f t="shared" si="146"/>
        <v>1.6221654662339267</v>
      </c>
      <c r="AB132" s="29" t="n">
        <f t="shared" si="146"/>
        <v>1.5369074144142796</v>
      </c>
      <c r="AC132" s="29" t="n">
        <f t="shared" si="146"/>
        <v>1.9053033983163854</v>
      </c>
      <c r="AD132" s="29" t="n">
        <f t="shared" si="146"/>
        <v>0.43006981291614765</v>
      </c>
      <c r="AE132" s="29" t="n">
        <f t="shared" si="146"/>
        <v>0.37271488603623859</v>
      </c>
      <c r="AF132" s="29" t="n">
        <f t="shared" si="146"/>
        <v>0.88702597870486999</v>
      </c>
      <c r="AG132" s="29" t="n">
        <f t="shared" si="146"/>
        <v>1.0466638315706356</v>
      </c>
      <c r="AH132" s="29" t="n">
        <f t="shared" si="146"/>
        <v>0.84654460012790445</v>
      </c>
      <c r="AI132" s="29" t="n">
        <f t="shared" si="146"/>
        <v>0.67672783332021658</v>
      </c>
      <c r="AJ132" s="29" t="n">
        <f t="shared" si="146"/>
        <v>0.62563619788843172</v>
      </c>
      <c r="AK132" s="29" t="n">
        <f t="shared" si="146"/>
        <v>0.51150356551268805</v>
      </c>
      <c r="AL132" s="29" t="n">
        <f t="shared" si="146"/>
        <v>0.52673663480742849</v>
      </c>
      <c r="AM132" s="29" t="n">
        <f t="shared" si="146"/>
        <v>0.49602890628039753</v>
      </c>
      <c r="AN132" s="8" t="n">
        <f t="shared" si="146"/>
        <v>0.41844299982891758</v>
      </c>
      <c r="AO132" s="29" t="n">
        <f t="shared" si="146"/>
        <v>0.41163639431485705</v>
      </c>
      <c r="AP132" s="29" t="n">
        <f t="shared" si="146"/>
        <v>0.37754629292597686</v>
      </c>
      <c r="AQ132" s="29" t="n">
        <f t="shared" si="146"/>
        <v>0.34257599119070159</v>
      </c>
      <c r="AR132" s="29" t="n">
        <f t="shared" si="146"/>
        <v>0.38661794326502358</v>
      </c>
      <c r="AS132" s="8" t="n">
        <f t="shared" si="147"/>
        <v>0.73759553706617964</v>
      </c>
      <c r="AT132" s="8"/>
      <c r="AU132" s="8" t="n">
        <f t="shared" si="148"/>
        <v>0.7089347087430351</v>
      </c>
      <c r="AV132" s="8" t="n">
        <f t="shared" si="148"/>
        <v>0.65298985577327406</v>
      </c>
    </row>
    <row r="133">
      <c r="E133" s="34"/>
      <c r="M133" s="1" t="str">
        <f t="shared" si="145"/>
        <v>Air Force</v>
      </c>
      <c r="N133" s="1" t="n">
        <f t="shared" si="145"/>
        <v>0</v>
      </c>
      <c r="O133" s="25" t="e">
        <f t="shared" si="146"/>
        <v>#DIV/0!</v>
      </c>
      <c r="P133" s="25" t="e">
        <f t="shared" si="146"/>
        <v>#DIV/0!</v>
      </c>
      <c r="Q133" s="25" t="e">
        <f t="shared" si="146"/>
        <v>#DIV/0!</v>
      </c>
      <c r="R133" s="25" t="e">
        <f t="shared" si="146"/>
        <v>#DIV/0!</v>
      </c>
      <c r="S133" s="25" t="e">
        <f t="shared" si="146"/>
        <v>#DIV/0!</v>
      </c>
      <c r="T133" s="25" t="e">
        <f t="shared" si="146"/>
        <v>#DIV/0!</v>
      </c>
      <c r="U133" s="25" t="e">
        <f t="shared" si="146"/>
        <v>#DIV/0!</v>
      </c>
      <c r="V133" s="25" t="e">
        <f t="shared" si="146"/>
        <v>#DIV/0!</v>
      </c>
      <c r="W133" s="25" t="e">
        <f t="shared" si="146"/>
        <v>#DIV/0!</v>
      </c>
      <c r="X133" s="25" t="e">
        <f t="shared" si="146"/>
        <v>#DIV/0!</v>
      </c>
      <c r="Y133" s="29" t="str">
        <f t="shared" si="146"/>
      </c>
      <c r="Z133" s="29" t="str">
        <f t="shared" si="146"/>
      </c>
      <c r="AA133" s="29" t="n">
        <f t="shared" si="146"/>
        <v>2.2118514982190835E-3</v>
      </c>
      <c r="AB133" s="29" t="str">
        <f t="shared" si="146"/>
      </c>
      <c r="AC133" s="29" t="str">
        <f t="shared" si="146"/>
      </c>
      <c r="AD133" s="29" t="str">
        <f t="shared" si="146"/>
      </c>
      <c r="AE133" s="29" t="str">
        <f t="shared" si="146"/>
      </c>
      <c r="AF133" s="29" t="str">
        <f t="shared" si="146"/>
      </c>
      <c r="AG133" s="29" t="str">
        <f t="shared" si="146"/>
      </c>
      <c r="AH133" s="29" t="n">
        <f t="shared" si="146"/>
        <v>0</v>
      </c>
      <c r="AI133" s="29" t="str">
        <f t="shared" si="146"/>
      </c>
      <c r="AJ133" s="29" t="str">
        <f t="shared" si="146"/>
      </c>
      <c r="AK133" s="29" t="str">
        <f t="shared" si="146"/>
      </c>
      <c r="AL133" s="29" t="str">
        <f t="shared" si="146"/>
      </c>
      <c r="AM133" s="29" t="str">
        <f t="shared" si="146"/>
      </c>
      <c r="AN133" s="44" t="str">
        <f t="shared" si="146"/>
      </c>
      <c r="AO133" s="29" t="str">
        <f t="shared" si="146"/>
      </c>
      <c r="AP133" s="29" t="str">
        <f t="shared" si="146"/>
      </c>
      <c r="AQ133" s="29" t="str">
        <f t="shared" si="146"/>
      </c>
      <c r="AR133" s="29" t="n">
        <f t="shared" si="146"/>
        <v>9.0634459577377005E-6</v>
      </c>
      <c r="AS133" s="8" t="str">
        <f t="shared" si="147"/>
      </c>
      <c r="AT133" s="8"/>
      <c r="AU133" s="44" t="str">
        <f t="shared" si="148"/>
      </c>
      <c r="AV133" s="44" t="n">
        <f t="shared" si="148"/>
        <v>-1.149037083562481E-5</v>
      </c>
    </row>
    <row r="134">
      <c r="E134" s="34"/>
      <c r="M134" s="1" t="str">
        <f t="shared" si="145"/>
        <v>Army</v>
      </c>
      <c r="N134" s="1" t="str">
        <f t="shared" si="145"/>
        <v>Not Classified
as Commercial</v>
      </c>
      <c r="O134" s="25" t="str">
        <f t="shared" si="146"/>
      </c>
      <c r="P134" s="25" t="str">
        <f t="shared" si="146"/>
      </c>
      <c r="Q134" s="25" t="str">
        <f t="shared" si="146"/>
      </c>
      <c r="R134" s="25" t="str">
        <f t="shared" si="146"/>
      </c>
      <c r="S134" s="25" t="str">
        <f t="shared" si="146"/>
      </c>
      <c r="T134" s="25" t="str">
        <f t="shared" si="146"/>
      </c>
      <c r="U134" s="25" t="str">
        <f t="shared" si="146"/>
      </c>
      <c r="V134" s="25" t="str">
        <f t="shared" si="146"/>
      </c>
      <c r="W134" s="25" t="str">
        <f t="shared" si="146"/>
      </c>
      <c r="X134" s="25" t="str">
        <f t="shared" si="146"/>
      </c>
      <c r="Y134" s="29" t="n">
        <f t="shared" si="146"/>
        <v>8.2949148968273203</v>
      </c>
      <c r="Z134" s="29" t="n">
        <f t="shared" si="146"/>
        <v>8.1470029726563453</v>
      </c>
      <c r="AA134" s="29" t="n">
        <f t="shared" si="146"/>
        <v>8.0285409004045007</v>
      </c>
      <c r="AB134" s="29" t="n">
        <f t="shared" si="146"/>
        <v>8.3832462952025111</v>
      </c>
      <c r="AC134" s="29" t="n">
        <f t="shared" si="146"/>
        <v>9.9702205403646591</v>
      </c>
      <c r="AD134" s="29" t="n">
        <f t="shared" si="146"/>
        <v>3.6616073048822084</v>
      </c>
      <c r="AE134" s="29" t="n">
        <f t="shared" si="146"/>
        <v>3.5839357767273863</v>
      </c>
      <c r="AF134" s="29" t="n">
        <f t="shared" si="146"/>
        <v>8.3474443710734345</v>
      </c>
      <c r="AG134" s="29" t="n">
        <f t="shared" si="146"/>
        <v>13.711074993949435</v>
      </c>
      <c r="AH134" s="29" t="n">
        <f t="shared" si="146"/>
        <v>10.903759613023256</v>
      </c>
      <c r="AI134" s="29" t="n">
        <f t="shared" si="146"/>
        <v>8.9336239655750074</v>
      </c>
      <c r="AJ134" s="29" t="n">
        <f t="shared" si="146"/>
        <v>7.9500256288031963</v>
      </c>
      <c r="AK134" s="29" t="n">
        <f t="shared" si="146"/>
        <v>6.7576064166158396</v>
      </c>
      <c r="AL134" s="29" t="n">
        <f t="shared" si="146"/>
        <v>6.4396581189815612</v>
      </c>
      <c r="AM134" s="29" t="n">
        <f t="shared" si="146"/>
        <v>5.2031178241918647</v>
      </c>
      <c r="AN134" s="8" t="n">
        <f t="shared" si="146"/>
        <v>4.3340130137104378</v>
      </c>
      <c r="AO134" s="29" t="n">
        <f t="shared" si="146"/>
        <v>3.7426622201428614</v>
      </c>
      <c r="AP134" s="29" t="n">
        <f t="shared" si="146"/>
        <v>3.5646615443872673</v>
      </c>
      <c r="AQ134" s="29" t="n">
        <f t="shared" si="146"/>
        <v>3.4366389335283198</v>
      </c>
      <c r="AR134" s="29" t="n">
        <f t="shared" si="146"/>
        <v>3.5352216983600031</v>
      </c>
      <c r="AS134" s="8" t="n">
        <f t="shared" si="147"/>
        <v>4.0342626791618281</v>
      </c>
      <c r="AT134" s="8"/>
      <c r="AU134" s="8" t="n">
        <f t="shared" si="148"/>
        <v>3.9036614008914845</v>
      </c>
      <c r="AV134" s="8" t="n">
        <f t="shared" si="148"/>
        <v>4.3125577658863516</v>
      </c>
    </row>
    <row r="135">
      <c r="E135" s="34"/>
      <c r="M135" s="1" t="str">
        <f t="shared" si="145"/>
        <v>Army</v>
      </c>
      <c r="N135" s="1" t="str">
        <f t="shared" si="145"/>
        <v>Non-development
or Commercial Similar</v>
      </c>
      <c r="O135" s="25" t="str">
        <f t="shared" si="146"/>
      </c>
      <c r="P135" s="25" t="str">
        <f t="shared" si="146"/>
      </c>
      <c r="Q135" s="25" t="str">
        <f t="shared" si="146"/>
      </c>
      <c r="R135" s="25" t="str">
        <f t="shared" si="146"/>
      </c>
      <c r="S135" s="25" t="str">
        <f t="shared" si="146"/>
      </c>
      <c r="T135" s="25" t="str">
        <f t="shared" si="146"/>
      </c>
      <c r="U135" s="25" t="str">
        <f t="shared" si="146"/>
      </c>
      <c r="V135" s="25" t="str">
        <f t="shared" si="146"/>
      </c>
      <c r="W135" s="25" t="str">
        <f t="shared" si="146"/>
      </c>
      <c r="X135" s="25" t="str">
        <f t="shared" si="146"/>
      </c>
      <c r="Y135" s="29" t="n">
        <f t="shared" si="146"/>
        <v>3.2997859204455621E-4</v>
      </c>
      <c r="Z135" s="29" t="n">
        <f t="shared" si="146"/>
        <v>-7.3736384326254727E-5</v>
      </c>
      <c r="AA135" s="29" t="n">
        <f t="shared" si="146"/>
        <v>1.372413357804919E-2</v>
      </c>
      <c r="AB135" s="29" t="n">
        <f t="shared" si="146"/>
        <v>1.5435878596654294E-2</v>
      </c>
      <c r="AC135" s="29" t="n">
        <f t="shared" si="146"/>
        <v>5.4161987132891831E-2</v>
      </c>
      <c r="AD135" s="29" t="n">
        <f t="shared" si="146"/>
        <v>2.5240104992256932E-2</v>
      </c>
      <c r="AE135" s="29" t="n">
        <f t="shared" si="146"/>
        <v>1.555122203008908E-2</v>
      </c>
      <c r="AF135" s="29" t="n">
        <f t="shared" si="146"/>
        <v>5.7284378124215177E-2</v>
      </c>
      <c r="AG135" s="29" t="n">
        <f t="shared" si="146"/>
        <v>8.541898530839738E-2</v>
      </c>
      <c r="AH135" s="29" t="n">
        <f t="shared" si="146"/>
        <v>4.8328813490289176E-2</v>
      </c>
      <c r="AI135" s="29" t="n">
        <f t="shared" si="146"/>
        <v>1.0838987493753614E-2</v>
      </c>
      <c r="AJ135" s="29" t="n">
        <f t="shared" si="146"/>
        <v>1.6103141482530156E-2</v>
      </c>
      <c r="AK135" s="29" t="n">
        <f t="shared" si="146"/>
        <v>1.9687622458920896E-2</v>
      </c>
      <c r="AL135" s="29" t="n">
        <f t="shared" si="146"/>
        <v>1.991610358049092E-2</v>
      </c>
      <c r="AM135" s="29" t="n">
        <f t="shared" si="146"/>
        <v>6.1483668103766301E-3</v>
      </c>
      <c r="AN135" s="8" t="n">
        <f t="shared" si="146"/>
        <v>3.2033534730145194E-3</v>
      </c>
      <c r="AO135" s="29" t="n">
        <f t="shared" si="146"/>
        <v>3.3243619401867133E-3</v>
      </c>
      <c r="AP135" s="29" t="n">
        <f t="shared" si="146"/>
        <v>1.1418426766577844E-3</v>
      </c>
      <c r="AQ135" s="29" t="n">
        <f t="shared" si="146"/>
        <v>4.6684199286025916E-3</v>
      </c>
      <c r="AR135" s="29" t="n">
        <f t="shared" si="146"/>
        <v>4.5160051438013649E-3</v>
      </c>
      <c r="AS135" s="8" t="n">
        <f t="shared" si="147"/>
        <v>9.0072623213740855E-6</v>
      </c>
      <c r="AT135" s="8"/>
      <c r="AU135" s="44" t="n">
        <f t="shared" si="148"/>
        <v>-1.939696724951973E-4</v>
      </c>
      <c r="AV135" s="44" t="n">
        <f t="shared" si="148"/>
        <v>1.3239492919738887E-5</v>
      </c>
    </row>
    <row r="136">
      <c r="E136" s="34"/>
      <c r="M136" s="1" t="str">
        <f t="shared" si="145"/>
        <v>Army</v>
      </c>
      <c r="N136" s="1" t="str">
        <f t="shared" si="145"/>
        <v>Any Commercial
Classification</v>
      </c>
      <c r="O136" s="25" t="str">
        <f t="shared" si="146"/>
      </c>
      <c r="P136" s="25" t="str">
        <f t="shared" si="146"/>
      </c>
      <c r="Q136" s="25" t="str">
        <f t="shared" si="146"/>
      </c>
      <c r="R136" s="25" t="str">
        <f t="shared" si="146"/>
      </c>
      <c r="S136" s="25" t="str">
        <f t="shared" si="146"/>
      </c>
      <c r="T136" s="25" t="str">
        <f t="shared" si="146"/>
      </c>
      <c r="U136" s="25" t="str">
        <f t="shared" si="146"/>
      </c>
      <c r="V136" s="25" t="str">
        <f t="shared" si="146"/>
      </c>
      <c r="W136" s="25" t="str">
        <f t="shared" si="146"/>
      </c>
      <c r="X136" s="25" t="str">
        <f t="shared" si="146"/>
      </c>
      <c r="Y136" s="29" t="n">
        <f t="shared" si="146"/>
        <v>0.91403761279762497</v>
      </c>
      <c r="Z136" s="29" t="n">
        <f t="shared" si="146"/>
        <v>1.0103351620130805</v>
      </c>
      <c r="AA136" s="29" t="n">
        <f t="shared" si="146"/>
        <v>1.4468786164372314</v>
      </c>
      <c r="AB136" s="29" t="n">
        <f t="shared" si="146"/>
        <v>1.7483022565840516</v>
      </c>
      <c r="AC136" s="29" t="n">
        <f t="shared" si="146"/>
        <v>2.7529962393439726</v>
      </c>
      <c r="AD136" s="29" t="n">
        <f t="shared" si="146"/>
        <v>0.6192177798969295</v>
      </c>
      <c r="AE136" s="29" t="n">
        <f t="shared" si="146"/>
        <v>0.81501905197737967</v>
      </c>
      <c r="AF136" s="29" t="n">
        <f t="shared" si="146"/>
        <v>2.4276205827077986</v>
      </c>
      <c r="AG136" s="29" t="n">
        <f t="shared" si="146"/>
        <v>3.9517702558257839</v>
      </c>
      <c r="AH136" s="29" t="n">
        <f t="shared" si="146"/>
        <v>2.1947280902008237</v>
      </c>
      <c r="AI136" s="29" t="n">
        <f t="shared" si="146"/>
        <v>1.7801540003007026</v>
      </c>
      <c r="AJ136" s="29" t="n">
        <f t="shared" si="146"/>
        <v>1.5540179264803959</v>
      </c>
      <c r="AK136" s="29" t="n">
        <f t="shared" si="146"/>
        <v>1.2308049407764499</v>
      </c>
      <c r="AL136" s="29" t="n">
        <f t="shared" si="146"/>
        <v>1.1546683685229429</v>
      </c>
      <c r="AM136" s="29" t="n">
        <f t="shared" si="146"/>
        <v>1.0371190106319588</v>
      </c>
      <c r="AN136" s="8" t="n">
        <f t="shared" si="146"/>
        <v>0.95336923516521299</v>
      </c>
      <c r="AO136" s="29" t="n">
        <f t="shared" si="146"/>
        <v>0.77810218614696891</v>
      </c>
      <c r="AP136" s="29" t="n">
        <f t="shared" si="146"/>
        <v>0.73578195442175387</v>
      </c>
      <c r="AQ136" s="29" t="n">
        <f t="shared" si="146"/>
        <v>0.62223743257294739</v>
      </c>
      <c r="AR136" s="29" t="n">
        <f t="shared" si="146"/>
        <v>0.68392637033907511</v>
      </c>
      <c r="AS136" s="8" t="n">
        <f t="shared" si="147"/>
        <v>2.7686764215125481</v>
      </c>
      <c r="AT136" s="8"/>
      <c r="AU136" s="44" t="n">
        <f t="shared" si="148"/>
        <v>2.4576780297066132</v>
      </c>
      <c r="AV136" s="44" t="n">
        <f t="shared" si="148"/>
        <v>0.96037216093280631</v>
      </c>
    </row>
    <row r="137">
      <c r="E137" s="34"/>
      <c r="M137" s="1" t="str">
        <f t="shared" si="145"/>
        <v>Army</v>
      </c>
      <c r="N137" s="1" t="n">
        <f t="shared" si="145"/>
        <v>0</v>
      </c>
      <c r="O137" s="25" t="e">
        <f t="shared" si="146"/>
        <v>#DIV/0!</v>
      </c>
      <c r="P137" s="25" t="e">
        <f t="shared" si="146"/>
        <v>#DIV/0!</v>
      </c>
      <c r="Q137" s="25" t="e">
        <f t="shared" si="146"/>
        <v>#DIV/0!</v>
      </c>
      <c r="R137" s="25" t="e">
        <f t="shared" si="146"/>
        <v>#DIV/0!</v>
      </c>
      <c r="S137" s="25" t="e">
        <f t="shared" si="146"/>
        <v>#DIV/0!</v>
      </c>
      <c r="T137" s="25" t="e">
        <f t="shared" si="146"/>
        <v>#DIV/0!</v>
      </c>
      <c r="U137" s="25" t="e">
        <f t="shared" si="146"/>
        <v>#DIV/0!</v>
      </c>
      <c r="V137" s="25" t="e">
        <f t="shared" si="146"/>
        <v>#DIV/0!</v>
      </c>
      <c r="W137" s="25" t="e">
        <f t="shared" si="146"/>
        <v>#DIV/0!</v>
      </c>
      <c r="X137" s="25" t="e">
        <f t="shared" si="146"/>
        <v>#DIV/0!</v>
      </c>
      <c r="Y137" s="29" t="str">
        <f t="shared" si="146"/>
      </c>
      <c r="Z137" s="29" t="n">
        <f t="shared" si="146"/>
        <v>1.6346695866109045E-4</v>
      </c>
      <c r="AA137" s="29" t="n">
        <f t="shared" si="146"/>
        <v>6.9043590706353928E-6</v>
      </c>
      <c r="AB137" s="29" t="n">
        <f t="shared" si="146"/>
        <v>6.8079812488052027E-6</v>
      </c>
      <c r="AC137" s="29" t="n">
        <f t="shared" si="146"/>
        <v>0</v>
      </c>
      <c r="AD137" s="29" t="str">
        <f t="shared" si="146"/>
      </c>
      <c r="AE137" s="29" t="str">
        <f t="shared" si="146"/>
      </c>
      <c r="AF137" s="29" t="str">
        <f t="shared" si="146"/>
      </c>
      <c r="AG137" s="29" t="str">
        <f t="shared" si="146"/>
      </c>
      <c r="AH137" s="29" t="n">
        <f t="shared" si="146"/>
        <v>-8.9321016496613774E-9</v>
      </c>
      <c r="AI137" s="29" t="n">
        <f t="shared" si="146"/>
        <v>-1.2549688575332348E-6</v>
      </c>
      <c r="AJ137" s="29" t="n">
        <f t="shared" si="146"/>
        <v>-8.4194763710317038E-11</v>
      </c>
      <c r="AK137" s="29" t="str">
        <f t="shared" si="146"/>
      </c>
      <c r="AL137" s="29" t="n">
        <f t="shared" si="146"/>
        <v>0</v>
      </c>
      <c r="AM137" s="29" t="str">
        <f t="shared" si="146"/>
      </c>
      <c r="AN137" s="8" t="n">
        <f t="shared" si="146"/>
        <v>2.6102357726057918E-6</v>
      </c>
      <c r="AO137" s="29" t="n">
        <f t="shared" si="146"/>
        <v>1.9546022417648634E-6</v>
      </c>
      <c r="AP137" s="29" t="str">
        <f t="shared" si="146"/>
      </c>
      <c r="AQ137" s="29" t="n">
        <f t="shared" si="146"/>
        <v>5.7183858121474145E-4</v>
      </c>
      <c r="AR137" s="29" t="n">
        <f t="shared" si="146"/>
        <v>1.9055247564376187E-3</v>
      </c>
      <c r="AS137" s="8" t="n">
        <f t="shared" si="147"/>
        <v>1.2771481380493988E-3</v>
      </c>
      <c r="AT137" s="8"/>
      <c r="AU137" s="44" t="n">
        <f t="shared" si="148"/>
        <v>6.7979986117755963E-4</v>
      </c>
      <c r="AV137" s="44" t="n">
        <f t="shared" si="148"/>
        <v>5.9418876872936277E-4</v>
      </c>
    </row>
    <row r="138">
      <c r="E138" s="34"/>
      <c r="N138" s="34" t="s">
        <v>40</v>
      </c>
      <c r="O138" s="29" t="e">
        <f t="shared" ref="O138:Z138" si="149">IF(SUM(O130:O137)=1,1,FALSE)</f>
        <v>#DIV/0!</v>
      </c>
      <c r="P138" s="29" t="e">
        <f t="shared" si="149"/>
        <v>#DIV/0!</v>
      </c>
      <c r="Q138" s="29" t="e">
        <f t="shared" si="149"/>
        <v>#DIV/0!</v>
      </c>
      <c r="R138" s="29" t="e">
        <f t="shared" si="149"/>
        <v>#DIV/0!</v>
      </c>
      <c r="S138" s="29" t="e">
        <f t="shared" si="149"/>
        <v>#DIV/0!</v>
      </c>
      <c r="T138" s="29" t="e">
        <f t="shared" si="149"/>
        <v>#DIV/0!</v>
      </c>
      <c r="U138" s="29" t="e">
        <f t="shared" si="149"/>
        <v>#DIV/0!</v>
      </c>
      <c r="V138" s="29" t="e">
        <f t="shared" si="149"/>
        <v>#DIV/0!</v>
      </c>
      <c r="W138" s="29" t="e">
        <f t="shared" si="149"/>
        <v>#DIV/0!</v>
      </c>
      <c r="X138" s="29" t="e">
        <f t="shared" si="149"/>
        <v>#DIV/0!</v>
      </c>
      <c r="Y138" s="29" t="b">
        <f t="shared" si="149"/>
        <v>0</v>
      </c>
      <c r="Z138" s="29" t="b">
        <f t="shared" si="149"/>
        <v>0</v>
      </c>
      <c r="AA138" s="29" t="b">
        <f t="shared" ref="AA138:AS138" si="150">SUM(AA130:AA137)=1</f>
        <v>0</v>
      </c>
      <c r="AB138" s="29" t="b">
        <f t="shared" si="150"/>
        <v>0</v>
      </c>
      <c r="AC138" s="29" t="b">
        <f t="shared" si="150"/>
        <v>0</v>
      </c>
      <c r="AD138" s="29" t="b">
        <f t="shared" si="150"/>
        <v>0</v>
      </c>
      <c r="AE138" s="29" t="b">
        <f t="shared" si="150"/>
        <v>0</v>
      </c>
      <c r="AF138" s="29" t="b">
        <f t="shared" si="150"/>
        <v>0</v>
      </c>
      <c r="AG138" s="29" t="b">
        <f t="shared" si="150"/>
        <v>0</v>
      </c>
      <c r="AH138" s="29" t="b">
        <f t="shared" si="150"/>
        <v>0</v>
      </c>
      <c r="AI138" s="29" t="b">
        <f t="shared" si="150"/>
        <v>0</v>
      </c>
      <c r="AJ138" s="29" t="b">
        <f t="shared" si="150"/>
        <v>0</v>
      </c>
      <c r="AK138" s="29" t="b">
        <f t="shared" si="150"/>
        <v>0</v>
      </c>
      <c r="AL138" s="29" t="b">
        <f t="shared" si="150"/>
        <v>0</v>
      </c>
      <c r="AM138" s="29" t="b">
        <f t="shared" si="150"/>
        <v>0</v>
      </c>
      <c r="AN138" s="29" t="b">
        <f t="shared" si="150"/>
        <v>0</v>
      </c>
      <c r="AO138" s="29" t="b">
        <f t="shared" si="150"/>
        <v>0</v>
      </c>
      <c r="AP138" s="29" t="b">
        <f t="shared" si="150"/>
        <v>0</v>
      </c>
      <c r="AQ138" s="29" t="b">
        <f t="shared" si="150"/>
        <v>0</v>
      </c>
      <c r="AR138" s="29" t="b">
        <f t="shared" si="150"/>
        <v>0</v>
      </c>
      <c r="AS138" s="29" t="b">
        <f t="shared" si="150"/>
        <v>0</v>
      </c>
      <c r="AT138" s="29"/>
      <c r="AU138" s="29" t="b">
        <f>SUM(AU130:AU137)=1</f>
        <v>0</v>
      </c>
      <c r="AV138" s="29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16" sqref="S16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K1</f>
        <v>VendorSize_Intl</v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337</v>
      </c>
      <c r="L1" s="1" t="s">
        <v>290</v>
      </c>
      <c r="M1" s="1" t="s">
        <v>291</v>
      </c>
      <c r="N1" s="1" t="s">
        <v>292</v>
      </c>
      <c r="O1" s="1" t="s">
        <v>293</v>
      </c>
      <c r="P1" s="1" t="s">
        <v>294</v>
      </c>
      <c r="Q1" s="1" t="s">
        <v>295</v>
      </c>
      <c r="R1" s="1" t="s">
        <v>296</v>
      </c>
      <c r="S1" s="1" t="s">
        <v>297</v>
      </c>
      <c r="T1" s="1" t="s">
        <v>298</v>
      </c>
      <c r="U1" s="1" t="s">
        <v>299</v>
      </c>
      <c r="V1" s="1" t="s">
        <v>300</v>
      </c>
      <c r="W1" s="1" t="s">
        <v>301</v>
      </c>
      <c r="X1" s="1" t="s">
        <v>302</v>
      </c>
      <c r="Y1" s="1" t="s">
        <v>303</v>
      </c>
      <c r="Z1" s="1" t="s">
        <v>304</v>
      </c>
      <c r="AA1" s="1" t="s">
        <v>305</v>
      </c>
      <c r="AB1" s="1" t="s">
        <v>306</v>
      </c>
      <c r="AC1" s="1" t="s">
        <v>307</v>
      </c>
      <c r="AD1" s="1" t="s">
        <v>308</v>
      </c>
      <c r="AE1" s="1" t="s">
        <v>309</v>
      </c>
      <c r="AF1" s="1" t="s">
        <v>310</v>
      </c>
      <c r="AG1" s="1" t="s">
        <v>311</v>
      </c>
      <c r="AH1" s="1" t="s">
        <v>312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319</v>
      </c>
      <c r="AP1" s="1" t="s">
        <v>320</v>
      </c>
      <c r="AQ1" s="1" t="s">
        <v>321</v>
      </c>
      <c r="AR1" s="1" t="s">
        <v>322</v>
      </c>
      <c r="AS1" s="1" t="s">
        <v>323</v>
      </c>
    </row>
    <row r="2">
      <c r="A2" t="str">
        <f t="shared" si="0"/>
        <v>Unlabeled</v>
      </c>
      <c r="K2" t="s">
        <v>336</v>
      </c>
      <c r="L2" s="41" t="n">
        <v>120350129405</v>
      </c>
      <c r="M2" s="41" t="n">
        <v>136154193844</v>
      </c>
      <c r="N2" s="41" t="n">
        <v>123406660550</v>
      </c>
      <c r="O2" s="41" t="n">
        <v>121373382142</v>
      </c>
      <c r="P2" s="41" t="n">
        <v>117161902725</v>
      </c>
      <c r="Q2" s="41" t="n">
        <v>116592014868</v>
      </c>
      <c r="R2" s="41" t="n">
        <v>118448779098</v>
      </c>
      <c r="S2" s="41" t="n">
        <v>115982151879</v>
      </c>
      <c r="T2" s="41" t="n">
        <v>116965882167</v>
      </c>
      <c r="U2" s="41" t="n">
        <v>122185036488</v>
      </c>
      <c r="V2" s="41" t="n">
        <v>5236358155.9916</v>
      </c>
      <c r="W2" s="41" t="n">
        <v>5491432009.7285995</v>
      </c>
      <c r="X2" s="41" t="n">
        <v>6587487263.1819</v>
      </c>
      <c r="Y2" s="41" t="n">
        <v>6976292471.2142</v>
      </c>
      <c r="Z2" s="41" t="n">
        <v>9469780522.9719009</v>
      </c>
      <c r="AA2" s="41" t="n">
        <v>15314661031.4702</v>
      </c>
      <c r="AB2" s="41" t="n">
        <v>13690206159.262199</v>
      </c>
      <c r="AC2" s="41" t="n">
        <v>8188109934.3741999</v>
      </c>
      <c r="AD2" s="41" t="n">
        <v>10574055160.178499</v>
      </c>
      <c r="AE2" s="41" t="n">
        <v>6764981953.2341995</v>
      </c>
      <c r="AF2" s="41" t="n">
        <v>5104291491.3231001</v>
      </c>
      <c r="AG2" s="41" t="n">
        <v>4330718826.8533001</v>
      </c>
      <c r="AH2" s="41" t="n">
        <v>3082990599.5089002</v>
      </c>
      <c r="AI2" s="41" t="n">
        <v>1609033568.5028</v>
      </c>
      <c r="AJ2" s="41" t="n">
        <v>680453391.70319998</v>
      </c>
      <c r="AK2" s="41" t="n">
        <v>566899218.0891</v>
      </c>
      <c r="AL2" s="41" t="n">
        <v>766600193.24919999</v>
      </c>
      <c r="AM2" s="41" t="n">
        <v>547517746.23169994</v>
      </c>
      <c r="AN2" s="41" t="n">
        <v>240712405.9436</v>
      </c>
      <c r="AO2" s="41" t="n">
        <v>380518692.11409998</v>
      </c>
      <c r="AP2" s="41" t="n">
        <v>789032280.102</v>
      </c>
      <c r="AQ2" s="41" t="n">
        <v>769670794.68789995</v>
      </c>
      <c r="AR2" s="41" t="n">
        <v>285283811.28250003</v>
      </c>
      <c r="AS2" s="41" t="n">
        <v>235044504.69409999</v>
      </c>
      <c r="AT2" s="41"/>
      <c r="AU2" s="41"/>
    </row>
    <row r="3">
      <c r="A3" t="str">
        <f t="shared" si="0"/>
        <v>International</v>
      </c>
      <c r="K3" t="s">
        <v>350</v>
      </c>
      <c r="L3" s="41"/>
      <c r="M3" s="41"/>
      <c r="N3" s="41"/>
      <c r="O3" s="41"/>
      <c r="P3" s="41"/>
      <c r="Q3" s="41"/>
      <c r="R3" s="41"/>
      <c r="S3" s="41"/>
      <c r="T3" s="41"/>
      <c r="U3" s="41"/>
      <c r="V3" s="41" t="n">
        <v>1329220610.9814999</v>
      </c>
      <c r="W3" s="41" t="n">
        <v>1064745085.42</v>
      </c>
      <c r="X3" s="41" t="n">
        <v>1807184389.3146</v>
      </c>
      <c r="Y3" s="41" t="n">
        <v>1921193307.4043</v>
      </c>
      <c r="Z3" s="41" t="n">
        <v>2648920884.8399</v>
      </c>
      <c r="AA3" s="41" t="n">
        <v>3794008336.1995001</v>
      </c>
      <c r="AB3" s="41" t="n">
        <v>9741097914.2115002</v>
      </c>
      <c r="AC3" s="41" t="n">
        <v>12868195666.489201</v>
      </c>
      <c r="AD3" s="41" t="n">
        <v>16499453100.514799</v>
      </c>
      <c r="AE3" s="41" t="n">
        <v>20075739480.582901</v>
      </c>
      <c r="AF3" s="41" t="n">
        <v>22679836748.497101</v>
      </c>
      <c r="AG3" s="41" t="n">
        <v>19753164985.670601</v>
      </c>
      <c r="AH3" s="41" t="n">
        <v>18705132716.526901</v>
      </c>
      <c r="AI3" s="41" t="n">
        <v>18039454964.6385</v>
      </c>
      <c r="AJ3" s="41" t="n">
        <v>12582856811.937799</v>
      </c>
      <c r="AK3" s="41" t="n">
        <v>10809719855.91</v>
      </c>
      <c r="AL3" s="41" t="n">
        <v>9825055376.3080006</v>
      </c>
      <c r="AM3" s="41" t="n">
        <v>9874481423.7910004</v>
      </c>
      <c r="AN3" s="41" t="n">
        <v>11566748983.780899</v>
      </c>
      <c r="AO3" s="41" t="n">
        <v>11431443200.739201</v>
      </c>
      <c r="AP3" s="41" t="n">
        <v>10618049742.5667</v>
      </c>
      <c r="AQ3" s="41" t="n">
        <v>10617066974.171101</v>
      </c>
      <c r="AR3" s="41" t="n">
        <v>14696330210.8885</v>
      </c>
      <c r="AS3" s="41" t="n">
        <v>6690070397.6599998</v>
      </c>
      <c r="AT3" s="41"/>
      <c r="AU3" s="41"/>
    </row>
    <row r="4">
      <c r="A4" t="str">
        <f t="shared" si="0"/>
        <v>U.S. Big Five</v>
      </c>
      <c r="K4" t="s">
        <v>351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 t="n">
        <v>42550348684.225403</v>
      </c>
      <c r="W4" s="41" t="n">
        <v>45917051459.067802</v>
      </c>
      <c r="X4" s="41" t="n">
        <v>60117240828.9049</v>
      </c>
      <c r="Y4" s="41" t="n">
        <v>70050048326.124695</v>
      </c>
      <c r="Z4" s="41" t="n">
        <v>72695496311.230103</v>
      </c>
      <c r="AA4" s="41" t="n">
        <v>73850346664.741898</v>
      </c>
      <c r="AB4" s="41" t="n">
        <v>88459373239.384399</v>
      </c>
      <c r="AC4" s="41" t="n">
        <v>98609321172.650406</v>
      </c>
      <c r="AD4" s="41" t="n">
        <v>104453708239.205</v>
      </c>
      <c r="AE4" s="41" t="n">
        <v>106806901294.444</v>
      </c>
      <c r="AF4" s="41" t="n">
        <v>95972949166.275406</v>
      </c>
      <c r="AG4" s="41" t="n">
        <v>108581856624.386</v>
      </c>
      <c r="AH4" s="41" t="n">
        <v>105059996799.245</v>
      </c>
      <c r="AI4" s="41" t="n">
        <v>96262274718.122894</v>
      </c>
      <c r="AJ4" s="41" t="n">
        <v>81791269260.164307</v>
      </c>
      <c r="AK4" s="41" t="n">
        <v>81079398578.443405</v>
      </c>
      <c r="AL4" s="41" t="n">
        <v>102613616343.317</v>
      </c>
      <c r="AM4" s="41" t="n">
        <v>112269920603.578</v>
      </c>
      <c r="AN4" s="41" t="n">
        <v>112777911380.80499</v>
      </c>
      <c r="AO4" s="41" t="n">
        <v>123162121122.30499</v>
      </c>
      <c r="AP4" s="41" t="n">
        <v>152100850792.38</v>
      </c>
      <c r="AQ4" s="41" t="n">
        <v>113891441901.645</v>
      </c>
      <c r="AR4" s="41" t="n">
        <v>121494516261.00101</v>
      </c>
      <c r="AS4" s="41" t="n">
        <v>84206478607.013901</v>
      </c>
      <c r="AT4" s="41"/>
      <c r="AU4" s="41"/>
    </row>
    <row r="5">
      <c r="A5" t="str">
        <f t="shared" si="0"/>
        <v>U.S. Large</v>
      </c>
      <c r="K5" t="s">
        <v>352</v>
      </c>
      <c r="L5" s="41"/>
      <c r="M5" s="41"/>
      <c r="N5" s="41"/>
      <c r="O5" s="41"/>
      <c r="P5" s="41"/>
      <c r="Q5" s="41"/>
      <c r="R5" s="41"/>
      <c r="S5" s="41"/>
      <c r="T5" s="41"/>
      <c r="U5" s="41"/>
      <c r="V5" s="41" t="n">
        <v>34771960308.124001</v>
      </c>
      <c r="W5" s="41" t="n">
        <v>34505522327.959801</v>
      </c>
      <c r="X5" s="41" t="n">
        <v>39749055232.326797</v>
      </c>
      <c r="Y5" s="41" t="n">
        <v>57603373075.276604</v>
      </c>
      <c r="Z5" s="41" t="n">
        <v>68106048145.708</v>
      </c>
      <c r="AA5" s="41" t="n">
        <v>77903401149.815903</v>
      </c>
      <c r="AB5" s="41" t="n">
        <v>85116776817.288101</v>
      </c>
      <c r="AC5" s="41" t="n">
        <v>99651450297.115906</v>
      </c>
      <c r="AD5" s="41" t="n">
        <v>122895484993.633</v>
      </c>
      <c r="AE5" s="41" t="n">
        <v>115392227736.743</v>
      </c>
      <c r="AF5" s="41" t="n">
        <v>112773841229.60899</v>
      </c>
      <c r="AG5" s="41" t="n">
        <v>112002045671.28101</v>
      </c>
      <c r="AH5" s="41" t="n">
        <v>112706301394.78799</v>
      </c>
      <c r="AI5" s="41" t="n">
        <v>92009456672.656799</v>
      </c>
      <c r="AJ5" s="41" t="n">
        <v>87683491745.784195</v>
      </c>
      <c r="AK5" s="41" t="n">
        <v>82490216234.141006</v>
      </c>
      <c r="AL5" s="41" t="n">
        <v>81735528122.848801</v>
      </c>
      <c r="AM5" s="41" t="n">
        <v>86483132759.988602</v>
      </c>
      <c r="AN5" s="41" t="n">
        <v>102597589171.14301</v>
      </c>
      <c r="AO5" s="41" t="n">
        <v>106177490090.298</v>
      </c>
      <c r="AP5" s="41" t="n">
        <v>109077960637.558</v>
      </c>
      <c r="AQ5" s="41" t="n">
        <v>118928831895.369</v>
      </c>
      <c r="AR5" s="41" t="n">
        <v>120230112251.207</v>
      </c>
      <c r="AS5" s="41" t="n">
        <v>53200181316.367897</v>
      </c>
      <c r="AT5" s="41"/>
      <c r="AU5" s="41"/>
    </row>
    <row r="6">
      <c r="A6" t="str">
        <f t="shared" si="0"/>
        <v>U.S. Medium</v>
      </c>
      <c r="K6" t="s">
        <v>353</v>
      </c>
      <c r="L6" s="41"/>
      <c r="M6" s="41"/>
      <c r="N6" s="41"/>
      <c r="O6" s="41"/>
      <c r="P6" s="41"/>
      <c r="Q6" s="41"/>
      <c r="R6" s="41"/>
      <c r="S6" s="41"/>
      <c r="T6" s="41"/>
      <c r="U6" s="41"/>
      <c r="V6" s="41" t="n">
        <v>27694622520.518799</v>
      </c>
      <c r="W6" s="41" t="n">
        <v>35321226116.517303</v>
      </c>
      <c r="X6" s="41" t="n">
        <v>35479100087.313698</v>
      </c>
      <c r="Y6" s="41" t="n">
        <v>42482595240.061501</v>
      </c>
      <c r="Z6" s="41" t="n">
        <v>42241259511.014702</v>
      </c>
      <c r="AA6" s="41" t="n">
        <v>51515737177.5681</v>
      </c>
      <c r="AB6" s="41" t="n">
        <v>52686944659.342102</v>
      </c>
      <c r="AC6" s="41" t="n">
        <v>59156529141.111198</v>
      </c>
      <c r="AD6" s="41" t="n">
        <v>68785814990.970596</v>
      </c>
      <c r="AE6" s="41" t="n">
        <v>73316171682.002106</v>
      </c>
      <c r="AF6" s="41" t="n">
        <v>67896388549.762497</v>
      </c>
      <c r="AG6" s="41" t="n">
        <v>67582752969.727402</v>
      </c>
      <c r="AH6" s="41" t="n">
        <v>61772665022.706299</v>
      </c>
      <c r="AI6" s="41" t="n">
        <v>51521870959.825699</v>
      </c>
      <c r="AJ6" s="41" t="n">
        <v>47080827373.4356</v>
      </c>
      <c r="AK6" s="41" t="n">
        <v>46743111826.903503</v>
      </c>
      <c r="AL6" s="41" t="n">
        <v>46913522999.320503</v>
      </c>
      <c r="AM6" s="41" t="n">
        <v>52279423408.077797</v>
      </c>
      <c r="AN6" s="41" t="n">
        <v>61590797753.209099</v>
      </c>
      <c r="AO6" s="41" t="n">
        <v>69492927376.244293</v>
      </c>
      <c r="AP6" s="41" t="n">
        <v>74295272089.987305</v>
      </c>
      <c r="AQ6" s="41" t="n">
        <v>68774128716.546906</v>
      </c>
      <c r="AR6" s="41" t="n">
        <v>76336782621.092804</v>
      </c>
      <c r="AS6" s="41" t="n">
        <v>38965329412.274498</v>
      </c>
      <c r="AT6" s="41"/>
      <c r="AU6" s="41"/>
    </row>
    <row r="7">
      <c r="A7" t="str">
        <f t="shared" si="0"/>
        <v>U.S. Small</v>
      </c>
      <c r="K7" t="s">
        <v>354</v>
      </c>
      <c r="L7" s="41"/>
      <c r="M7" s="41"/>
      <c r="N7" s="41"/>
      <c r="O7" s="41"/>
      <c r="P7" s="41"/>
      <c r="Q7" s="41"/>
      <c r="R7" s="41"/>
      <c r="S7" s="41"/>
      <c r="T7" s="41"/>
      <c r="U7" s="41"/>
      <c r="V7" s="41" t="n">
        <v>20595976226.546101</v>
      </c>
      <c r="W7" s="41" t="n">
        <v>21693661545.142799</v>
      </c>
      <c r="X7" s="41" t="n">
        <v>26070453425.086498</v>
      </c>
      <c r="Y7" s="41" t="n">
        <v>32499585092.255699</v>
      </c>
      <c r="Z7" s="41" t="n">
        <v>34600451673.024399</v>
      </c>
      <c r="AA7" s="41" t="n">
        <v>43285206666.094597</v>
      </c>
      <c r="AB7" s="41" t="n">
        <v>45470779321.364799</v>
      </c>
      <c r="AC7" s="41" t="n">
        <v>49679874369.1679</v>
      </c>
      <c r="AD7" s="41" t="n">
        <v>54779583262.902496</v>
      </c>
      <c r="AE7" s="41" t="n">
        <v>59199358639.979103</v>
      </c>
      <c r="AF7" s="41" t="n">
        <v>57976561655.5411</v>
      </c>
      <c r="AG7" s="41" t="n">
        <v>56315376883.243599</v>
      </c>
      <c r="AH7" s="41" t="n">
        <v>56309344122.811203</v>
      </c>
      <c r="AI7" s="41" t="n">
        <v>47138961458.9347</v>
      </c>
      <c r="AJ7" s="41" t="n">
        <v>53465462041.4739</v>
      </c>
      <c r="AK7" s="41" t="n">
        <v>52495096053.137398</v>
      </c>
      <c r="AL7" s="41" t="n">
        <v>56507462593.348701</v>
      </c>
      <c r="AM7" s="41" t="n">
        <v>59161370863.6707</v>
      </c>
      <c r="AN7" s="41" t="n">
        <v>70182061058.569397</v>
      </c>
      <c r="AO7" s="41" t="n">
        <v>73210905668.2453</v>
      </c>
      <c r="AP7" s="41" t="n">
        <v>75720333560.993805</v>
      </c>
      <c r="AQ7" s="41" t="n">
        <v>74082748315.236893</v>
      </c>
      <c r="AR7" s="41" t="n">
        <v>81277666893.731094</v>
      </c>
      <c r="AS7" s="41" t="n">
        <v>32703442132.715199</v>
      </c>
      <c r="AT7" s="41"/>
      <c r="AU7" s="41"/>
    </row>
    <row r="8">
      <c r="A8" t="str">
        <f t="shared" si="0"/>
        <v>Grand Total</v>
      </c>
      <c r="K8" t="s">
        <v>330</v>
      </c>
      <c r="L8" s="41" t="n">
        <f t="shared" ref="L8:AS8" si="2">SUM(L2:L7)</f>
        <v>120350129405</v>
      </c>
      <c r="M8" s="41" t="n">
        <f t="shared" si="2"/>
        <v>136154193844</v>
      </c>
      <c r="N8" s="41" t="n">
        <f t="shared" si="2"/>
        <v>123406660550</v>
      </c>
      <c r="O8" s="41" t="n">
        <f t="shared" si="2"/>
        <v>121373382142</v>
      </c>
      <c r="P8" s="41" t="n">
        <f t="shared" si="2"/>
        <v>117161902725</v>
      </c>
      <c r="Q8" s="41" t="n">
        <f t="shared" si="2"/>
        <v>116592014868</v>
      </c>
      <c r="R8" s="41" t="n">
        <f t="shared" si="2"/>
        <v>118448779098</v>
      </c>
      <c r="S8" s="41" t="n">
        <f t="shared" si="2"/>
        <v>115982151879</v>
      </c>
      <c r="T8" s="41" t="n">
        <f t="shared" si="2"/>
        <v>116965882167</v>
      </c>
      <c r="U8" s="41" t="n">
        <f t="shared" si="2"/>
        <v>122185036488</v>
      </c>
      <c r="V8" s="41" t="n">
        <f t="shared" si="2"/>
        <v>132178486506.38741</v>
      </c>
      <c r="W8" s="41" t="n">
        <f t="shared" si="2"/>
        <v>143993638543.8363</v>
      </c>
      <c r="X8" s="41" t="n">
        <f t="shared" si="2"/>
        <v>169810521226.12839</v>
      </c>
      <c r="Y8" s="41" t="n">
        <f t="shared" si="2"/>
        <v>211533087512.33701</v>
      </c>
      <c r="Z8" s="41" t="n">
        <f t="shared" si="2"/>
        <v>229761957048.789</v>
      </c>
      <c r="AA8" s="41" t="n">
        <f t="shared" si="2"/>
        <v>265663361025.8902</v>
      </c>
      <c r="AB8" s="41" t="n">
        <f t="shared" si="2"/>
        <v>295165178110.85309</v>
      </c>
      <c r="AC8" s="41" t="n">
        <f t="shared" si="2"/>
        <v>328153480580.90881</v>
      </c>
      <c r="AD8" s="41" t="n">
        <f t="shared" si="2"/>
        <v>377988099747.40442</v>
      </c>
      <c r="AE8" s="41" t="n">
        <f t="shared" si="2"/>
        <v>381555380786.98535</v>
      </c>
      <c r="AF8" s="41" t="n">
        <f t="shared" si="2"/>
        <v>362403868841.00818</v>
      </c>
      <c r="AG8" s="41" t="n">
        <f t="shared" si="2"/>
        <v>368565915961.16193</v>
      </c>
      <c r="AH8" s="41" t="n">
        <f t="shared" si="2"/>
        <v>357636430655.5863</v>
      </c>
      <c r="AI8" s="41" t="n">
        <f t="shared" si="2"/>
        <v>306581052342.6814</v>
      </c>
      <c r="AJ8" s="41" t="n">
        <f t="shared" si="2"/>
        <v>283284360624.49896</v>
      </c>
      <c r="AK8" s="41" t="n">
        <f t="shared" si="2"/>
        <v>274184441766.62439</v>
      </c>
      <c r="AL8" s="41" t="n">
        <f t="shared" si="2"/>
        <v>298361785628.39221</v>
      </c>
      <c r="AM8" s="41" t="n">
        <f t="shared" si="2"/>
        <v>320615846805.33777</v>
      </c>
      <c r="AN8" s="41" t="n">
        <f t="shared" si="2"/>
        <v>358955820753.45099</v>
      </c>
      <c r="AO8" s="41" t="n">
        <f t="shared" si="2"/>
        <v>383855406149.94586</v>
      </c>
      <c r="AP8" s="41" t="n">
        <f t="shared" si="2"/>
        <v>422601499103.58777</v>
      </c>
      <c r="AQ8" s="41" t="n">
        <f t="shared" si="2"/>
        <v>387063888597.6568</v>
      </c>
      <c r="AR8" s="41" t="n">
        <f t="shared" si="2"/>
        <v>414320692049.20288</v>
      </c>
      <c r="AS8" s="41" t="n">
        <f t="shared" si="2"/>
        <v>216000546370.72562</v>
      </c>
      <c r="AT8" s="41"/>
      <c r="AU8" s="41"/>
    </row>
    <row r="10">
      <c r="A10" s="110" t="n">
        <v>1000000000</v>
      </c>
    </row>
    <row r="11">
      <c r="A11" s="33" t="str">
        <f t="shared" ref="A11:A18" si="3">K11</f>
        <v>VendorSize_Intl</v>
      </c>
      <c r="B11" s="31" t="str">
        <f t="shared" ref="B11:B18" si="4">AK11</f>
        <v>2015</v>
      </c>
      <c r="C11" s="16" t="str">
        <f t="shared" ref="C11:E18" si="5">AQ11</f>
        <v>2021</v>
      </c>
      <c r="D11" s="16" t="str">
        <f t="shared" si="5"/>
        <v>2022</v>
      </c>
      <c r="E11" s="16" t="str">
        <f t="shared" si="5"/>
        <v>2023</v>
      </c>
      <c r="F11" s="16" t="str">
        <f>AQ11&amp;"-"&amp;AR11</f>
        <v>2021-2022</v>
      </c>
      <c r="G11" s="16" t="str">
        <f>AK11&amp;"-"&amp;AR11</f>
        <v>2015-2022</v>
      </c>
      <c r="H11" s="16" t="str">
        <f>AS11&amp;"/"&amp;AR11</f>
        <v>2023/2022</v>
      </c>
      <c r="I11" s="16" t="str">
        <f>"Share "&amp;AR11</f>
        <v>Share 2022</v>
      </c>
      <c r="J11" s="16" t="str">
        <f>"Share "&amp;AS11</f>
        <v>Share 2023</v>
      </c>
      <c r="K11" t="s">
        <v>337</v>
      </c>
      <c r="L11" s="1" t="s">
        <v>290</v>
      </c>
      <c r="M11" s="1" t="s">
        <v>291</v>
      </c>
      <c r="N11" s="1" t="s">
        <v>292</v>
      </c>
      <c r="O11" s="1" t="s">
        <v>293</v>
      </c>
      <c r="P11" s="1" t="s">
        <v>294</v>
      </c>
      <c r="Q11" s="1" t="s">
        <v>295</v>
      </c>
      <c r="R11" s="1" t="s">
        <v>296</v>
      </c>
      <c r="S11" s="1" t="s">
        <v>297</v>
      </c>
      <c r="T11" s="1" t="s">
        <v>298</v>
      </c>
      <c r="U11" s="1" t="s">
        <v>299</v>
      </c>
      <c r="V11" s="1" t="s">
        <v>300</v>
      </c>
      <c r="W11" s="1" t="s">
        <v>301</v>
      </c>
      <c r="X11" s="1" t="s">
        <v>302</v>
      </c>
      <c r="Y11" s="1" t="s">
        <v>303</v>
      </c>
      <c r="Z11" s="1" t="s">
        <v>304</v>
      </c>
      <c r="AA11" s="1" t="s">
        <v>305</v>
      </c>
      <c r="AB11" s="1" t="s">
        <v>306</v>
      </c>
      <c r="AC11" s="1" t="s">
        <v>307</v>
      </c>
      <c r="AD11" s="1" t="s">
        <v>308</v>
      </c>
      <c r="AE11" s="1" t="s">
        <v>309</v>
      </c>
      <c r="AF11" s="1" t="s">
        <v>310</v>
      </c>
      <c r="AG11" s="1" t="s">
        <v>311</v>
      </c>
      <c r="AH11" s="1" t="s">
        <v>312</v>
      </c>
      <c r="AI11" s="1" t="s">
        <v>313</v>
      </c>
      <c r="AJ11" s="1" t="s">
        <v>314</v>
      </c>
      <c r="AK11" s="1" t="s">
        <v>315</v>
      </c>
      <c r="AL11" s="1" t="s">
        <v>316</v>
      </c>
      <c r="AM11" s="1" t="s">
        <v>317</v>
      </c>
      <c r="AN11" s="1" t="s">
        <v>318</v>
      </c>
      <c r="AO11" s="1" t="s">
        <v>319</v>
      </c>
      <c r="AP11" s="1" t="s">
        <v>320</v>
      </c>
      <c r="AQ11" s="1" t="s">
        <v>321</v>
      </c>
      <c r="AR11" s="1" t="s">
        <v>322</v>
      </c>
      <c r="AS11" s="1" t="s">
        <v>323</v>
      </c>
    </row>
    <row r="12">
      <c r="A12" s="27" t="str">
        <f t="shared" si="3"/>
        <v>Unlabeled</v>
      </c>
      <c r="B12" s="41" t="n">
        <f t="shared" si="4"/>
        <v>679965887.91401899</v>
      </c>
      <c r="C12" s="41" t="n">
        <f t="shared" si="5"/>
        <v>822999432.93529606</v>
      </c>
      <c r="D12" s="41" t="n">
        <f t="shared" si="5"/>
        <v>285283811.28250003</v>
      </c>
      <c r="E12" s="41" t="n">
        <f t="shared" si="5"/>
        <v>224185067.67241001</v>
      </c>
      <c r="F12" s="17" t="n">
        <f t="shared" ref="F12:F18" si="6">AR12/AQ12-1</f>
        <v>-0.65336086531067039</v>
      </c>
      <c r="G12" s="17" t="n">
        <f t="shared" ref="G12:G18" si="7">AR12/AK12-1</f>
        <v>-0.58044393644850922</v>
      </c>
      <c r="H12" s="17" t="n">
        <f t="shared" ref="H12:H18" si="8">AS12/AR12</f>
        <v>0.78583171847214461</v>
      </c>
      <c r="I12" s="17" t="n">
        <f t="shared" ref="I12:I17" si="9">AR12/SUM(AR$11:AR$17)</f>
        <v>6.885579618809408E-4</v>
      </c>
      <c r="J12" s="17" t="n">
        <f>AS12/SUM(AS11:AS$17)</f>
        <v>1.0881662507033151E-3</v>
      </c>
      <c r="K12" t="s">
        <v>336</v>
      </c>
      <c r="L12" s="41" t="n">
        <v>239199681230.54501</v>
      </c>
      <c r="M12" s="41" t="n">
        <v>261290729119.94299</v>
      </c>
      <c r="N12" s="41" t="n">
        <v>231052642709.19901</v>
      </c>
      <c r="O12" s="41" t="n">
        <v>222030070082.75201</v>
      </c>
      <c r="P12" s="41" t="n">
        <v>209755450716.414</v>
      </c>
      <c r="Q12" s="41" t="n">
        <v>204405296246.582</v>
      </c>
      <c r="R12" s="41" t="n">
        <v>203829663285.77399</v>
      </c>
      <c r="S12" s="41" t="n">
        <v>196101401438.07599</v>
      </c>
      <c r="T12" s="41" t="n">
        <v>195325733178.12</v>
      </c>
      <c r="U12" s="41" t="n">
        <v>201529294725.629</v>
      </c>
      <c r="V12" s="41" t="n">
        <v>8460541223.9895096</v>
      </c>
      <c r="W12" s="41" t="n">
        <v>8662608460.1168499</v>
      </c>
      <c r="X12" s="41" t="n">
        <v>10230142693.912001</v>
      </c>
      <c r="Y12" s="41" t="n">
        <v>10630741908.510201</v>
      </c>
      <c r="Z12" s="41" t="n">
        <v>14086102775.1112</v>
      </c>
      <c r="AA12" s="41" t="n">
        <v>22109082470.873001</v>
      </c>
      <c r="AB12" s="41" t="n">
        <v>19140753422.3452</v>
      </c>
      <c r="AC12" s="41" t="n">
        <v>11142518737.3528</v>
      </c>
      <c r="AD12" s="41" t="n">
        <v>14095382298.837</v>
      </c>
      <c r="AE12" s="41" t="n">
        <v>8927110739.7557697</v>
      </c>
      <c r="AF12" s="41" t="n">
        <v>6677575599.9359903</v>
      </c>
      <c r="AG12" s="41" t="n">
        <v>5553639731.3249598</v>
      </c>
      <c r="AH12" s="41" t="n">
        <v>3882410061.2207899</v>
      </c>
      <c r="AI12" s="41" t="n">
        <v>1989841865.7711599</v>
      </c>
      <c r="AJ12" s="41" t="n">
        <v>825525006.11688602</v>
      </c>
      <c r="AK12" s="41" t="n">
        <v>679965887.91401899</v>
      </c>
      <c r="AL12" s="41" t="n">
        <v>911939943.21591902</v>
      </c>
      <c r="AM12" s="41" t="n">
        <v>639897074.87096095</v>
      </c>
      <c r="AN12" s="41" t="n">
        <v>274872264.03112298</v>
      </c>
      <c r="AO12" s="41" t="n">
        <v>426171459.50109297</v>
      </c>
      <c r="AP12" s="41" t="n">
        <v>872062796.97621298</v>
      </c>
      <c r="AQ12" s="41" t="n">
        <v>822999432.93529606</v>
      </c>
      <c r="AR12" s="41" t="n">
        <v>285283811.28250003</v>
      </c>
      <c r="AS12" s="41" t="n">
        <v>224185067.67241001</v>
      </c>
      <c r="AT12" s="41"/>
      <c r="AU12" s="41"/>
    </row>
    <row r="13">
      <c r="A13" s="27" t="str">
        <f t="shared" si="3"/>
        <v>International</v>
      </c>
      <c r="B13" s="41" t="n">
        <f t="shared" si="4"/>
        <v>12965692181.9398</v>
      </c>
      <c r="C13" s="41" t="n">
        <f t="shared" si="5"/>
        <v>11352698009.961599</v>
      </c>
      <c r="D13" s="41" t="n">
        <f t="shared" si="5"/>
        <v>14696330210.8885</v>
      </c>
      <c r="E13" s="41" t="n">
        <f t="shared" si="5"/>
        <v>6380978303.5963097</v>
      </c>
      <c r="F13" s="17" t="n">
        <f t="shared" si="6"/>
        <v>0.29452313432392718</v>
      </c>
      <c r="G13" s="17" t="n">
        <f t="shared" si="7"/>
        <v>0.13347825975379424</v>
      </c>
      <c r="H13" s="17" t="n">
        <f t="shared" si="8"/>
        <v>0.43418854993259798</v>
      </c>
      <c r="I13" s="17" t="n">
        <f t="shared" si="9"/>
        <v>3.5470905732951495E-2</v>
      </c>
      <c r="J13" s="17" t="n">
        <f>AS13/SUM(AS11:AS$17)</f>
        <v>3.0972469792635196E-2</v>
      </c>
      <c r="K13" t="s">
        <v>350</v>
      </c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 t="n">
        <v>2147661683.9353499</v>
      </c>
      <c r="W13" s="41" t="n">
        <v>1679611031.96523</v>
      </c>
      <c r="X13" s="41" t="n">
        <v>2806495623.94275</v>
      </c>
      <c r="Y13" s="41" t="n">
        <v>2927588012.0630102</v>
      </c>
      <c r="Z13" s="41" t="n">
        <v>3940215059.5232</v>
      </c>
      <c r="AA13" s="41" t="n">
        <v>5477237989.6521797</v>
      </c>
      <c r="AB13" s="41" t="n">
        <v>13619367821.7693</v>
      </c>
      <c r="AC13" s="41" t="n">
        <v>17511258700.5998</v>
      </c>
      <c r="AD13" s="41" t="n">
        <v>21994031206.620098</v>
      </c>
      <c r="AE13" s="41" t="n">
        <v>26492066167.297001</v>
      </c>
      <c r="AF13" s="41" t="n">
        <v>29670391030.7127</v>
      </c>
      <c r="AG13" s="41" t="n">
        <v>25331120830.014</v>
      </c>
      <c r="AH13" s="41" t="n">
        <v>23555373625.428001</v>
      </c>
      <c r="AI13" s="41" t="n">
        <v>22308833965.305</v>
      </c>
      <c r="AJ13" s="41" t="n">
        <v>15265502491.8645</v>
      </c>
      <c r="AK13" s="41" t="n">
        <v>12965692181.9398</v>
      </c>
      <c r="AL13" s="41" t="n">
        <v>11687787872.825399</v>
      </c>
      <c r="AM13" s="41" t="n">
        <v>11540542425.226801</v>
      </c>
      <c r="AN13" s="41" t="n">
        <v>13208203657.756201</v>
      </c>
      <c r="AO13" s="41" t="n">
        <v>12802931719.322901</v>
      </c>
      <c r="AP13" s="41" t="n">
        <v>11735395864.587799</v>
      </c>
      <c r="AQ13" s="41" t="n">
        <v>11352698009.961599</v>
      </c>
      <c r="AR13" s="41" t="n">
        <v>14696330210.8885</v>
      </c>
      <c r="AS13" s="41" t="n">
        <v>6380978303.5963097</v>
      </c>
      <c r="AT13" s="41"/>
      <c r="AU13" s="41"/>
    </row>
    <row r="14">
      <c r="A14" s="27" t="str">
        <f t="shared" si="3"/>
        <v>U.S. Big Five</v>
      </c>
      <c r="B14" s="41" t="n">
        <f t="shared" si="4"/>
        <v>97250487364.865097</v>
      </c>
      <c r="C14" s="47" t="n">
        <f t="shared" si="5"/>
        <v>121782705993.47</v>
      </c>
      <c r="D14" s="47" t="n">
        <f t="shared" si="5"/>
        <v>121494516261.00101</v>
      </c>
      <c r="E14" s="41" t="n">
        <f t="shared" si="5"/>
        <v>80316002833.324799</v>
      </c>
      <c r="F14" s="17" t="n">
        <f t="shared" si="6"/>
        <v>-2.3664257590436666E-3</v>
      </c>
      <c r="G14" s="8" t="n">
        <f t="shared" si="7"/>
        <v>0.24929467762127477</v>
      </c>
      <c r="H14" s="17" t="n">
        <f t="shared" si="8"/>
        <v>0.66106689672137686</v>
      </c>
      <c r="I14" s="17" t="n">
        <f t="shared" si="9"/>
        <v>0.29323786765294563</v>
      </c>
      <c r="J14" s="17" t="n">
        <f>AS14/SUM(AS11:AS$17)</f>
        <v>0.38984382225815684</v>
      </c>
      <c r="K14" t="s">
        <v>351</v>
      </c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 t="n">
        <v>68749876997.259094</v>
      </c>
      <c r="W14" s="41" t="n">
        <v>72433099003.733307</v>
      </c>
      <c r="X14" s="41" t="n">
        <v>93360021427.488602</v>
      </c>
      <c r="Y14" s="41" t="n">
        <v>106744949055.166</v>
      </c>
      <c r="Z14" s="41" t="n">
        <v>108133048051.50301</v>
      </c>
      <c r="AA14" s="41" t="n">
        <v>106614400511.912</v>
      </c>
      <c r="AB14" s="41" t="n">
        <v>123678126638.343</v>
      </c>
      <c r="AC14" s="41" t="n">
        <v>134189235079.911</v>
      </c>
      <c r="AD14" s="41" t="n">
        <v>139238440490.405</v>
      </c>
      <c r="AE14" s="41" t="n">
        <v>140943027227.12</v>
      </c>
      <c r="AF14" s="41" t="n">
        <v>125554472093.93201</v>
      </c>
      <c r="AG14" s="41" t="n">
        <v>139243515259.19299</v>
      </c>
      <c r="AH14" s="41" t="n">
        <v>132302053944.04601</v>
      </c>
      <c r="AI14" s="41" t="n">
        <v>119044566923.933</v>
      </c>
      <c r="AJ14" s="41" t="n">
        <v>99229041811.810303</v>
      </c>
      <c r="AK14" s="41" t="n">
        <v>97250487364.865097</v>
      </c>
      <c r="AL14" s="41" t="n">
        <v>122068134453.08501</v>
      </c>
      <c r="AM14" s="41" t="n">
        <v>131212539291.508</v>
      </c>
      <c r="AN14" s="41" t="n">
        <v>128782393713.46201</v>
      </c>
      <c r="AO14" s="41" t="n">
        <v>137938508677.004</v>
      </c>
      <c r="AP14" s="41" t="n">
        <v>168106548628.552</v>
      </c>
      <c r="AQ14" s="41" t="n">
        <v>121782705993.47</v>
      </c>
      <c r="AR14" s="41" t="n">
        <v>121494516261.00101</v>
      </c>
      <c r="AS14" s="41" t="n">
        <v>80316002833.324799</v>
      </c>
      <c r="AT14" s="41"/>
      <c r="AU14" s="41"/>
    </row>
    <row r="15">
      <c r="A15" s="27" t="str">
        <f t="shared" si="3"/>
        <v>U.S. Large</v>
      </c>
      <c r="B15" s="41" t="n">
        <f t="shared" si="4"/>
        <v>98942689169.578796</v>
      </c>
      <c r="C15" s="41" t="n">
        <f t="shared" si="5"/>
        <v>127169124624.55499</v>
      </c>
      <c r="D15" s="41" t="n">
        <f t="shared" si="5"/>
        <v>120230112251.207</v>
      </c>
      <c r="E15" s="41" t="n">
        <f t="shared" si="5"/>
        <v>50742246725.216904</v>
      </c>
      <c r="F15" s="17" t="n">
        <f t="shared" si="6"/>
        <v>-5.4565228736410898E-2</v>
      </c>
      <c r="G15" s="17" t="n">
        <f t="shared" si="7"/>
        <v>0.21514902475657904</v>
      </c>
      <c r="H15" s="17" t="n">
        <f t="shared" si="8"/>
        <v>0.42204274599026248</v>
      </c>
      <c r="I15" s="17" t="n">
        <f t="shared" si="9"/>
        <v>0.29018611563076124</v>
      </c>
      <c r="J15" s="17" t="n">
        <f>AS15/SUM(AS11:AS$17)</f>
        <v>0.24629651271834982</v>
      </c>
      <c r="K15" t="s">
        <v>352</v>
      </c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 t="n">
        <v>56182101159.216797</v>
      </c>
      <c r="W15" s="41" t="n">
        <v>54431672669.240303</v>
      </c>
      <c r="X15" s="41" t="n">
        <v>61728924964.703102</v>
      </c>
      <c r="Y15" s="41" t="n">
        <v>87778228156.238602</v>
      </c>
      <c r="Z15" s="41" t="n">
        <v>101306338775.214</v>
      </c>
      <c r="AA15" s="41" t="n">
        <v>112465611693.492</v>
      </c>
      <c r="AB15" s="41" t="n">
        <v>119004726313.946</v>
      </c>
      <c r="AC15" s="41" t="n">
        <v>135607382050.233</v>
      </c>
      <c r="AD15" s="41" t="n">
        <v>163821619761.345</v>
      </c>
      <c r="AE15" s="41" t="n">
        <v>152272275467.12701</v>
      </c>
      <c r="AF15" s="41" t="n">
        <v>147533864746.17001</v>
      </c>
      <c r="AG15" s="41" t="n">
        <v>143629507178.52499</v>
      </c>
      <c r="AH15" s="41" t="n">
        <v>141931045319.37601</v>
      </c>
      <c r="AI15" s="41" t="n">
        <v>113785238865.134</v>
      </c>
      <c r="AJ15" s="41" t="n">
        <v>106377477050.42101</v>
      </c>
      <c r="AK15" s="41" t="n">
        <v>98942689169.578796</v>
      </c>
      <c r="AL15" s="41" t="n">
        <v>97231768960.490906</v>
      </c>
      <c r="AM15" s="41" t="n">
        <v>101074904073.291</v>
      </c>
      <c r="AN15" s="41" t="n">
        <v>117157366730.05099</v>
      </c>
      <c r="AO15" s="41" t="n">
        <v>118916144872.002</v>
      </c>
      <c r="AP15" s="41" t="n">
        <v>120556324298.612</v>
      </c>
      <c r="AQ15" s="41" t="n">
        <v>127169124624.55499</v>
      </c>
      <c r="AR15" s="41" t="n">
        <v>120230112251.207</v>
      </c>
      <c r="AS15" s="41" t="n">
        <v>50742246725.216904</v>
      </c>
      <c r="AT15" s="41"/>
      <c r="AU15" s="41"/>
    </row>
    <row r="16">
      <c r="A16" s="27" t="str">
        <f t="shared" si="3"/>
        <v>U.S. Medium</v>
      </c>
      <c r="B16" s="41" t="n">
        <f t="shared" si="4"/>
        <v>56065911758.321098</v>
      </c>
      <c r="C16" s="41" t="n">
        <f t="shared" si="5"/>
        <v>73539322688.330399</v>
      </c>
      <c r="D16" s="41" t="n">
        <f t="shared" si="5"/>
        <v>76336782621.092804</v>
      </c>
      <c r="E16" s="41" t="n">
        <f t="shared" si="5"/>
        <v>37165068047.590797</v>
      </c>
      <c r="F16" s="17" t="n">
        <f t="shared" si="6"/>
        <v>3.8040327684528918E-2</v>
      </c>
      <c r="G16" s="17" t="n">
        <f t="shared" si="7"/>
        <v>0.36155428899741704</v>
      </c>
      <c r="H16" s="17" t="n">
        <f t="shared" si="8"/>
        <v>0.48685662103502941</v>
      </c>
      <c r="I16" s="17" t="n">
        <f t="shared" si="9"/>
        <v>0.18424564373924002</v>
      </c>
      <c r="J16" s="17" t="n">
        <f>AS16/SUM(AS11:AS$17)</f>
        <v>0.18039458726830063</v>
      </c>
      <c r="K16" t="s">
        <v>353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 t="n">
        <v>44747033823.416199</v>
      </c>
      <c r="W16" s="41" t="n">
        <v>55718426748.538597</v>
      </c>
      <c r="X16" s="41" t="n">
        <v>55097830484.379501</v>
      </c>
      <c r="Y16" s="41" t="n">
        <v>64736607225.727898</v>
      </c>
      <c r="Z16" s="41" t="n">
        <v>62833000340.282799</v>
      </c>
      <c r="AA16" s="41" t="n">
        <v>74370936416.170303</v>
      </c>
      <c r="AB16" s="41" t="n">
        <v>73663449956.078796</v>
      </c>
      <c r="AC16" s="41" t="n">
        <v>80501207198.552902</v>
      </c>
      <c r="AD16" s="41" t="n">
        <v>91692576248.906204</v>
      </c>
      <c r="AE16" s="41" t="n">
        <v>96748459662.523605</v>
      </c>
      <c r="AF16" s="41" t="n">
        <v>88823937323.012207</v>
      </c>
      <c r="AG16" s="41" t="n">
        <v>86666966166.8414</v>
      </c>
      <c r="AH16" s="41" t="n">
        <v>77790317048.251602</v>
      </c>
      <c r="AI16" s="41" t="n">
        <v>63715498449.243301</v>
      </c>
      <c r="AJ16" s="41" t="n">
        <v>57118387209.680099</v>
      </c>
      <c r="AK16" s="41" t="n">
        <v>56065911758.321098</v>
      </c>
      <c r="AL16" s="41" t="n">
        <v>55807859007.611504</v>
      </c>
      <c r="AM16" s="41" t="n">
        <v>61100211536.545403</v>
      </c>
      <c r="AN16" s="41" t="n">
        <v>70331240118.443604</v>
      </c>
      <c r="AO16" s="41" t="n">
        <v>77830348150.300705</v>
      </c>
      <c r="AP16" s="41" t="n">
        <v>82113424779.690308</v>
      </c>
      <c r="AQ16" s="41" t="n">
        <v>73539322688.330399</v>
      </c>
      <c r="AR16" s="41" t="n">
        <v>76336782621.092804</v>
      </c>
      <c r="AS16" s="41" t="n">
        <v>37165068047.590797</v>
      </c>
      <c r="AT16" s="41"/>
      <c r="AU16" s="41"/>
    </row>
    <row r="17">
      <c r="A17" s="34" t="str">
        <f t="shared" si="3"/>
        <v>U.S. Small</v>
      </c>
      <c r="B17" s="41" t="n">
        <f t="shared" si="4"/>
        <v>62965115244.334503</v>
      </c>
      <c r="C17" s="41" t="n">
        <f t="shared" si="5"/>
        <v>79215763771.381607</v>
      </c>
      <c r="D17" s="41" t="n">
        <f t="shared" si="5"/>
        <v>81277666893.731094</v>
      </c>
      <c r="E17" s="41" t="n">
        <f t="shared" si="5"/>
        <v>31192490108.140499</v>
      </c>
      <c r="F17" s="17" t="n">
        <f t="shared" si="6"/>
        <v>2.6028949595186424E-2</v>
      </c>
      <c r="G17" s="17" t="n">
        <f t="shared" si="7"/>
        <v>0.29083646680126307</v>
      </c>
      <c r="H17" s="17" t="n">
        <f t="shared" si="8"/>
        <v>0.38377688853844744</v>
      </c>
      <c r="I17" s="17" t="n">
        <f t="shared" si="9"/>
        <v>0.19617090928222075</v>
      </c>
      <c r="J17" s="17" t="n">
        <f>AS17/SUM(AS11:AS$17)</f>
        <v>0.15140444171185419</v>
      </c>
      <c r="K17" t="s">
        <v>354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 t="n">
        <v>33277537693.562</v>
      </c>
      <c r="W17" s="41" t="n">
        <v>34221255166.036999</v>
      </c>
      <c r="X17" s="41" t="n">
        <v>40486523613.375198</v>
      </c>
      <c r="Y17" s="41" t="n">
        <v>49524113657.078796</v>
      </c>
      <c r="Z17" s="41" t="n">
        <v>51467456626.8125</v>
      </c>
      <c r="AA17" s="41" t="n">
        <v>62488892309.332199</v>
      </c>
      <c r="AB17" s="41" t="n">
        <v>63574278194.728104</v>
      </c>
      <c r="AC17" s="41" t="n">
        <v>67605214813.239098</v>
      </c>
      <c r="AD17" s="41" t="n">
        <v>73022048453.9776</v>
      </c>
      <c r="AE17" s="41" t="n">
        <v>78119828545.729706</v>
      </c>
      <c r="AF17" s="41" t="n">
        <v>75846544841.206497</v>
      </c>
      <c r="AG17" s="41" t="n">
        <v>72217875841.773102</v>
      </c>
      <c r="AH17" s="41" t="n">
        <v>70910357040.326401</v>
      </c>
      <c r="AI17" s="41" t="n">
        <v>58295290325.8825</v>
      </c>
      <c r="AJ17" s="41" t="n">
        <v>64864216149.107803</v>
      </c>
      <c r="AK17" s="41" t="n">
        <v>62965115244.334503</v>
      </c>
      <c r="AL17" s="41" t="n">
        <v>67220713851.167397</v>
      </c>
      <c r="AM17" s="41" t="n">
        <v>69143307996.081802</v>
      </c>
      <c r="AN17" s="41" t="n">
        <v>80141702468.212097</v>
      </c>
      <c r="AO17" s="41" t="n">
        <v>81994391252.341904</v>
      </c>
      <c r="AP17" s="41" t="n">
        <v>83688446643.318405</v>
      </c>
      <c r="AQ17" s="41" t="n">
        <v>79215763771.381607</v>
      </c>
      <c r="AR17" s="41" t="n">
        <v>81277666893.731094</v>
      </c>
      <c r="AS17" s="41" t="n">
        <v>31192490108.140499</v>
      </c>
      <c r="AT17" s="41"/>
      <c r="AU17" s="41"/>
    </row>
    <row r="18">
      <c r="A18" s="27" t="str">
        <f t="shared" si="3"/>
        <v>Grand Total</v>
      </c>
      <c r="B18" s="41" t="n">
        <f t="shared" si="4"/>
        <v>328869861606.95337</v>
      </c>
      <c r="C18" s="41" t="n">
        <f t="shared" si="5"/>
        <v>413882614520.63385</v>
      </c>
      <c r="D18" s="41" t="n">
        <f t="shared" si="5"/>
        <v>414320692049.20288</v>
      </c>
      <c r="E18" s="41" t="n">
        <f t="shared" si="5"/>
        <v>206020971085.54172</v>
      </c>
      <c r="F18" s="17" t="n">
        <f t="shared" si="6"/>
        <v>1.0584583966553041E-3</v>
      </c>
      <c r="G18" s="17" t="n">
        <f t="shared" si="7"/>
        <v>0.25983174628624228</v>
      </c>
      <c r="H18" s="17" t="n">
        <f t="shared" si="8"/>
        <v>0.49725001680841852</v>
      </c>
      <c r="I18" s="17" t="n">
        <f>SUM(I$11:I$17)</f>
        <v>1</v>
      </c>
      <c r="J18" s="17" t="n">
        <f>SUM(J$11:J$17)</f>
        <v>1</v>
      </c>
      <c r="K18" t="s">
        <v>330</v>
      </c>
      <c r="L18" s="41" t="n">
        <f t="shared" ref="L18:AS18" si="10">SUM(L12:L17)</f>
        <v>239199681230.54501</v>
      </c>
      <c r="M18" s="41" t="n">
        <f t="shared" si="10"/>
        <v>261290729119.94299</v>
      </c>
      <c r="N18" s="41" t="n">
        <f t="shared" si="10"/>
        <v>231052642709.19901</v>
      </c>
      <c r="O18" s="41" t="n">
        <f t="shared" si="10"/>
        <v>222030070082.75201</v>
      </c>
      <c r="P18" s="41" t="n">
        <f t="shared" si="10"/>
        <v>209755450716.414</v>
      </c>
      <c r="Q18" s="41" t="n">
        <f t="shared" si="10"/>
        <v>204405296246.582</v>
      </c>
      <c r="R18" s="41" t="n">
        <f t="shared" si="10"/>
        <v>203829663285.77399</v>
      </c>
      <c r="S18" s="41" t="n">
        <f t="shared" si="10"/>
        <v>196101401438.07599</v>
      </c>
      <c r="T18" s="41" t="n">
        <f t="shared" si="10"/>
        <v>195325733178.12</v>
      </c>
      <c r="U18" s="41" t="n">
        <f t="shared" si="10"/>
        <v>201529294725.629</v>
      </c>
      <c r="V18" s="41" t="n">
        <f t="shared" si="10"/>
        <v>213564752581.37897</v>
      </c>
      <c r="W18" s="41" t="n">
        <f t="shared" si="10"/>
        <v>227146673079.63129</v>
      </c>
      <c r="X18" s="41" t="n">
        <f t="shared" si="10"/>
        <v>263709938807.80115</v>
      </c>
      <c r="Y18" s="41" t="n">
        <f t="shared" si="10"/>
        <v>322342228014.78455</v>
      </c>
      <c r="Z18" s="41" t="n">
        <f t="shared" si="10"/>
        <v>341766161628.44672</v>
      </c>
      <c r="AA18" s="41" t="n">
        <f t="shared" si="10"/>
        <v>383526161391.4317</v>
      </c>
      <c r="AB18" s="41" t="n">
        <f t="shared" si="10"/>
        <v>412680702347.21039</v>
      </c>
      <c r="AC18" s="41" t="n">
        <f t="shared" si="10"/>
        <v>446556816579.88855</v>
      </c>
      <c r="AD18" s="41" t="n">
        <f t="shared" si="10"/>
        <v>503864098460.09088</v>
      </c>
      <c r="AE18" s="41" t="n">
        <f t="shared" si="10"/>
        <v>503502767809.5531</v>
      </c>
      <c r="AF18" s="41" t="n">
        <f t="shared" si="10"/>
        <v>474106785634.96942</v>
      </c>
      <c r="AG18" s="41" t="n">
        <f t="shared" si="10"/>
        <v>472642625007.67139</v>
      </c>
      <c r="AH18" s="41" t="n">
        <f t="shared" si="10"/>
        <v>450371557038.6488</v>
      </c>
      <c r="AI18" s="41" t="n">
        <f t="shared" si="10"/>
        <v>379139270395.26898</v>
      </c>
      <c r="AJ18" s="41" t="n">
        <f t="shared" si="10"/>
        <v>343680149719.00061</v>
      </c>
      <c r="AK18" s="41" t="n">
        <f t="shared" si="10"/>
        <v>328869861606.95337</v>
      </c>
      <c r="AL18" s="41" t="n">
        <f t="shared" si="10"/>
        <v>354928204088.39618</v>
      </c>
      <c r="AM18" s="41" t="n">
        <f t="shared" si="10"/>
        <v>374711402397.52393</v>
      </c>
      <c r="AN18" s="41" t="n">
        <f t="shared" si="10"/>
        <v>409895778951.95599</v>
      </c>
      <c r="AO18" s="41" t="n">
        <f t="shared" si="10"/>
        <v>429908496130.47266</v>
      </c>
      <c r="AP18" s="41" t="n">
        <f t="shared" si="10"/>
        <v>467072203011.73676</v>
      </c>
      <c r="AQ18" s="41" t="n">
        <f t="shared" si="10"/>
        <v>413882614520.63385</v>
      </c>
      <c r="AR18" s="41" t="n">
        <f t="shared" si="10"/>
        <v>414320692049.20288</v>
      </c>
      <c r="AS18" s="41" t="n">
        <f t="shared" si="10"/>
        <v>206020971085.54172</v>
      </c>
      <c r="AT18" s="41"/>
      <c r="AU18" s="41"/>
    </row>
    <row r="19"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</row>
    <row r="20">
      <c r="A20" s="27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27" t="str">
        <f t="shared" ref="A21:A26" si="13">K21</f>
        <v>Unlabeled</v>
      </c>
      <c r="K21" t="str">
        <f t="shared" ref="K21:K26" si="14">K12</f>
        <v>Unlabeled</v>
      </c>
      <c r="L21" s="25" t="n">
        <f t="shared" ref="L21" si="15">L12/L$18</f>
        <v>1</v>
      </c>
      <c r="M21" s="25" t="n">
        <f t="shared" ref="M21:AS26" si="16">M12/M$18</f>
        <v>1</v>
      </c>
      <c r="N21" s="25" t="n">
        <f t="shared" si="16"/>
        <v>1</v>
      </c>
      <c r="O21" s="25" t="n">
        <f t="shared" si="16"/>
        <v>1</v>
      </c>
      <c r="P21" s="25" t="n">
        <f t="shared" si="16"/>
        <v>1</v>
      </c>
      <c r="Q21" s="25" t="n">
        <f t="shared" si="16"/>
        <v>1</v>
      </c>
      <c r="R21" s="25" t="n">
        <f t="shared" si="16"/>
        <v>1</v>
      </c>
      <c r="S21" s="25" t="n">
        <f t="shared" si="16"/>
        <v>1</v>
      </c>
      <c r="T21" s="25" t="n">
        <f t="shared" si="16"/>
        <v>1</v>
      </c>
      <c r="U21" s="25" t="n">
        <f t="shared" si="16"/>
        <v>1</v>
      </c>
      <c r="V21" s="25" t="n">
        <f t="shared" si="16"/>
        <v>3.9615812636336678E-2</v>
      </c>
      <c r="W21" s="25" t="n">
        <f t="shared" si="16"/>
        <v>3.8136629265443749E-2</v>
      </c>
      <c r="X21" s="25" t="n">
        <f t="shared" si="16"/>
        <v>3.8793163201057822E-2</v>
      </c>
      <c r="Y21" s="25" t="n">
        <f t="shared" si="16"/>
        <v>3.2979674968377434E-2</v>
      </c>
      <c r="Z21" s="25" t="n">
        <f t="shared" si="16"/>
        <v>4.1215615694642695E-2</v>
      </c>
      <c r="AA21" s="25" t="n">
        <f t="shared" si="16"/>
        <v>5.7646869227020447E-2</v>
      </c>
      <c r="AB21" s="25" t="n">
        <f t="shared" si="16"/>
        <v>4.6381508302855069E-2</v>
      </c>
      <c r="AC21" s="25" t="n">
        <f t="shared" si="16"/>
        <v>2.4952074010854149E-2</v>
      </c>
      <c r="AD21" s="25" t="n">
        <f t="shared" si="16"/>
        <v>2.797457159959461E-2</v>
      </c>
      <c r="AE21" s="25" t="n">
        <f t="shared" si="16"/>
        <v>1.7730013240229884E-2</v>
      </c>
      <c r="AF21" s="25" t="n">
        <f t="shared" si="16"/>
        <v>1.4084539184548347E-2</v>
      </c>
      <c r="AG21" s="25" t="n">
        <f t="shared" si="16"/>
        <v>1.1750188064893257E-2</v>
      </c>
      <c r="AH21" s="25" t="n">
        <f t="shared" si="16"/>
        <v>8.620460152388397E-3</v>
      </c>
      <c r="AI21" s="25" t="n">
        <f t="shared" si="16"/>
        <v>5.2483138021990287E-3</v>
      </c>
      <c r="AJ21" s="25" t="n">
        <f t="shared" si="16"/>
        <v>2.4020153820110092E-3</v>
      </c>
      <c r="AK21" s="25" t="n">
        <f t="shared" si="16"/>
        <v>2.0675834647526192E-3</v>
      </c>
      <c r="AL21" s="25" t="n">
        <f t="shared" si="16"/>
        <v>2.5693645439030734E-3</v>
      </c>
      <c r="AM21" s="25" t="n">
        <f t="shared" si="16"/>
        <v>1.7077064396137773E-3</v>
      </c>
      <c r="AN21" s="25" t="n">
        <f t="shared" si="16"/>
        <v>6.7059061875175067E-4</v>
      </c>
      <c r="AO21" s="25" t="n">
        <f t="shared" si="16"/>
        <v>9.9130736735138746E-4</v>
      </c>
      <c r="AP21" s="25" t="n">
        <f t="shared" si="16"/>
        <v>1.8670834859215535E-3</v>
      </c>
      <c r="AQ21" s="25" t="n">
        <f t="shared" si="16"/>
        <v>1.9884851502847216E-3</v>
      </c>
      <c r="AR21" s="25" t="n">
        <f t="shared" si="16"/>
        <v>6.885579618809408E-4</v>
      </c>
      <c r="AS21" s="25" t="n">
        <f t="shared" si="16"/>
        <v>1.0881662507033151E-3</v>
      </c>
    </row>
    <row r="22">
      <c r="A22" s="27" t="str">
        <f t="shared" si="13"/>
        <v>International</v>
      </c>
      <c r="K22" t="str">
        <f t="shared" si="14"/>
        <v>International</v>
      </c>
      <c r="L22" s="25" t="n">
        <f t="shared" ref="L22" si="17">L13/L$18</f>
        <v>0</v>
      </c>
      <c r="M22" s="25" t="n">
        <f t="shared" si="16"/>
        <v>0</v>
      </c>
      <c r="N22" s="25" t="n">
        <f t="shared" si="16"/>
        <v>0</v>
      </c>
      <c r="O22" s="25" t="n">
        <f t="shared" si="16"/>
        <v>0</v>
      </c>
      <c r="P22" s="25" t="n">
        <f t="shared" si="16"/>
        <v>0</v>
      </c>
      <c r="Q22" s="25" t="n">
        <f t="shared" si="16"/>
        <v>0</v>
      </c>
      <c r="R22" s="25" t="n">
        <f t="shared" si="16"/>
        <v>0</v>
      </c>
      <c r="S22" s="25" t="n">
        <f t="shared" si="16"/>
        <v>0</v>
      </c>
      <c r="T22" s="25" t="n">
        <f t="shared" si="16"/>
        <v>0</v>
      </c>
      <c r="U22" s="25" t="n">
        <f t="shared" si="16"/>
        <v>0</v>
      </c>
      <c r="V22" s="25" t="n">
        <f t="shared" si="16"/>
        <v>1.0056255341653265E-2</v>
      </c>
      <c r="W22" s="25" t="n">
        <f t="shared" si="16"/>
        <v>7.3943897535158057E-3</v>
      </c>
      <c r="X22" s="25" t="n">
        <f t="shared" si="16"/>
        <v>1.0642358178195926E-2</v>
      </c>
      <c r="Y22" s="25" t="n">
        <f t="shared" si="16"/>
        <v>9.0822354554449918E-3</v>
      </c>
      <c r="Z22" s="25" t="n">
        <f t="shared" si="16"/>
        <v>1.1528979465810399E-2</v>
      </c>
      <c r="AA22" s="25" t="n">
        <f t="shared" si="16"/>
        <v>1.4281263029830293E-2</v>
      </c>
      <c r="AB22" s="25" t="n">
        <f t="shared" si="16"/>
        <v>3.3002192116825944E-2</v>
      </c>
      <c r="AC22" s="29" t="n">
        <f t="shared" si="16"/>
        <v>3.9213954530390768E-2</v>
      </c>
      <c r="AD22" s="29" t="n">
        <f t="shared" si="16"/>
        <v>4.3650721045294237E-2</v>
      </c>
      <c r="AE22" s="29" t="n">
        <f t="shared" si="16"/>
        <v>5.2615532348607594E-2</v>
      </c>
      <c r="AF22" s="29" t="n">
        <f t="shared" si="16"/>
        <v>6.2581662886295242E-2</v>
      </c>
      <c r="AG22" s="29" t="n">
        <f t="shared" si="16"/>
        <v>5.3594660087212517E-2</v>
      </c>
      <c r="AH22" s="29" t="n">
        <f t="shared" si="16"/>
        <v>5.2302089812937692E-2</v>
      </c>
      <c r="AI22" s="29" t="n">
        <f t="shared" si="16"/>
        <v>5.8840736656076489E-2</v>
      </c>
      <c r="AJ22" s="29" t="n">
        <f t="shared" si="16"/>
        <v>4.4417760246979243E-2</v>
      </c>
      <c r="AK22" s="29" t="n">
        <f t="shared" si="16"/>
        <v>3.9424993578267321E-2</v>
      </c>
      <c r="AL22" s="25" t="n">
        <f t="shared" si="16"/>
        <v>3.2930005951047253E-2</v>
      </c>
      <c r="AM22" s="25" t="n">
        <f t="shared" si="16"/>
        <v>3.0798482115533991E-2</v>
      </c>
      <c r="AN22" s="25" t="n">
        <f t="shared" si="16"/>
        <v>3.2223321966202388E-2</v>
      </c>
      <c r="AO22" s="25" t="n">
        <f t="shared" si="16"/>
        <v>2.9780597114408613E-2</v>
      </c>
      <c r="AP22" s="25" t="n">
        <f t="shared" si="16"/>
        <v>2.5125442680845874E-2</v>
      </c>
      <c r="AQ22" s="29" t="n">
        <f t="shared" si="16"/>
        <v>2.7429753296379686E-2</v>
      </c>
      <c r="AR22" s="29" t="n">
        <f t="shared" si="16"/>
        <v>3.5470905732951495E-2</v>
      </c>
      <c r="AS22" s="25" t="n">
        <f t="shared" si="16"/>
        <v>3.0972469792635196E-2</v>
      </c>
    </row>
    <row r="23">
      <c r="A23" s="27" t="str">
        <f t="shared" si="13"/>
        <v>U.S. Big Five</v>
      </c>
      <c r="K23" t="str">
        <f t="shared" si="14"/>
        <v>U.S. Big Five</v>
      </c>
      <c r="L23" s="25" t="n">
        <f t="shared" ref="L23" si="18">L14/L$18</f>
        <v>0</v>
      </c>
      <c r="M23" s="25" t="n">
        <f t="shared" si="16"/>
        <v>0</v>
      </c>
      <c r="N23" s="25" t="n">
        <f t="shared" si="16"/>
        <v>0</v>
      </c>
      <c r="O23" s="25" t="n">
        <f t="shared" si="16"/>
        <v>0</v>
      </c>
      <c r="P23" s="25" t="n">
        <f t="shared" si="16"/>
        <v>0</v>
      </c>
      <c r="Q23" s="25" t="n">
        <f t="shared" si="16"/>
        <v>0</v>
      </c>
      <c r="R23" s="25" t="n">
        <f t="shared" si="16"/>
        <v>0</v>
      </c>
      <c r="S23" s="25" t="n">
        <f t="shared" si="16"/>
        <v>0</v>
      </c>
      <c r="T23" s="25" t="n">
        <f t="shared" si="16"/>
        <v>0</v>
      </c>
      <c r="U23" s="25" t="n">
        <f t="shared" si="16"/>
        <v>0</v>
      </c>
      <c r="V23" s="29" t="n">
        <f t="shared" si="16"/>
        <v>0.32191584129062645</v>
      </c>
      <c r="W23" s="29" t="n">
        <f t="shared" si="16"/>
        <v>0.31888250011190034</v>
      </c>
      <c r="X23" s="29" t="n">
        <f t="shared" si="16"/>
        <v>0.35402541841827162</v>
      </c>
      <c r="Y23" s="29" t="n">
        <f t="shared" si="16"/>
        <v>0.3311540957961922</v>
      </c>
      <c r="Z23" s="29" t="n">
        <f t="shared" si="16"/>
        <v>0.31639483422311582</v>
      </c>
      <c r="AA23" s="29" t="n">
        <f t="shared" si="16"/>
        <v>0.27798468851542041</v>
      </c>
      <c r="AB23" s="29" t="n">
        <f t="shared" si="16"/>
        <v>0.29969447549860467</v>
      </c>
      <c r="AC23" s="29" t="n">
        <f t="shared" si="16"/>
        <v>0.30049756290284885</v>
      </c>
      <c r="AD23" s="29" t="n">
        <f t="shared" si="16"/>
        <v>0.27634126129634046</v>
      </c>
      <c r="AE23" s="29" t="n">
        <f t="shared" si="16"/>
        <v>0.27992502968808081</v>
      </c>
      <c r="AF23" s="29" t="n">
        <f t="shared" si="16"/>
        <v>0.26482319152166822</v>
      </c>
      <c r="AG23" s="29" t="n">
        <f t="shared" si="16"/>
        <v>0.29460634291486715</v>
      </c>
      <c r="AH23" s="29" t="n">
        <f t="shared" si="16"/>
        <v>0.29376201022546472</v>
      </c>
      <c r="AI23" s="29" t="n">
        <f t="shared" si="16"/>
        <v>0.31398637972749149</v>
      </c>
      <c r="AJ23" s="29" t="n">
        <f t="shared" si="16"/>
        <v>0.28872497260299101</v>
      </c>
      <c r="AK23" s="29" t="n">
        <f t="shared" si="16"/>
        <v>0.29571115726345693</v>
      </c>
      <c r="AL23" s="29" t="n">
        <f t="shared" si="16"/>
        <v>0.34392345563691379</v>
      </c>
      <c r="AM23" s="29" t="n">
        <f t="shared" si="16"/>
        <v>0.35016959305739837</v>
      </c>
      <c r="AN23" s="29" t="n">
        <f t="shared" si="16"/>
        <v>0.31418326395734031</v>
      </c>
      <c r="AO23" s="29" t="n">
        <f t="shared" si="16"/>
        <v>0.32085550743603153</v>
      </c>
      <c r="AP23" s="8" t="n">
        <f t="shared" si="16"/>
        <v>0.35991554955439675</v>
      </c>
      <c r="AQ23" s="8" t="n">
        <f t="shared" si="16"/>
        <v>0.29424455563208635</v>
      </c>
      <c r="AR23" s="8" t="n">
        <f t="shared" si="16"/>
        <v>0.29323786765294563</v>
      </c>
      <c r="AS23" s="29" t="n">
        <f t="shared" si="16"/>
        <v>0.38984382225815684</v>
      </c>
    </row>
    <row r="24">
      <c r="A24" s="27" t="str">
        <f t="shared" si="13"/>
        <v>U.S. Large</v>
      </c>
      <c r="K24" t="str">
        <f t="shared" si="14"/>
        <v>U.S. Large</v>
      </c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 t="n">
        <f t="shared" si="16"/>
        <v>0.23963226901482321</v>
      </c>
      <c r="X24" s="25" t="n">
        <f t="shared" si="16"/>
        <v>0.23407887182322998</v>
      </c>
      <c r="Y24" s="25" t="n">
        <f t="shared" si="16"/>
        <v>0.27231377252940181</v>
      </c>
      <c r="Z24" s="25" t="n">
        <f t="shared" si="16"/>
        <v>0.29642003846287696</v>
      </c>
      <c r="AA24" s="25" t="n">
        <f t="shared" si="16"/>
        <v>0.29324104328494077</v>
      </c>
      <c r="AB24" s="25" t="n">
        <f t="shared" si="16"/>
        <v>0.28836998104607503</v>
      </c>
      <c r="AC24" s="25" t="n">
        <f t="shared" si="16"/>
        <v>0.30367329982515895</v>
      </c>
      <c r="AD24" s="25" t="n">
        <f t="shared" si="16"/>
        <v>0.32513056648016109</v>
      </c>
      <c r="AE24" s="25" t="n">
        <f t="shared" si="16"/>
        <v>0.3024258955508326</v>
      </c>
      <c r="AF24" s="25" t="n">
        <f t="shared" si="16"/>
        <v>0.31118277404230454</v>
      </c>
      <c r="AG24" s="25" t="n">
        <f t="shared" si="16"/>
        <v>0.30388606439420007</v>
      </c>
      <c r="AH24" s="25" t="n">
        <f t="shared" si="16"/>
        <v>0.31514211566250427</v>
      </c>
      <c r="AI24" s="25" t="n">
        <f t="shared" si="16"/>
        <v>0.30011462211895906</v>
      </c>
      <c r="AJ24" s="25" t="n">
        <f t="shared" si="16"/>
        <v>0.30952464708071514</v>
      </c>
      <c r="AK24" s="25" t="n">
        <f t="shared" si="16"/>
        <v>0.30085666313755893</v>
      </c>
      <c r="AL24" s="25" t="n">
        <f t="shared" si="16"/>
        <v>0.27394771066509827</v>
      </c>
      <c r="AM24" s="25" t="n">
        <f t="shared" si="16"/>
        <v>0.26974066822248083</v>
      </c>
      <c r="AN24" s="25" t="n">
        <f t="shared" si="16"/>
        <v>0.28582233032407744</v>
      </c>
      <c r="AO24" s="25" t="n">
        <f t="shared" si="16"/>
        <v>0.27660803622711427</v>
      </c>
      <c r="AP24" s="25" t="n">
        <f t="shared" si="16"/>
        <v>0.25811068079249971</v>
      </c>
      <c r="AQ24" s="8" t="n">
        <f t="shared" si="16"/>
        <v>0.30725891874401279</v>
      </c>
      <c r="AR24" s="8" t="n">
        <f t="shared" si="16"/>
        <v>0.29018611563076124</v>
      </c>
      <c r="AS24" s="25" t="n">
        <f t="shared" si="16"/>
        <v>0.24629651271834982</v>
      </c>
    </row>
    <row r="25">
      <c r="A25" s="27" t="str">
        <f t="shared" si="13"/>
        <v>U.S. Medium</v>
      </c>
      <c r="K25" t="str">
        <f t="shared" si="14"/>
        <v>U.S. Medium</v>
      </c>
      <c r="L25" s="25" t="n">
        <f t="shared" ref="L25" si="19">L17/L$18</f>
        <v>0</v>
      </c>
      <c r="M25" s="25" t="n">
        <f t="shared" ref="M25:V25" si="20">M17/M$18</f>
        <v>0</v>
      </c>
      <c r="N25" s="25" t="n">
        <f t="shared" si="20"/>
        <v>0</v>
      </c>
      <c r="O25" s="25" t="n">
        <f t="shared" si="20"/>
        <v>0</v>
      </c>
      <c r="P25" s="25" t="n">
        <f t="shared" si="20"/>
        <v>0</v>
      </c>
      <c r="Q25" s="25" t="n">
        <f t="shared" si="20"/>
        <v>0</v>
      </c>
      <c r="R25" s="25" t="n">
        <f t="shared" si="20"/>
        <v>0</v>
      </c>
      <c r="S25" s="25" t="n">
        <f t="shared" si="20"/>
        <v>0</v>
      </c>
      <c r="T25" s="25" t="n">
        <f t="shared" si="20"/>
        <v>0</v>
      </c>
      <c r="U25" s="25" t="n">
        <f t="shared" si="20"/>
        <v>0</v>
      </c>
      <c r="V25" s="25" t="n">
        <f t="shared" si="20"/>
        <v>0.1558194284933867</v>
      </c>
      <c r="W25" s="25" t="n">
        <f t="shared" si="16"/>
        <v>0.24529712891284686</v>
      </c>
      <c r="X25" s="25" t="n">
        <f t="shared" si="16"/>
        <v>0.2089334620206949</v>
      </c>
      <c r="Y25" s="25" t="n">
        <f t="shared" si="16"/>
        <v>0.20083191589393212</v>
      </c>
      <c r="Z25" s="25" t="n">
        <f t="shared" si="16"/>
        <v>0.18384792701798283</v>
      </c>
      <c r="AA25" s="25" t="n">
        <f t="shared" si="16"/>
        <v>0.19391359417660789</v>
      </c>
      <c r="AB25" s="25" t="n">
        <f t="shared" si="16"/>
        <v>0.17849986572452275</v>
      </c>
      <c r="AC25" s="25" t="n">
        <f t="shared" si="16"/>
        <v>0.18027091785340896</v>
      </c>
      <c r="AD25" s="25" t="n">
        <f t="shared" si="16"/>
        <v>0.18197878461501224</v>
      </c>
      <c r="AE25" s="25" t="n">
        <f t="shared" si="16"/>
        <v>0.19215080005104981</v>
      </c>
      <c r="AF25" s="25" t="n">
        <f t="shared" si="16"/>
        <v>0.18735006545846131</v>
      </c>
      <c r="AG25" s="25" t="n">
        <f t="shared" si="16"/>
        <v>0.18336680100622479</v>
      </c>
      <c r="AH25" s="25" t="n">
        <f t="shared" si="16"/>
        <v>0.17272475544359475</v>
      </c>
      <c r="AI25" s="25" t="n">
        <f t="shared" si="16"/>
        <v>0.16805301751732854</v>
      </c>
      <c r="AJ25" s="25" t="n">
        <f t="shared" si="16"/>
        <v>0.16619635220824122</v>
      </c>
      <c r="AK25" s="25" t="n">
        <f t="shared" si="16"/>
        <v>0.17048054049211692</v>
      </c>
      <c r="AL25" s="25" t="n">
        <f t="shared" si="16"/>
        <v>0.15723703657462046</v>
      </c>
      <c r="AM25" s="25" t="n">
        <f t="shared" si="16"/>
        <v>0.16305938689243674</v>
      </c>
      <c r="AN25" s="25" t="n">
        <f t="shared" si="16"/>
        <v>0.17158322610267024</v>
      </c>
      <c r="AO25" s="25" t="n">
        <f t="shared" si="16"/>
        <v>0.18103933476736878</v>
      </c>
      <c r="AP25" s="25" t="n">
        <f t="shared" si="16"/>
        <v>0.17580456351333529</v>
      </c>
      <c r="AQ25" s="29" t="n">
        <f t="shared" si="16"/>
        <v>0.17768159402758421</v>
      </c>
      <c r="AR25" s="29" t="n">
        <f t="shared" si="16"/>
        <v>0.18424564373924002</v>
      </c>
      <c r="AS25" s="25" t="n">
        <f t="shared" si="16"/>
        <v>0.18039458726830063</v>
      </c>
    </row>
    <row r="26">
      <c r="A26" s="27" t="str">
        <f t="shared" si="13"/>
        <v>U.S. Small</v>
      </c>
      <c r="K26" t="str">
        <f t="shared" si="14"/>
        <v>U.S. Small</v>
      </c>
      <c r="L26" s="25" t="e">
        <f>#REF!/L$18</f>
        <v>#REF!</v>
      </c>
      <c r="M26" s="25" t="e">
        <f>#REF!/M$18</f>
        <v>#REF!</v>
      </c>
      <c r="N26" s="29" t="e">
        <f>#REF!/N$18</f>
        <v>#REF!</v>
      </c>
      <c r="O26" s="29" t="e">
        <f>#REF!/O$18</f>
        <v>#REF!</v>
      </c>
      <c r="P26" s="29" t="e">
        <f>#REF!/P$18</f>
        <v>#REF!</v>
      </c>
      <c r="Q26" s="29" t="e">
        <f>#REF!/Q$18</f>
        <v>#REF!</v>
      </c>
      <c r="R26" s="29" t="e">
        <f>#REF!/R$18</f>
        <v>#REF!</v>
      </c>
      <c r="S26" s="29" t="e">
        <f>#REF!/S$18</f>
        <v>#REF!</v>
      </c>
      <c r="T26" s="29" t="e">
        <f>#REF!/T$18</f>
        <v>#REF!</v>
      </c>
      <c r="U26" s="29" t="e">
        <f>#REF!/U$18</f>
        <v>#REF!</v>
      </c>
      <c r="V26" s="29" t="e">
        <f>#REF!/V$18</f>
        <v>#REF!</v>
      </c>
      <c r="W26" s="29" t="n">
        <f t="shared" si="16"/>
        <v>0.15065708294147007</v>
      </c>
      <c r="X26" s="29" t="n">
        <f t="shared" si="16"/>
        <v>0.1535267263585498</v>
      </c>
      <c r="Y26" s="29" t="n">
        <f t="shared" si="16"/>
        <v>0.15363830535665132</v>
      </c>
      <c r="Z26" s="29" t="n">
        <f t="shared" si="16"/>
        <v>0.15059260513557127</v>
      </c>
      <c r="AA26" s="29" t="n">
        <f t="shared" si="16"/>
        <v>0.16293254176618016</v>
      </c>
      <c r="AB26" s="29" t="n">
        <f t="shared" si="16"/>
        <v>0.15405197731111656</v>
      </c>
      <c r="AC26" s="29" t="n">
        <f t="shared" si="16"/>
        <v>0.15139219087733843</v>
      </c>
      <c r="AD26" s="29" t="n">
        <f t="shared" si="16"/>
        <v>0.1449240949635974</v>
      </c>
      <c r="AE26" s="29" t="n">
        <f t="shared" si="16"/>
        <v>0.15515272912119932</v>
      </c>
      <c r="AF26" s="29" t="n">
        <f t="shared" si="16"/>
        <v>0.1599777669067223</v>
      </c>
      <c r="AG26" s="29" t="n">
        <f t="shared" si="16"/>
        <v>0.15279594353260234</v>
      </c>
      <c r="AH26" s="29" t="n">
        <f t="shared" si="16"/>
        <v>0.15744856870311019</v>
      </c>
      <c r="AI26" s="29" t="n">
        <f t="shared" si="16"/>
        <v>0.15375693017794531</v>
      </c>
      <c r="AJ26" s="29" t="n">
        <f t="shared" si="16"/>
        <v>0.18873425247906234</v>
      </c>
      <c r="AK26" s="29" t="n">
        <f t="shared" si="16"/>
        <v>0.19145906206384714</v>
      </c>
      <c r="AL26" s="29" t="n">
        <f t="shared" si="16"/>
        <v>0.18939242662841702</v>
      </c>
      <c r="AM26" s="29" t="n">
        <f t="shared" si="16"/>
        <v>0.18452416327253643</v>
      </c>
      <c r="AN26" s="8" t="n">
        <f t="shared" si="16"/>
        <v>0.19551726703095795</v>
      </c>
      <c r="AO26" s="29" t="n">
        <f t="shared" si="16"/>
        <v>0.19072521708772527</v>
      </c>
      <c r="AP26" s="29" t="n">
        <f t="shared" si="16"/>
        <v>0.17917667997300077</v>
      </c>
      <c r="AQ26" s="29" t="n">
        <f t="shared" si="16"/>
        <v>0.19139669314965235</v>
      </c>
      <c r="AR26" s="8" t="n">
        <f t="shared" si="16"/>
        <v>0.19617090928222075</v>
      </c>
      <c r="AS26" s="25" t="n">
        <f t="shared" si="16"/>
        <v>0.15140444171185419</v>
      </c>
    </row>
    <row r="31">
      <c r="U31" s="68"/>
    </row>
    <row r="35">
      <c r="L35" s="34"/>
      <c r="M35" s="111"/>
      <c r="N35" s="111"/>
      <c r="O35" s="111"/>
      <c r="P35" s="25"/>
      <c r="Q35" s="25"/>
      <c r="R35" s="25"/>
      <c r="S35" s="25"/>
      <c r="T35" s="25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246</v>
      </c>
      <c r="M1" s="1" t="s">
        <v>247</v>
      </c>
      <c r="N1" s="1" t="s">
        <v>248</v>
      </c>
      <c r="O1" s="1" t="s">
        <v>249</v>
      </c>
      <c r="P1" s="1" t="s">
        <v>250</v>
      </c>
      <c r="Q1" s="1" t="s">
        <v>251</v>
      </c>
      <c r="R1" s="1" t="s">
        <v>252</v>
      </c>
      <c r="S1" s="1" t="s">
        <v>253</v>
      </c>
      <c r="T1" s="1" t="s">
        <v>254</v>
      </c>
      <c r="U1" s="1" t="s">
        <v>255</v>
      </c>
      <c r="V1" s="1" t="s">
        <v>256</v>
      </c>
      <c r="W1" s="1" t="s">
        <v>257</v>
      </c>
      <c r="X1" s="1" t="s">
        <v>258</v>
      </c>
      <c r="Y1" s="1" t="s">
        <v>259</v>
      </c>
      <c r="Z1" s="1" t="s">
        <v>260</v>
      </c>
      <c r="AA1" s="1" t="s">
        <v>261</v>
      </c>
      <c r="AB1" s="1" t="s">
        <v>262</v>
      </c>
      <c r="AC1" s="1" t="s">
        <v>263</v>
      </c>
      <c r="AD1" s="1" t="s">
        <v>264</v>
      </c>
      <c r="AE1" s="1" t="s">
        <v>265</v>
      </c>
      <c r="AF1" s="1" t="s">
        <v>266</v>
      </c>
      <c r="AG1" s="1" t="s">
        <v>267</v>
      </c>
      <c r="AH1" s="1" t="s">
        <v>268</v>
      </c>
      <c r="AI1" s="1" t="s">
        <v>269</v>
      </c>
      <c r="AJ1" s="1" t="s">
        <v>270</v>
      </c>
      <c r="AK1" s="1" t="s">
        <v>271</v>
      </c>
      <c r="AL1" s="1" t="s">
        <v>272</v>
      </c>
      <c r="AM1" s="1" t="s">
        <v>273</v>
      </c>
      <c r="AN1" s="1" t="s">
        <v>274</v>
      </c>
      <c r="AO1" s="1" t="s">
        <v>275</v>
      </c>
      <c r="AP1" s="1" t="s">
        <v>276</v>
      </c>
      <c r="AQ1" s="1" t="s">
        <v>277</v>
      </c>
      <c r="AR1" s="1" t="s">
        <v>278</v>
      </c>
      <c r="AS1" s="1" t="s">
        <v>279</v>
      </c>
      <c r="AT1" t="s">
        <v>280</v>
      </c>
    </row>
    <row r="2">
      <c r="A2" t="str">
        <f t="shared" si="0"/>
        <v>Big Five</v>
      </c>
      <c r="L2" s="1" t="s">
        <v>281</v>
      </c>
      <c r="M2" s="41" t="n">
        <v>29993312707</v>
      </c>
      <c r="N2" s="41" t="n">
        <v>31945138023</v>
      </c>
      <c r="O2" s="41" t="n">
        <v>29753069568</v>
      </c>
      <c r="P2" s="41" t="n">
        <v>30346592157</v>
      </c>
      <c r="Q2" s="41" t="n">
        <v>31747329388</v>
      </c>
      <c r="R2" s="41" t="n">
        <v>28791249139</v>
      </c>
      <c r="S2" s="41" t="n">
        <v>32842967690</v>
      </c>
      <c r="T2" s="41" t="n">
        <v>34627617203</v>
      </c>
      <c r="U2" s="41" t="n">
        <v>37288669184</v>
      </c>
      <c r="V2" s="41" t="n">
        <v>39481622310</v>
      </c>
      <c r="W2" s="41" t="n">
        <v>42900745026.225403</v>
      </c>
      <c r="X2" s="41" t="n">
        <v>45976185336.1147</v>
      </c>
      <c r="Y2" s="41" t="n">
        <v>60156576466.466797</v>
      </c>
      <c r="Z2" s="41" t="n">
        <v>70094875081.124207</v>
      </c>
      <c r="AA2" s="41" t="n">
        <v>72879695389.097305</v>
      </c>
      <c r="AB2" s="41" t="n">
        <v>73955064530.132706</v>
      </c>
      <c r="AC2" s="41" t="n">
        <v>88529372143.824402</v>
      </c>
      <c r="AD2" s="41" t="n">
        <v>99099604893.958206</v>
      </c>
      <c r="AE2" s="41" t="n">
        <v>105264552633.32001</v>
      </c>
      <c r="AF2" s="41" t="n">
        <v>107244143391.108</v>
      </c>
      <c r="AG2" s="41" t="n">
        <v>96938455561.322403</v>
      </c>
      <c r="AH2" s="41" t="n">
        <v>109466888590.19</v>
      </c>
      <c r="AI2" s="41" t="n">
        <v>105328351728.117</v>
      </c>
      <c r="AJ2" s="41" t="n">
        <v>96470039134.832901</v>
      </c>
      <c r="AK2" s="41" t="n">
        <v>82023892386.764496</v>
      </c>
      <c r="AL2" s="41" t="n">
        <v>81896241039.728104</v>
      </c>
      <c r="AM2" s="41" t="n">
        <v>102881694245.343</v>
      </c>
      <c r="AN2" s="41" t="n">
        <v>112391466999.317</v>
      </c>
      <c r="AO2" s="41" t="n">
        <v>113267573443.81</v>
      </c>
      <c r="AP2" s="41" t="n">
        <v>123632452590.87399</v>
      </c>
      <c r="AQ2" s="41" t="n">
        <v>152890921780.422</v>
      </c>
      <c r="AR2" s="41" t="n">
        <v>114061638431.52699</v>
      </c>
      <c r="AS2" s="41" t="n">
        <v>121882875773.23199</v>
      </c>
      <c r="AT2" s="41" t="n">
        <v>84218701408.4935</v>
      </c>
      <c r="AU2" s="41"/>
      <c r="AV2" s="41"/>
    </row>
    <row r="3">
      <c r="A3" t="str">
        <f t="shared" si="0"/>
        <v>Large</v>
      </c>
      <c r="L3" s="1" t="s">
        <v>282</v>
      </c>
      <c r="M3" s="41" t="n">
        <v>35960786888</v>
      </c>
      <c r="N3" s="41" t="n">
        <v>37864157273</v>
      </c>
      <c r="O3" s="41" t="n">
        <v>35093190779</v>
      </c>
      <c r="P3" s="41" t="n">
        <v>33829226700</v>
      </c>
      <c r="Q3" s="41" t="n">
        <v>31124696371</v>
      </c>
      <c r="R3" s="41" t="n">
        <v>28535738215</v>
      </c>
      <c r="S3" s="41" t="n">
        <v>30194250369</v>
      </c>
      <c r="T3" s="41" t="n">
        <v>29073824093</v>
      </c>
      <c r="U3" s="41" t="n">
        <v>28131511337</v>
      </c>
      <c r="V3" s="41" t="n">
        <v>29678232189</v>
      </c>
      <c r="W3" s="41" t="n">
        <v>36653830891.077202</v>
      </c>
      <c r="X3" s="41" t="n">
        <v>35998398305.532204</v>
      </c>
      <c r="Y3" s="41" t="n">
        <v>42381463220.291603</v>
      </c>
      <c r="Z3" s="41" t="n">
        <v>60445773431.7873</v>
      </c>
      <c r="AA3" s="41" t="n">
        <v>71766627394.7276</v>
      </c>
      <c r="AB3" s="41" t="n">
        <v>82800129395.191605</v>
      </c>
      <c r="AC3" s="41" t="n">
        <v>92000891755.058807</v>
      </c>
      <c r="AD3" s="41" t="n">
        <v>105928763717.02</v>
      </c>
      <c r="AE3" s="41" t="n">
        <v>131048237527.631</v>
      </c>
      <c r="AF3" s="41" t="n">
        <v>126936138397.07899</v>
      </c>
      <c r="AG3" s="41" t="n">
        <v>124154367544.358</v>
      </c>
      <c r="AH3" s="41" t="n">
        <v>119014672696.879</v>
      </c>
      <c r="AI3" s="41" t="n">
        <v>119093054262.58099</v>
      </c>
      <c r="AJ3" s="41" t="n">
        <v>99540490417.936005</v>
      </c>
      <c r="AK3" s="41" t="n">
        <v>91792880525.591507</v>
      </c>
      <c r="AL3" s="41" t="n">
        <v>86114018146.015503</v>
      </c>
      <c r="AM3" s="41" t="n">
        <v>84481946263.131302</v>
      </c>
      <c r="AN3" s="41" t="n">
        <v>89287969430.348801</v>
      </c>
      <c r="AO3" s="41" t="n">
        <v>105515595591.48199</v>
      </c>
      <c r="AP3" s="41" t="n">
        <v>109010384493.989</v>
      </c>
      <c r="AQ3" s="41" t="n">
        <v>111487957573.267</v>
      </c>
      <c r="AR3" s="41" t="n">
        <v>121770791315.808</v>
      </c>
      <c r="AS3" s="41" t="n">
        <v>125459132863.29201</v>
      </c>
      <c r="AT3" s="41" t="n">
        <v>55236414730.506699</v>
      </c>
      <c r="AU3" s="41"/>
      <c r="AV3" s="41"/>
    </row>
    <row r="4">
      <c r="A4" t="str">
        <f t="shared" si="0"/>
        <v>Medium</v>
      </c>
      <c r="L4" s="1" t="s">
        <v>283</v>
      </c>
      <c r="M4" s="41" t="n">
        <v>28304563806</v>
      </c>
      <c r="N4" s="41" t="n">
        <v>41243339793</v>
      </c>
      <c r="O4" s="41" t="n">
        <v>34954992394</v>
      </c>
      <c r="P4" s="41" t="n">
        <v>33954732784</v>
      </c>
      <c r="Q4" s="41" t="n">
        <v>32186662449</v>
      </c>
      <c r="R4" s="41" t="n">
        <v>35189234715</v>
      </c>
      <c r="S4" s="41" t="n">
        <v>30275743132</v>
      </c>
      <c r="T4" s="41" t="n">
        <v>30248655247</v>
      </c>
      <c r="U4" s="41" t="n">
        <v>30401001630</v>
      </c>
      <c r="V4" s="41" t="n">
        <v>32561367732</v>
      </c>
      <c r="W4" s="41" t="n">
        <v>31100530145.808102</v>
      </c>
      <c r="X4" s="41" t="n">
        <v>38966962858.146103</v>
      </c>
      <c r="Y4" s="41" t="n">
        <v>39612957887.171303</v>
      </c>
      <c r="Z4" s="41" t="n">
        <v>47768969950.1194</v>
      </c>
      <c r="AA4" s="41" t="n">
        <v>48569159612.209702</v>
      </c>
      <c r="AB4" s="41" t="n">
        <v>58269438616.211601</v>
      </c>
      <c r="AC4" s="41" t="n">
        <v>61770256961.762001</v>
      </c>
      <c r="AD4" s="41" t="n">
        <v>66224957959.551903</v>
      </c>
      <c r="AE4" s="41" t="n">
        <v>76959429255.356796</v>
      </c>
      <c r="AF4" s="41" t="n">
        <v>81925233733.889404</v>
      </c>
      <c r="AG4" s="41" t="n">
        <v>78499602620.027405</v>
      </c>
      <c r="AH4" s="41" t="n">
        <v>79508541893.602005</v>
      </c>
      <c r="AI4" s="41" t="n">
        <v>73851313891.304901</v>
      </c>
      <c r="AJ4" s="41" t="n">
        <v>61864991428.210403</v>
      </c>
      <c r="AK4" s="41" t="n">
        <v>55327467763.535896</v>
      </c>
      <c r="AL4" s="41" t="n">
        <v>53120708055.932701</v>
      </c>
      <c r="AM4" s="41" t="n">
        <v>53715270833.030197</v>
      </c>
      <c r="AN4" s="41" t="n">
        <v>59160285003.567596</v>
      </c>
      <c r="AO4" s="41" t="n">
        <v>69692597329.962601</v>
      </c>
      <c r="AP4" s="41" t="n">
        <v>77577265720.734695</v>
      </c>
      <c r="AQ4" s="41" t="n">
        <v>81652038481.412994</v>
      </c>
      <c r="AR4" s="41" t="n">
        <v>76335036698.723404</v>
      </c>
      <c r="AS4" s="41" t="n">
        <v>85357470472.637894</v>
      </c>
      <c r="AT4" s="41" t="n">
        <v>43579190826.527298</v>
      </c>
      <c r="AU4" s="41"/>
      <c r="AV4" s="41"/>
    </row>
    <row r="5">
      <c r="A5" t="str">
        <f t="shared" si="0"/>
        <v>Small</v>
      </c>
      <c r="L5" s="1" t="s">
        <v>284</v>
      </c>
      <c r="M5" s="41" t="n">
        <v>13434309635</v>
      </c>
      <c r="N5" s="41" t="n">
        <v>19368531588</v>
      </c>
      <c r="O5" s="41" t="n">
        <v>17618999024</v>
      </c>
      <c r="P5" s="41" t="n">
        <v>17645725767</v>
      </c>
      <c r="Q5" s="41" t="n">
        <v>18075942350</v>
      </c>
      <c r="R5" s="41" t="n">
        <v>19041220687</v>
      </c>
      <c r="S5" s="41" t="n">
        <v>19347310930</v>
      </c>
      <c r="T5" s="41" t="n">
        <v>17934266701</v>
      </c>
      <c r="U5" s="41" t="n">
        <v>17287313973</v>
      </c>
      <c r="V5" s="41" t="n">
        <v>19012119521</v>
      </c>
      <c r="W5" s="41" t="n">
        <v>20622919579.826698</v>
      </c>
      <c r="X5" s="41" t="n">
        <v>21718823666.683201</v>
      </c>
      <c r="Y5" s="41" t="n">
        <v>26081056934.636299</v>
      </c>
      <c r="Z5" s="41" t="n">
        <v>32504697183.255699</v>
      </c>
      <c r="AA5" s="41" t="n">
        <v>34636760347.675301</v>
      </c>
      <c r="AB5" s="41" t="n">
        <v>43335778640.432198</v>
      </c>
      <c r="AC5" s="41" t="n">
        <v>45538690936.0466</v>
      </c>
      <c r="AD5" s="41" t="n">
        <v>49801516489.835297</v>
      </c>
      <c r="AE5" s="41" t="n">
        <v>54966152991.438904</v>
      </c>
      <c r="AF5" s="41" t="n">
        <v>59264297174.383598</v>
      </c>
      <c r="AG5" s="41" t="n">
        <v>58000101028.219597</v>
      </c>
      <c r="AH5" s="41" t="n">
        <v>56336618492.745102</v>
      </c>
      <c r="AI5" s="41" t="n">
        <v>56329327535.129601</v>
      </c>
      <c r="AJ5" s="41" t="n">
        <v>47162095570.433502</v>
      </c>
      <c r="AK5" s="41" t="n">
        <v>53480597525.222298</v>
      </c>
      <c r="AL5" s="41" t="n">
        <v>52513238319.919601</v>
      </c>
      <c r="AM5" s="41" t="n">
        <v>56545292999.539703</v>
      </c>
      <c r="AN5" s="41" t="n">
        <v>59257743329.927299</v>
      </c>
      <c r="AO5" s="41" t="n">
        <v>70247348618.020905</v>
      </c>
      <c r="AP5" s="41" t="n">
        <v>73264343703.121506</v>
      </c>
      <c r="AQ5" s="41" t="n">
        <v>75791247967.972702</v>
      </c>
      <c r="AR5" s="41" t="n">
        <v>74140173552.350098</v>
      </c>
      <c r="AS5" s="41" t="n">
        <v>81359227854.287003</v>
      </c>
      <c r="AT5" s="41" t="n">
        <v>32736082283.233002</v>
      </c>
      <c r="AU5" s="41"/>
      <c r="AV5" s="41"/>
    </row>
    <row r="6">
      <c r="A6" t="str">
        <f t="shared" si="0"/>
        <v>Unlabeled</v>
      </c>
      <c r="L6" s="1" t="s">
        <v>285</v>
      </c>
      <c r="M6" s="41" t="n">
        <v>12657156369</v>
      </c>
      <c r="N6" s="41" t="n">
        <v>5733027167</v>
      </c>
      <c r="O6" s="41" t="n">
        <v>5986408785</v>
      </c>
      <c r="P6" s="41" t="n">
        <v>5597104734</v>
      </c>
      <c r="Q6" s="41" t="n">
        <v>4027272167</v>
      </c>
      <c r="R6" s="41" t="n">
        <v>5034572112</v>
      </c>
      <c r="S6" s="41" t="n">
        <v>5788506977</v>
      </c>
      <c r="T6" s="41" t="n">
        <v>4097788635</v>
      </c>
      <c r="U6" s="41" t="n">
        <v>3857386043</v>
      </c>
      <c r="V6" s="41" t="n">
        <v>1451694736</v>
      </c>
      <c r="W6" s="41" t="n">
        <v>900460863.45000005</v>
      </c>
      <c r="X6" s="41" t="n">
        <v>1333268377.3601</v>
      </c>
      <c r="Y6" s="41" t="n">
        <v>1578466717.5624001</v>
      </c>
      <c r="Z6" s="41" t="n">
        <v>718771866.05040002</v>
      </c>
      <c r="AA6" s="41" t="n">
        <v>1909714305.0790999</v>
      </c>
      <c r="AB6" s="41" t="n">
        <v>7302949843.9221001</v>
      </c>
      <c r="AC6" s="41" t="n">
        <v>7325966314.1612997</v>
      </c>
      <c r="AD6" s="41" t="n">
        <v>7098637520.5432997</v>
      </c>
      <c r="AE6" s="41" t="n">
        <v>9749727339.6583004</v>
      </c>
      <c r="AF6" s="41" t="n">
        <v>6185568090.5255003</v>
      </c>
      <c r="AG6" s="41" t="n">
        <v>4811342087.0798998</v>
      </c>
      <c r="AH6" s="41" t="n">
        <v>4239194287.7460999</v>
      </c>
      <c r="AI6" s="41" t="n">
        <v>3034383238.4542999</v>
      </c>
      <c r="AJ6" s="41" t="n">
        <v>1543435791.2686</v>
      </c>
      <c r="AK6" s="41" t="n">
        <v>659522423.38479996</v>
      </c>
      <c r="AL6" s="41" t="n">
        <v>540236205.02849996</v>
      </c>
      <c r="AM6" s="41" t="n">
        <v>737581287.34780002</v>
      </c>
      <c r="AN6" s="41" t="n">
        <v>518382042.17769998</v>
      </c>
      <c r="AO6" s="41" t="n">
        <v>232705770.17640001</v>
      </c>
      <c r="AP6" s="41" t="n">
        <v>370959641.22670001</v>
      </c>
      <c r="AQ6" s="41" t="n">
        <v>779333300.51370001</v>
      </c>
      <c r="AR6" s="41" t="n">
        <v>756248599.24909997</v>
      </c>
      <c r="AS6" s="41" t="n">
        <v>261985085.75400001</v>
      </c>
      <c r="AT6" s="41" t="n">
        <v>230157121.96509999</v>
      </c>
      <c r="AU6" s="41"/>
      <c r="AV6" s="41"/>
    </row>
    <row r="7">
      <c r="A7" t="str">
        <f t="shared" si="0"/>
        <v>Grand Total</v>
      </c>
      <c r="L7" s="1" t="s">
        <v>286</v>
      </c>
      <c r="M7" s="41" t="n">
        <f t="shared" ref="M7:AT7" si="2">SUM(M2:M6)</f>
        <v>120350129405</v>
      </c>
      <c r="N7" s="41" t="n">
        <f t="shared" si="2"/>
        <v>136154193844</v>
      </c>
      <c r="O7" s="41" t="n">
        <f t="shared" si="2"/>
        <v>123406660550</v>
      </c>
      <c r="P7" s="41" t="n">
        <f t="shared" si="2"/>
        <v>121373382142</v>
      </c>
      <c r="Q7" s="41" t="n">
        <f t="shared" si="2"/>
        <v>117161902725</v>
      </c>
      <c r="R7" s="41" t="n">
        <f t="shared" si="2"/>
        <v>116592014868</v>
      </c>
      <c r="S7" s="41" t="n">
        <f t="shared" si="2"/>
        <v>118448779098</v>
      </c>
      <c r="T7" s="41" t="n">
        <f t="shared" si="2"/>
        <v>115982151879</v>
      </c>
      <c r="U7" s="41" t="n">
        <f t="shared" si="2"/>
        <v>116965882167</v>
      </c>
      <c r="V7" s="41" t="n">
        <f t="shared" si="2"/>
        <v>122185036488</v>
      </c>
      <c r="W7" s="41" t="n">
        <f t="shared" si="2"/>
        <v>132178486506.38741</v>
      </c>
      <c r="X7" s="41" t="n">
        <f t="shared" si="2"/>
        <v>143993638543.83633</v>
      </c>
      <c r="Y7" s="41" t="n">
        <f t="shared" si="2"/>
        <v>169810521226.12839</v>
      </c>
      <c r="Z7" s="41" t="n">
        <f t="shared" si="2"/>
        <v>211533087512.33701</v>
      </c>
      <c r="AA7" s="41" t="n">
        <f t="shared" si="2"/>
        <v>229761957048.789</v>
      </c>
      <c r="AB7" s="41" t="n">
        <f t="shared" si="2"/>
        <v>265663361025.8902</v>
      </c>
      <c r="AC7" s="41" t="n">
        <f t="shared" si="2"/>
        <v>295165178110.85309</v>
      </c>
      <c r="AD7" s="41" t="n">
        <f t="shared" si="2"/>
        <v>328153480580.90869</v>
      </c>
      <c r="AE7" s="41" t="n">
        <f t="shared" si="2"/>
        <v>377988099747.40503</v>
      </c>
      <c r="AF7" s="41" t="n">
        <f t="shared" si="2"/>
        <v>381555380786.98553</v>
      </c>
      <c r="AG7" s="41" t="n">
        <f t="shared" si="2"/>
        <v>362403868841.00732</v>
      </c>
      <c r="AH7" s="41" t="n">
        <f t="shared" si="2"/>
        <v>368565915961.16223</v>
      </c>
      <c r="AI7" s="41" t="n">
        <f t="shared" si="2"/>
        <v>357636430655.58679</v>
      </c>
      <c r="AJ7" s="41" t="n">
        <f t="shared" si="2"/>
        <v>306581052342.68146</v>
      </c>
      <c r="AK7" s="41" t="n">
        <f t="shared" si="2"/>
        <v>283284360624.49902</v>
      </c>
      <c r="AL7" s="41" t="n">
        <f t="shared" si="2"/>
        <v>274184441766.62439</v>
      </c>
      <c r="AM7" s="41" t="n">
        <f t="shared" si="2"/>
        <v>298361785628.39197</v>
      </c>
      <c r="AN7" s="41" t="n">
        <f t="shared" si="2"/>
        <v>320615846805.33838</v>
      </c>
      <c r="AO7" s="41" t="n">
        <f t="shared" si="2"/>
        <v>358955820753.4519</v>
      </c>
      <c r="AP7" s="41" t="n">
        <f t="shared" si="2"/>
        <v>383855406149.94586</v>
      </c>
      <c r="AQ7" s="41" t="n">
        <f t="shared" si="2"/>
        <v>422601499103.58838</v>
      </c>
      <c r="AR7" s="41" t="n">
        <f t="shared" si="2"/>
        <v>387063888597.65759</v>
      </c>
      <c r="AS7" s="41" t="n">
        <f t="shared" si="2"/>
        <v>414320692049.20288</v>
      </c>
      <c r="AT7" s="41" t="n">
        <f t="shared" si="2"/>
        <v>216000546370.72556</v>
      </c>
      <c r="AU7" s="41"/>
      <c r="AV7" s="41"/>
    </row>
    <row r="9">
      <c r="A9" s="110" t="n">
        <v>1000000000</v>
      </c>
    </row>
    <row r="10">
      <c r="A10" s="33" t="str">
        <f t="shared" ref="A10:A16" si="3">L10</f>
        <v>Shiny.VendorSize</v>
      </c>
      <c r="B10" s="31" t="n">
        <f>AL10</f>
        <v>2015</v>
      </c>
      <c r="C10" s="16" t="n">
        <f t="shared" ref="C10:E16" si="4">AR10</f>
        <v>2021</v>
      </c>
      <c r="D10" s="16" t="n">
        <f t="shared" si="4"/>
        <v>2022</v>
      </c>
      <c r="E10" s="16" t="n">
        <f t="shared" si="4"/>
        <v>2023</v>
      </c>
      <c r="F10" s="16" t="str">
        <f>C10&amp;"-"&amp;$D10</f>
        <v>2021-2022</v>
      </c>
      <c r="G10" s="16" t="str">
        <f>B10&amp;"-"&amp;$D10</f>
        <v>2015-2022</v>
      </c>
      <c r="H10" s="16" t="str">
        <f>$E10&amp;"/"&amp;D10</f>
        <v>2023/2022</v>
      </c>
      <c r="I10" s="16" t="str">
        <f>"Share "&amp;AS10</f>
        <v>Share 2022</v>
      </c>
      <c r="J10" s="16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27" t="str">
        <f t="shared" si="3"/>
        <v>Big Five</v>
      </c>
      <c r="B11" s="90" t="n">
        <f>AL11</f>
        <v>98.230247067737039</v>
      </c>
      <c r="C11" s="90" t="n">
        <f t="shared" si="4"/>
        <v>121.96469503157206</v>
      </c>
      <c r="D11" s="90" t="n">
        <f t="shared" si="4"/>
        <v>121.882875773232</v>
      </c>
      <c r="E11" s="90" t="n">
        <f t="shared" si="4"/>
        <v>80.327660921568139</v>
      </c>
      <c r="F11" s="29" t="n">
        <f>(D11/C11)-1</f>
        <v>-6.7084379064685784E-4</v>
      </c>
      <c r="G11" s="25" t="n">
        <f>(D11/B11)-1</f>
        <v>0.24078763325500674</v>
      </c>
      <c r="H11" s="25" t="n">
        <f>E11/D11</f>
        <v>0.65905616693046354</v>
      </c>
      <c r="I11" s="11" t="n">
        <f t="shared" ref="I11:J15" si="6">AR19</f>
        <v>0.29468426735641817</v>
      </c>
      <c r="J11" s="11" t="n">
        <f t="shared" si="6"/>
        <v>0.29417520802643798</v>
      </c>
      <c r="L11" s="1" t="str">
        <f>L2</f>
        <v>Big Five</v>
      </c>
      <c r="M11" s="112" t="n">
        <f t="shared" ref="M11:AT11" si="7">IF(M2="","",M2/VLOOKUP(M$10,deflator,2,FALSE)/$A$9)</f>
        <v>59.612655790500398</v>
      </c>
      <c r="N11" s="112" t="n">
        <f t="shared" si="7"/>
        <v>61.305261117630366</v>
      </c>
      <c r="O11" s="112" t="n">
        <f t="shared" si="7"/>
        <v>55.70627486197737</v>
      </c>
      <c r="P11" s="112" t="n">
        <f t="shared" si="7"/>
        <v>55.513456611998365</v>
      </c>
      <c r="Q11" s="112" t="n">
        <f t="shared" si="7"/>
        <v>56.83737827690171</v>
      </c>
      <c r="R11" s="112" t="n">
        <f t="shared" si="7"/>
        <v>50.475873637051883</v>
      </c>
      <c r="S11" s="112" t="n">
        <f t="shared" si="7"/>
        <v>56.51701179646264</v>
      </c>
      <c r="T11" s="112" t="n">
        <f t="shared" si="7"/>
        <v>58.548010637480232</v>
      </c>
      <c r="U11" s="112" t="n">
        <f t="shared" si="7"/>
        <v>62.269753475651306</v>
      </c>
      <c r="V11" s="112" t="n">
        <f t="shared" si="7"/>
        <v>65.120113947335852</v>
      </c>
      <c r="W11" s="112" t="n">
        <f t="shared" si="7"/>
        <v>69.316022896357694</v>
      </c>
      <c r="X11" s="112" t="n">
        <f t="shared" si="7"/>
        <v>72.526381342962537</v>
      </c>
      <c r="Y11" s="112" t="n">
        <f t="shared" si="7"/>
        <v>93.421108328933315</v>
      </c>
      <c r="Z11" s="112" t="n">
        <f t="shared" si="7"/>
        <v>106.81325778289795</v>
      </c>
      <c r="AA11" s="112" t="n">
        <f t="shared" si="7"/>
        <v>108.40704037219307</v>
      </c>
      <c r="AB11" s="112" t="n">
        <f t="shared" si="7"/>
        <v>106.76557695109967</v>
      </c>
      <c r="AC11" s="112" t="n">
        <f t="shared" si="7"/>
        <v>123.77599454143629</v>
      </c>
      <c r="AD11" s="112" t="n">
        <f t="shared" si="7"/>
        <v>134.85642147519346</v>
      </c>
      <c r="AE11" s="112" t="n">
        <f t="shared" si="7"/>
        <v>140.31930885611649</v>
      </c>
      <c r="AF11" s="112" t="n">
        <f t="shared" si="7"/>
        <v>141.52001451902831</v>
      </c>
      <c r="AG11" s="112" t="n">
        <f t="shared" si="7"/>
        <v>126.81757431999125</v>
      </c>
      <c r="AH11" s="112" t="n">
        <f t="shared" si="7"/>
        <v>140.378465110544</v>
      </c>
      <c r="AI11" s="112" t="n">
        <f t="shared" si="7"/>
        <v>132.63999330591002</v>
      </c>
      <c r="AJ11" s="112" t="n">
        <f t="shared" si="7"/>
        <v>119.30150272855474</v>
      </c>
      <c r="AK11" s="112" t="n">
        <f t="shared" si="7"/>
        <v>99.511259830488882</v>
      </c>
      <c r="AL11" s="112" t="n">
        <f t="shared" si="7"/>
        <v>98.230247067737039</v>
      </c>
      <c r="AM11" s="112" t="n">
        <f t="shared" si="7"/>
        <v>122.38703725131573</v>
      </c>
      <c r="AN11" s="112" t="n">
        <f t="shared" si="7"/>
        <v>131.35459346898364</v>
      </c>
      <c r="AO11" s="112" t="n">
        <f t="shared" si="7"/>
        <v>129.34154445328599</v>
      </c>
      <c r="AP11" s="112" t="n">
        <f t="shared" si="7"/>
        <v>138.46526820961938</v>
      </c>
      <c r="AQ11" s="112" t="n">
        <f t="shared" si="7"/>
        <v>168.97975943756103</v>
      </c>
      <c r="AR11" s="112" t="n">
        <f t="shared" si="7"/>
        <v>121.96469503157206</v>
      </c>
      <c r="AS11" s="112" t="n">
        <f t="shared" si="7"/>
        <v>121.882875773232</v>
      </c>
      <c r="AT11" s="112" t="n">
        <f t="shared" si="7"/>
        <v>80.327660921568139</v>
      </c>
    </row>
    <row r="12">
      <c r="A12" s="27" t="str">
        <f t="shared" si="3"/>
        <v>Large</v>
      </c>
      <c r="B12" s="90" t="n">
        <f>AL12</f>
        <v>103.28924955634055</v>
      </c>
      <c r="C12" s="90" t="n">
        <f t="shared" si="4"/>
        <v>130.20799657810861</v>
      </c>
      <c r="D12" s="90" t="n">
        <f t="shared" si="4"/>
        <v>125.45913286329201</v>
      </c>
      <c r="E12" s="90" t="n">
        <f t="shared" si="4"/>
        <v>52.684402855774493</v>
      </c>
      <c r="F12" s="29" t="n">
        <f t="shared" ref="F12:F16" si="8">(D12/C12)-1</f>
        <v>-3.6471367654964726E-2</v>
      </c>
      <c r="G12" s="25" t="n">
        <f t="shared" ref="G12:G16" si="9">(D12/B12)-1</f>
        <v>0.21463882642364052</v>
      </c>
      <c r="H12" s="25" t="n">
        <f t="shared" ref="H12:H16" si="10">E12/D12</f>
        <v>0.41993278331664113</v>
      </c>
      <c r="I12" s="11" t="n">
        <f t="shared" si="6"/>
        <v>0.31460127101235591</v>
      </c>
      <c r="J12" s="11" t="n">
        <f t="shared" si="6"/>
        <v>0.30280682396715308</v>
      </c>
      <c r="L12" s="1" t="str">
        <f>L3</f>
        <v>Large</v>
      </c>
      <c r="M12" s="112" t="n">
        <f t="shared" ref="M12:AT12" si="11">IF(M3="","",M3/VLOOKUP(M$10,deflator,2,FALSE)/$A$9)</f>
        <v>71.473199097796609</v>
      </c>
      <c r="N12" s="112" t="n">
        <f t="shared" si="11"/>
        <v>72.664329919282508</v>
      </c>
      <c r="O12" s="112" t="n">
        <f t="shared" si="11"/>
        <v>65.704512499151619</v>
      </c>
      <c r="P12" s="112" t="n">
        <f t="shared" si="11"/>
        <v>61.88428996943292</v>
      </c>
      <c r="Q12" s="112" t="n">
        <f t="shared" si="11"/>
        <v>55.722675749252438</v>
      </c>
      <c r="R12" s="112" t="n">
        <f t="shared" si="11"/>
        <v>50.027920265857567</v>
      </c>
      <c r="S12" s="112" t="n">
        <f t="shared" si="11"/>
        <v>51.959031851123179</v>
      </c>
      <c r="T12" s="112" t="n">
        <f t="shared" si="11"/>
        <v>49.157715712582153</v>
      </c>
      <c r="U12" s="112" t="n">
        <f t="shared" si="11"/>
        <v>46.977870602154013</v>
      </c>
      <c r="V12" s="112" t="n">
        <f t="shared" si="11"/>
        <v>48.950619271125142</v>
      </c>
      <c r="W12" s="112" t="n">
        <f t="shared" si="11"/>
        <v>59.222696009870951</v>
      </c>
      <c r="X12" s="112" t="n">
        <f t="shared" si="11"/>
        <v>56.786650396418437</v>
      </c>
      <c r="Y12" s="112" t="n">
        <f t="shared" si="11"/>
        <v>65.816964648056697</v>
      </c>
      <c r="Z12" s="112" t="n">
        <f t="shared" si="11"/>
        <v>92.109586784823065</v>
      </c>
      <c r="AA12" s="112" t="n">
        <f t="shared" si="11"/>
        <v>106.75137473914648</v>
      </c>
      <c r="AB12" s="112" t="n">
        <f t="shared" si="11"/>
        <v>119.53479646957014</v>
      </c>
      <c r="AC12" s="112" t="n">
        <f t="shared" si="11"/>
        <v>128.62964686094631</v>
      </c>
      <c r="AD12" s="112" t="n">
        <f t="shared" si="11"/>
        <v>144.14965651431726</v>
      </c>
      <c r="AE12" s="112" t="n">
        <f t="shared" si="11"/>
        <v>174.68936747154066</v>
      </c>
      <c r="AF12" s="112" t="n">
        <f t="shared" si="11"/>
        <v>167.50568917718135</v>
      </c>
      <c r="AG12" s="112" t="n">
        <f t="shared" si="11"/>
        <v>162.42218469478308</v>
      </c>
      <c r="AH12" s="112" t="n">
        <f t="shared" si="11"/>
        <v>152.62238010041395</v>
      </c>
      <c r="AI12" s="112" t="n">
        <f t="shared" si="11"/>
        <v>149.97388320425324</v>
      </c>
      <c r="AJ12" s="112" t="n">
        <f t="shared" si="11"/>
        <v>123.09863451593839</v>
      </c>
      <c r="AK12" s="112" t="n">
        <f t="shared" si="11"/>
        <v>111.3629811847981</v>
      </c>
      <c r="AL12" s="112" t="n">
        <f t="shared" si="11"/>
        <v>103.28924955634055</v>
      </c>
      <c r="AM12" s="112" t="n">
        <f t="shared" si="11"/>
        <v>100.49888058523617</v>
      </c>
      <c r="AN12" s="112" t="n">
        <f t="shared" si="11"/>
        <v>104.35298372131558</v>
      </c>
      <c r="AO12" s="112" t="n">
        <f t="shared" si="11"/>
        <v>120.48947181234459</v>
      </c>
      <c r="AP12" s="112" t="n">
        <f t="shared" si="11"/>
        <v>122.08891605947245</v>
      </c>
      <c r="AQ12" s="112" t="n">
        <f t="shared" si="11"/>
        <v>123.21992719732603</v>
      </c>
      <c r="AR12" s="112" t="n">
        <f t="shared" si="11"/>
        <v>130.20799657810861</v>
      </c>
      <c r="AS12" s="112" t="n">
        <f t="shared" si="11"/>
        <v>125.45913286329201</v>
      </c>
      <c r="AT12" s="112" t="n">
        <f t="shared" si="11"/>
        <v>52.684402855774493</v>
      </c>
    </row>
    <row r="13">
      <c r="A13" s="27" t="str">
        <f t="shared" si="3"/>
        <v>Medium</v>
      </c>
      <c r="B13" s="90" t="n">
        <f t="shared" ref="B13:B16" si="12">AL13</f>
        <v>63.715504039020587</v>
      </c>
      <c r="C13" s="90" t="n">
        <f t="shared" si="4"/>
        <v>81.624107800035773</v>
      </c>
      <c r="D13" s="90" t="n">
        <f t="shared" si="4"/>
        <v>85.3574704726379</v>
      </c>
      <c r="E13" s="90" t="n">
        <f t="shared" si="4"/>
        <v>41.565761587444278</v>
      </c>
      <c r="F13" s="29" t="n">
        <f t="shared" si="8"/>
        <v>4.5738480618350952E-2</v>
      </c>
      <c r="G13" s="25" t="n">
        <f t="shared" si="9"/>
        <v>0.33966562393296562</v>
      </c>
      <c r="H13" s="25" t="n">
        <f t="shared" si="10"/>
        <v>0.48696102821801118</v>
      </c>
      <c r="I13" s="11" t="n">
        <f t="shared" si="6"/>
        <v>0.19721559914898598</v>
      </c>
      <c r="J13" s="11" t="n">
        <f t="shared" si="6"/>
        <v>0.20601787965371815</v>
      </c>
      <c r="L13" s="1" t="str">
        <f>L4</f>
        <v>Medium</v>
      </c>
      <c r="M13" s="112" t="n">
        <f t="shared" ref="M13:AT13" si="13">IF(M4="","",M4/VLOOKUP(M$10,deflator,2,FALSE)/$A$9)</f>
        <v>56.256214041790066</v>
      </c>
      <c r="N13" s="112" t="n">
        <f t="shared" si="13"/>
        <v>79.149249990799447</v>
      </c>
      <c r="O13" s="112" t="n">
        <f t="shared" si="13"/>
        <v>65.445765508267314</v>
      </c>
      <c r="P13" s="112" t="n">
        <f t="shared" si="13"/>
        <v>62.113880050343163</v>
      </c>
      <c r="Q13" s="112" t="n">
        <f t="shared" si="13"/>
        <v>57.623918116912463</v>
      </c>
      <c r="R13" s="112" t="n">
        <f t="shared" si="13"/>
        <v>61.692612094863485</v>
      </c>
      <c r="S13" s="112" t="n">
        <f t="shared" si="13"/>
        <v>52.09926666459284</v>
      </c>
      <c r="T13" s="112" t="n">
        <f t="shared" si="13"/>
        <v>51.14410786016763</v>
      </c>
      <c r="U13" s="112" t="n">
        <f t="shared" si="13"/>
        <v>50.767777942723093</v>
      </c>
      <c r="V13" s="112" t="n">
        <f t="shared" si="13"/>
        <v>53.705999220094981</v>
      </c>
      <c r="W13" s="112" t="n">
        <f t="shared" si="13"/>
        <v>50.250061120334131</v>
      </c>
      <c r="X13" s="112" t="n">
        <f t="shared" si="13"/>
        <v>61.469493116189646</v>
      </c>
      <c r="Y13" s="112" t="n">
        <f t="shared" si="13"/>
        <v>61.517570436705043</v>
      </c>
      <c r="Z13" s="112" t="n">
        <f t="shared" si="13"/>
        <v>72.792187665651753</v>
      </c>
      <c r="AA13" s="112" t="n">
        <f t="shared" si="13"/>
        <v>72.245620934798509</v>
      </c>
      <c r="AB13" s="112" t="n">
        <f t="shared" si="13"/>
        <v>84.120949281867325</v>
      </c>
      <c r="AC13" s="112" t="n">
        <f t="shared" si="13"/>
        <v>86.36314483402235</v>
      </c>
      <c r="AD13" s="112" t="n">
        <f t="shared" si="13"/>
        <v>90.120044901559297</v>
      </c>
      <c r="AE13" s="112" t="n">
        <f t="shared" si="13"/>
        <v>102.58813297473341</v>
      </c>
      <c r="AF13" s="112" t="n">
        <f t="shared" si="13"/>
        <v>108.10902955523184</v>
      </c>
      <c r="AG13" s="112" t="n">
        <f t="shared" si="13"/>
        <v>102.69535584933658</v>
      </c>
      <c r="AH13" s="112" t="n">
        <f t="shared" si="13"/>
        <v>101.96039385010407</v>
      </c>
      <c r="AI13" s="112" t="n">
        <f t="shared" si="13"/>
        <v>93.00095956557567</v>
      </c>
      <c r="AJ13" s="112" t="n">
        <f t="shared" si="13"/>
        <v>76.506514456359483</v>
      </c>
      <c r="AK13" s="112" t="n">
        <f t="shared" si="13"/>
        <v>67.123198621437609</v>
      </c>
      <c r="AL13" s="112" t="n">
        <f t="shared" si="13"/>
        <v>63.715504039020587</v>
      </c>
      <c r="AM13" s="112" t="n">
        <f t="shared" si="13"/>
        <v>63.899150384609442</v>
      </c>
      <c r="AN13" s="112" t="n">
        <f t="shared" si="13"/>
        <v>69.142038925428864</v>
      </c>
      <c r="AO13" s="112" t="n">
        <f t="shared" si="13"/>
        <v>79.582778208717215</v>
      </c>
      <c r="AP13" s="112" t="n">
        <f t="shared" si="13"/>
        <v>86.884605780144099</v>
      </c>
      <c r="AQ13" s="112" t="n">
        <f t="shared" si="13"/>
        <v>90.244349759309571</v>
      </c>
      <c r="AR13" s="112" t="n">
        <f t="shared" si="13"/>
        <v>81.624107800035773</v>
      </c>
      <c r="AS13" s="112" t="n">
        <f t="shared" si="13"/>
        <v>85.3574704726379</v>
      </c>
      <c r="AT13" s="112" t="n">
        <f t="shared" si="13"/>
        <v>41.565761587444278</v>
      </c>
    </row>
    <row r="14">
      <c r="A14" s="27" t="str">
        <f t="shared" si="3"/>
        <v>Small</v>
      </c>
      <c r="B14" s="90" t="n">
        <f t="shared" si="12"/>
        <v>62.986875942087622</v>
      </c>
      <c r="C14" s="90" t="n">
        <f t="shared" si="4"/>
        <v>79.277167865062282</v>
      </c>
      <c r="D14" s="90" t="n">
        <f t="shared" si="4"/>
        <v>81.359227854286999</v>
      </c>
      <c r="E14" s="90" t="n">
        <f t="shared" si="4"/>
        <v>31.223622230808907</v>
      </c>
      <c r="F14" s="29" t="n">
        <f t="shared" si="8"/>
        <v>2.6263047044876586E-2</v>
      </c>
      <c r="G14" s="25" t="n">
        <f t="shared" si="9"/>
        <v>0.29168539695620987</v>
      </c>
      <c r="H14" s="25" t="n">
        <f t="shared" si="10"/>
        <v>0.38377481023701315</v>
      </c>
      <c r="I14" s="11" t="n">
        <f t="shared" si="6"/>
        <v>0.1915450542828003</v>
      </c>
      <c r="J14" s="11" t="n">
        <f t="shared" si="6"/>
        <v>0.1963677639460622</v>
      </c>
      <c r="L14" s="1" t="str">
        <f>L5</f>
        <v>Small</v>
      </c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 t="n">
        <f t="shared" ref="W14:AT14" si="14">IF(W5="","",W5/VLOOKUP(W$10,deflator,2,FALSE)/$A$9)</f>
        <v>33.321070879099004</v>
      </c>
      <c r="X14" s="112" t="n">
        <f t="shared" si="14"/>
        <v>34.260947837555847</v>
      </c>
      <c r="Y14" s="112" t="n">
        <f t="shared" si="14"/>
        <v>40.502990501494551</v>
      </c>
      <c r="Z14" s="112" t="n">
        <f t="shared" si="14"/>
        <v>49.531903657320044</v>
      </c>
      <c r="AA14" s="112" t="n">
        <f t="shared" si="14"/>
        <v>51.521465029807679</v>
      </c>
      <c r="AB14" s="112" t="n">
        <f t="shared" si="14"/>
        <v>62.561900778082965</v>
      </c>
      <c r="AC14" s="112" t="n">
        <f t="shared" si="14"/>
        <v>63.669227785407422</v>
      </c>
      <c r="AD14" s="112" t="n">
        <f t="shared" si="14"/>
        <v>67.770747472137316</v>
      </c>
      <c r="AE14" s="112" t="n">
        <f t="shared" si="14"/>
        <v>73.270748844629438</v>
      </c>
      <c r="AF14" s="112" t="n">
        <f t="shared" si="14"/>
        <v>78.205521825019105</v>
      </c>
      <c r="AG14" s="112" t="n">
        <f t="shared" si="14"/>
        <v>75.877339700963759</v>
      </c>
      <c r="AH14" s="112" t="n">
        <f t="shared" si="14"/>
        <v>72.245115718385108</v>
      </c>
      <c r="AI14" s="112" t="n">
        <f t="shared" si="14"/>
        <v>70.935522151454208</v>
      </c>
      <c r="AJ14" s="112" t="n">
        <f t="shared" si="14"/>
        <v>58.32389956343286</v>
      </c>
      <c r="AK14" s="112" t="n">
        <f t="shared" si="14"/>
        <v>64.882578494664926</v>
      </c>
      <c r="AL14" s="112" t="n">
        <f t="shared" si="14"/>
        <v>62.986875942087622</v>
      </c>
      <c r="AM14" s="112" t="n">
        <f t="shared" si="14"/>
        <v>67.265716525021986</v>
      </c>
      <c r="AN14" s="112" t="n">
        <f t="shared" si="14"/>
        <v>69.25594080055275</v>
      </c>
      <c r="AO14" s="112" t="n">
        <f t="shared" si="14"/>
        <v>80.216255083018794</v>
      </c>
      <c r="AP14" s="112" t="n">
        <f t="shared" si="14"/>
        <v>82.054240520690655</v>
      </c>
      <c r="AQ14" s="112" t="n">
        <f t="shared" si="14"/>
        <v>83.766823431766056</v>
      </c>
      <c r="AR14" s="112" t="n">
        <f t="shared" si="14"/>
        <v>79.277167865062282</v>
      </c>
      <c r="AS14" s="112" t="n">
        <f t="shared" si="14"/>
        <v>81.359227854286999</v>
      </c>
      <c r="AT14" s="112" t="n">
        <f t="shared" si="14"/>
        <v>31.223622230808907</v>
      </c>
    </row>
    <row r="15">
      <c r="A15" s="27" t="str">
        <f t="shared" si="3"/>
        <v>Unlabeled</v>
      </c>
      <c r="B15" s="90" t="n">
        <f t="shared" si="12"/>
        <v>0.6479850017675779</v>
      </c>
      <c r="C15" s="90" t="n">
        <f t="shared" si="4"/>
        <v>0.80864724585593739</v>
      </c>
      <c r="D15" s="90" t="n">
        <f t="shared" si="4"/>
        <v>0.26198508575400004</v>
      </c>
      <c r="E15" s="90" t="n">
        <f t="shared" si="4"/>
        <v>0.2195234899458095</v>
      </c>
      <c r="F15" s="29" t="n">
        <f t="shared" si="8"/>
        <v>-0.67602055519685367</v>
      </c>
      <c r="G15" s="25" t="n">
        <f t="shared" si="9"/>
        <v>-0.59569267029428863</v>
      </c>
      <c r="H15" s="25" t="n">
        <f t="shared" si="10"/>
        <v>0.83792361429283302</v>
      </c>
      <c r="I15" s="11" t="n">
        <f t="shared" si="6"/>
        <v>1.9538081994396536E-3</v>
      </c>
      <c r="J15" s="11" t="n">
        <f t="shared" si="6"/>
        <v>6.3232440662868913E-4</v>
      </c>
      <c r="L15" s="1" t="str">
        <f>L6</f>
        <v>Unlabeled</v>
      </c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 t="n">
        <f t="shared" ref="W15:AT15" si="15">IF(W6="","",W6/VLOOKUP(W$10,deflator,2,FALSE)/$A$9)</f>
        <v>1.4549016757172595</v>
      </c>
      <c r="X15" s="112" t="n">
        <f t="shared" si="15"/>
        <v>2.1032003865047728</v>
      </c>
      <c r="Y15" s="112" t="n">
        <f t="shared" si="15"/>
        <v>2.4513048926115815</v>
      </c>
      <c r="Z15" s="112" t="n">
        <f t="shared" si="15"/>
        <v>1.0952921240915439</v>
      </c>
      <c r="AA15" s="112" t="n">
        <f t="shared" si="15"/>
        <v>2.8406605525005455</v>
      </c>
      <c r="AB15" s="112" t="n">
        <f t="shared" si="15"/>
        <v>10.54293791081203</v>
      </c>
      <c r="AC15" s="112" t="n">
        <f t="shared" si="15"/>
        <v>10.242688325398113</v>
      </c>
      <c r="AD15" s="112" t="n">
        <f t="shared" si="15"/>
        <v>9.6599462166813623</v>
      </c>
      <c r="AE15" s="112" t="n">
        <f t="shared" si="15"/>
        <v>12.996540313072032</v>
      </c>
      <c r="AF15" s="112" t="n">
        <f t="shared" si="15"/>
        <v>8.1625127330933402</v>
      </c>
      <c r="AG15" s="112" t="n">
        <f t="shared" si="15"/>
        <v>6.2943310698938619</v>
      </c>
      <c r="AH15" s="112" t="n">
        <f t="shared" si="15"/>
        <v>5.4362702282241822</v>
      </c>
      <c r="AI15" s="112" t="n">
        <f t="shared" si="15"/>
        <v>3.8211988114564153</v>
      </c>
      <c r="AJ15" s="112" t="n">
        <f t="shared" si="15"/>
        <v>1.9087191309834732</v>
      </c>
      <c r="AK15" s="112" t="n">
        <f t="shared" si="15"/>
        <v>0.80013158761127834</v>
      </c>
      <c r="AL15" s="112" t="n">
        <f t="shared" si="15"/>
        <v>0.6479850017675779</v>
      </c>
      <c r="AM15" s="112" t="n">
        <f t="shared" si="15"/>
        <v>0.87741934221300744</v>
      </c>
      <c r="AN15" s="112" t="n">
        <f t="shared" si="15"/>
        <v>0.6058454812435814</v>
      </c>
      <c r="AO15" s="112" t="n">
        <f t="shared" si="15"/>
        <v>0.26572939458916128</v>
      </c>
      <c r="AP15" s="112" t="n">
        <f t="shared" si="15"/>
        <v>0.41546556054644457</v>
      </c>
      <c r="AQ15" s="112" t="n">
        <f t="shared" si="15"/>
        <v>0.86134318577539548</v>
      </c>
      <c r="AR15" s="112" t="n">
        <f t="shared" si="15"/>
        <v>0.80864724585593739</v>
      </c>
      <c r="AS15" s="112" t="n">
        <f t="shared" si="15"/>
        <v>0.26198508575400004</v>
      </c>
      <c r="AT15" s="112" t="n">
        <f t="shared" si="15"/>
        <v>0.2195234899458095</v>
      </c>
    </row>
    <row r="16">
      <c r="A16" s="27" t="str">
        <f t="shared" si="3"/>
        <v>Grand Total</v>
      </c>
      <c r="B16" s="90" t="n">
        <f t="shared" si="12"/>
        <v>328.86986160695335</v>
      </c>
      <c r="C16" s="90" t="n">
        <f t="shared" si="4"/>
        <v>413.88261452063466</v>
      </c>
      <c r="D16" s="90" t="n">
        <f t="shared" si="4"/>
        <v>414.32069204920288</v>
      </c>
      <c r="E16" s="90" t="n">
        <f t="shared" si="4"/>
        <v>206.02097108554159</v>
      </c>
      <c r="F16" s="29" t="n">
        <f t="shared" si="8"/>
        <v>1.0584583966533057E-3</v>
      </c>
      <c r="G16" s="25" t="n">
        <f t="shared" si="9"/>
        <v>0.25983174628624228</v>
      </c>
      <c r="H16" s="25" t="n">
        <f t="shared" si="10"/>
        <v>0.49725001680841818</v>
      </c>
      <c r="I16" s="11" t="n">
        <f t="shared" ref="I16:J16" si="16">AR25</f>
        <v>0</v>
      </c>
      <c r="J16" s="11" t="n">
        <f t="shared" si="16"/>
        <v>0</v>
      </c>
      <c r="L16" s="1" t="s">
        <v>39</v>
      </c>
      <c r="M16" s="112" t="n">
        <f t="shared" ref="M16:V16" si="17">IF(M7="","",M7/VLOOKUP(M$10,deflator,2,FALSE)/$A$9)</f>
        <v>239.19968123054471</v>
      </c>
      <c r="N16" s="112" t="n">
        <f t="shared" si="17"/>
        <v>261.29072911994291</v>
      </c>
      <c r="O16" s="112" t="n">
        <f t="shared" si="17"/>
        <v>231.05264270919878</v>
      </c>
      <c r="P16" s="112" t="n">
        <f t="shared" si="17"/>
        <v>222.03007008275242</v>
      </c>
      <c r="Q16" s="112" t="n">
        <f t="shared" si="17"/>
        <v>209.75545071641369</v>
      </c>
      <c r="R16" s="112" t="n">
        <f t="shared" si="17"/>
        <v>204.40529624658194</v>
      </c>
      <c r="S16" s="112" t="n">
        <f t="shared" si="17"/>
        <v>203.82966328577427</v>
      </c>
      <c r="T16" s="112" t="n">
        <f t="shared" si="17"/>
        <v>196.10140143807629</v>
      </c>
      <c r="U16" s="112" t="n">
        <f t="shared" si="17"/>
        <v>195.32573317812</v>
      </c>
      <c r="V16" s="112" t="n">
        <f t="shared" si="17"/>
        <v>201.52929472562869</v>
      </c>
      <c r="W16" s="112" t="n">
        <f t="shared" ref="W16:AT16" si="18">IF(W7="","",W7/VLOOKUP(W$10,deflator,2,FALSE)/$A$9)</f>
        <v>213.56475258137903</v>
      </c>
      <c r="X16" s="112" t="n">
        <f t="shared" si="18"/>
        <v>227.14667307963128</v>
      </c>
      <c r="Y16" s="112" t="n">
        <f t="shared" si="18"/>
        <v>263.70993880780117</v>
      </c>
      <c r="Z16" s="112" t="n">
        <f t="shared" si="18"/>
        <v>322.34222801478438</v>
      </c>
      <c r="AA16" s="112" t="n">
        <f t="shared" si="18"/>
        <v>341.7661616284463</v>
      </c>
      <c r="AB16" s="112" t="n">
        <f t="shared" si="18"/>
        <v>383.52616139143214</v>
      </c>
      <c r="AC16" s="112" t="n">
        <f t="shared" si="18"/>
        <v>412.68070234721046</v>
      </c>
      <c r="AD16" s="112" t="n">
        <f t="shared" si="18"/>
        <v>446.55681657988868</v>
      </c>
      <c r="AE16" s="112" t="n">
        <f t="shared" si="18"/>
        <v>503.86409846009212</v>
      </c>
      <c r="AF16" s="112" t="n">
        <f t="shared" si="18"/>
        <v>503.50276780955403</v>
      </c>
      <c r="AG16" s="112" t="n">
        <f t="shared" si="18"/>
        <v>474.10678563496856</v>
      </c>
      <c r="AH16" s="112" t="n">
        <f t="shared" si="18"/>
        <v>472.64262500767131</v>
      </c>
      <c r="AI16" s="112" t="n">
        <f t="shared" si="18"/>
        <v>450.37155703864954</v>
      </c>
      <c r="AJ16" s="112" t="n">
        <f t="shared" si="18"/>
        <v>379.13927039526897</v>
      </c>
      <c r="AK16" s="112" t="n">
        <f t="shared" si="18"/>
        <v>343.68014971900078</v>
      </c>
      <c r="AL16" s="112" t="n">
        <f t="shared" si="18"/>
        <v>328.86986160695335</v>
      </c>
      <c r="AM16" s="112" t="n">
        <f t="shared" si="18"/>
        <v>354.92820408839628</v>
      </c>
      <c r="AN16" s="112" t="n">
        <f t="shared" si="18"/>
        <v>374.71140239752435</v>
      </c>
      <c r="AO16" s="112" t="n">
        <f t="shared" si="18"/>
        <v>409.89577895195578</v>
      </c>
      <c r="AP16" s="112" t="n">
        <f t="shared" si="18"/>
        <v>429.908496130473</v>
      </c>
      <c r="AQ16" s="112" t="n">
        <f t="shared" si="18"/>
        <v>467.07220301173805</v>
      </c>
      <c r="AR16" s="112" t="n">
        <f t="shared" si="18"/>
        <v>413.88261452063466</v>
      </c>
      <c r="AS16" s="112" t="n">
        <f t="shared" si="18"/>
        <v>414.32069204920288</v>
      </c>
      <c r="AT16" s="112" t="n">
        <f t="shared" si="18"/>
        <v>206.02097108554159</v>
      </c>
    </row>
    <row r="17"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25" t="n">
        <f>M11/M$16</f>
        <v>0.2492171205405776</v>
      </c>
      <c r="N19" s="25" t="n">
        <f t="shared" ref="N19:AT19" si="20">N11/N$16</f>
        <v>0.2346247083626484</v>
      </c>
      <c r="O19" s="25" t="n">
        <f t="shared" si="20"/>
        <v>0.2410977611370102</v>
      </c>
      <c r="P19" s="25" t="n">
        <f t="shared" si="20"/>
        <v>0.25002674904038019</v>
      </c>
      <c r="Q19" s="25" t="n">
        <f t="shared" si="20"/>
        <v>0.27096973205118285</v>
      </c>
      <c r="R19" s="25" t="n">
        <f t="shared" si="20"/>
        <v>0.24694014570033893</v>
      </c>
      <c r="S19" s="25" t="n">
        <f t="shared" si="20"/>
        <v>0.27727569621318748</v>
      </c>
      <c r="T19" s="25" t="n">
        <f t="shared" si="20"/>
        <v>0.29855987875725692</v>
      </c>
      <c r="U19" s="25" t="n">
        <f t="shared" si="20"/>
        <v>0.31879953789225884</v>
      </c>
      <c r="V19" s="25" t="n">
        <f t="shared" si="20"/>
        <v>0.32312976649867897</v>
      </c>
      <c r="W19" s="25" t="n">
        <f t="shared" si="20"/>
        <v>0.32456677451933352</v>
      </c>
      <c r="X19" s="25" t="n">
        <f t="shared" si="20"/>
        <v>0.31929317017791764</v>
      </c>
      <c r="Y19" s="25" t="n">
        <f t="shared" si="20"/>
        <v>0.35425706270790619</v>
      </c>
      <c r="Z19" s="25" t="n">
        <f t="shared" si="20"/>
        <v>0.33136600947611156</v>
      </c>
      <c r="AA19" s="25" t="n">
        <f t="shared" si="20"/>
        <v>0.31719652950911098</v>
      </c>
      <c r="AB19" s="25" t="n">
        <f t="shared" si="20"/>
        <v>0.27837886355328245</v>
      </c>
      <c r="AC19" s="25" t="n">
        <f t="shared" si="20"/>
        <v>0.29993162713311683</v>
      </c>
      <c r="AD19" s="25" t="n">
        <f t="shared" si="20"/>
        <v>0.30199163122856004</v>
      </c>
      <c r="AE19" s="25" t="n">
        <f t="shared" si="20"/>
        <v>0.2784864198202649</v>
      </c>
      <c r="AF19" s="25" t="n">
        <f t="shared" si="20"/>
        <v>0.28107097630207495</v>
      </c>
      <c r="AG19" s="25" t="n">
        <f t="shared" si="20"/>
        <v>0.26748736394933725</v>
      </c>
      <c r="AH19" s="25" t="n">
        <f t="shared" si="20"/>
        <v>0.29700762834978239</v>
      </c>
      <c r="AI19" s="25" t="n">
        <f t="shared" si="20"/>
        <v>0.29451236702882472</v>
      </c>
      <c r="AJ19" s="25" t="n">
        <f t="shared" si="20"/>
        <v>0.31466406158396043</v>
      </c>
      <c r="AK19" s="25" t="n">
        <f t="shared" si="20"/>
        <v>0.28954613733685558</v>
      </c>
      <c r="AL19" s="25" t="n">
        <f t="shared" si="20"/>
        <v>0.29869032871469464</v>
      </c>
      <c r="AM19" s="25" t="n">
        <f t="shared" si="20"/>
        <v>0.34482195509273972</v>
      </c>
      <c r="AN19" s="25" t="n">
        <f t="shared" si="20"/>
        <v>0.35054869595249732</v>
      </c>
      <c r="AO19" s="25" t="n">
        <f t="shared" si="20"/>
        <v>0.31554739300803147</v>
      </c>
      <c r="AP19" s="25" t="n">
        <f t="shared" si="20"/>
        <v>0.32208079034473547</v>
      </c>
      <c r="AQ19" s="25" t="n">
        <f t="shared" si="20"/>
        <v>0.36178509093017974</v>
      </c>
      <c r="AR19" s="25" t="n">
        <f t="shared" si="20"/>
        <v>0.29468426735641817</v>
      </c>
      <c r="AS19" s="25" t="n">
        <f t="shared" si="20"/>
        <v>0.29417520802643798</v>
      </c>
      <c r="AT19" s="25" t="n">
        <f t="shared" si="20"/>
        <v>0.38990040915890761</v>
      </c>
    </row>
    <row r="20">
      <c r="L20" s="1" t="str">
        <f>L12</f>
        <v>Large</v>
      </c>
      <c r="M20" s="25" t="n">
        <f t="shared" ref="M20:AT23" si="21">M12/M$16</f>
        <v>0.29880139776988052</v>
      </c>
      <c r="N20" s="25" t="n">
        <f t="shared" si="21"/>
        <v>0.27809762008787792</v>
      </c>
      <c r="O20" s="25" t="n">
        <f t="shared" si="21"/>
        <v>0.28437031374640825</v>
      </c>
      <c r="P20" s="25" t="n">
        <f t="shared" si="21"/>
        <v>0.27872031002993486</v>
      </c>
      <c r="Q20" s="25" t="n">
        <f t="shared" si="21"/>
        <v>0.26565543617070853</v>
      </c>
      <c r="R20" s="25" t="n">
        <f t="shared" si="21"/>
        <v>0.24474864978795349</v>
      </c>
      <c r="S20" s="25" t="n">
        <f t="shared" si="21"/>
        <v>0.25491398559725492</v>
      </c>
      <c r="T20" s="25" t="n">
        <f t="shared" si="21"/>
        <v>0.25067498422801876</v>
      </c>
      <c r="U20" s="25" t="n">
        <f t="shared" si="21"/>
        <v>0.24051040197204482</v>
      </c>
      <c r="V20" s="25" t="n">
        <f t="shared" si="21"/>
        <v>0.24289580002633751</v>
      </c>
      <c r="W20" s="25" t="n">
        <f t="shared" si="21"/>
        <v>0.2773055726379946</v>
      </c>
      <c r="X20" s="25" t="n">
        <f t="shared" si="21"/>
        <v>0.24999992131300389</v>
      </c>
      <c r="Y20" s="25" t="n">
        <f t="shared" si="21"/>
        <v>0.24958090296333449</v>
      </c>
      <c r="Z20" s="25" t="n">
        <f t="shared" si="21"/>
        <v>0.28575091557845289</v>
      </c>
      <c r="AA20" s="25" t="n">
        <f t="shared" si="21"/>
        <v>0.31235208959979505</v>
      </c>
      <c r="AB20" s="25" t="n">
        <f t="shared" si="21"/>
        <v>0.31167312299087535</v>
      </c>
      <c r="AC20" s="25" t="n">
        <f t="shared" si="21"/>
        <v>0.31169290477925782</v>
      </c>
      <c r="AD20" s="25" t="n">
        <f t="shared" si="21"/>
        <v>0.32280249939601807</v>
      </c>
      <c r="AE20" s="25" t="n">
        <f t="shared" si="21"/>
        <v>0.34669937390940486</v>
      </c>
      <c r="AF20" s="25" t="n">
        <f t="shared" si="21"/>
        <v>0.33268077136080226</v>
      </c>
      <c r="AG20" s="25" t="n">
        <f t="shared" si="21"/>
        <v>0.34258565710518563</v>
      </c>
      <c r="AH20" s="25" t="n">
        <f t="shared" si="21"/>
        <v>0.32291285640590878</v>
      </c>
      <c r="AI20" s="25" t="n">
        <f t="shared" si="21"/>
        <v>0.33300034351721491</v>
      </c>
      <c r="AJ20" s="25" t="n">
        <f t="shared" si="21"/>
        <v>0.32467919872189122</v>
      </c>
      <c r="AK20" s="25" t="n">
        <f t="shared" si="21"/>
        <v>0.32403087951355503</v>
      </c>
      <c r="AL20" s="25" t="n">
        <f t="shared" si="21"/>
        <v>0.31407332083164863</v>
      </c>
      <c r="AM20" s="25" t="n">
        <f t="shared" si="21"/>
        <v>0.28315270363863931</v>
      </c>
      <c r="AN20" s="25" t="n">
        <f t="shared" si="21"/>
        <v>0.2784889465696308</v>
      </c>
      <c r="AO20" s="25" t="n">
        <f t="shared" si="21"/>
        <v>0.29395148230220558</v>
      </c>
      <c r="AP20" s="25" t="n">
        <f t="shared" si="21"/>
        <v>0.28398814435716496</v>
      </c>
      <c r="AQ20" s="25" t="n">
        <f t="shared" si="21"/>
        <v>0.26381344555036468</v>
      </c>
      <c r="AR20" s="25" t="n">
        <f t="shared" si="21"/>
        <v>0.31460127101235591</v>
      </c>
      <c r="AS20" s="25" t="n">
        <f t="shared" si="21"/>
        <v>0.30280682396715308</v>
      </c>
      <c r="AT20" s="25" t="n">
        <f t="shared" si="21"/>
        <v>0.2557234954197915</v>
      </c>
    </row>
    <row r="21">
      <c r="L21" s="1" t="str">
        <f>L13</f>
        <v>Medium</v>
      </c>
      <c r="M21" s="25" t="n">
        <f t="shared" si="21"/>
        <v>0.23518515473091026</v>
      </c>
      <c r="N21" s="25" t="n">
        <f t="shared" si="21"/>
        <v>0.30291641137587694</v>
      </c>
      <c r="O21" s="25" t="n">
        <f t="shared" si="21"/>
        <v>0.28325045210859973</v>
      </c>
      <c r="P21" s="25" t="n">
        <f t="shared" si="21"/>
        <v>0.27975435952072986</v>
      </c>
      <c r="Q21" s="25" t="n">
        <f t="shared" si="21"/>
        <v>0.27471952657296694</v>
      </c>
      <c r="R21" s="25" t="n">
        <f t="shared" si="21"/>
        <v>0.30181513506597851</v>
      </c>
      <c r="S21" s="25" t="n">
        <f t="shared" si="21"/>
        <v>0.25560198562241832</v>
      </c>
      <c r="T21" s="25" t="n">
        <f t="shared" si="21"/>
        <v>0.26080439754693752</v>
      </c>
      <c r="U21" s="25" t="n">
        <f t="shared" si="21"/>
        <v>0.25991341292663839</v>
      </c>
      <c r="V21" s="25" t="n">
        <f t="shared" si="21"/>
        <v>0.26649226998592346</v>
      </c>
      <c r="W21" s="25" t="n">
        <f t="shared" si="21"/>
        <v>0.23529192206558666</v>
      </c>
      <c r="X21" s="25" t="n">
        <f t="shared" si="21"/>
        <v>0.27061586367430596</v>
      </c>
      <c r="Y21" s="25" t="n">
        <f t="shared" si="21"/>
        <v>0.2332774059059666</v>
      </c>
      <c r="Z21" s="25" t="n">
        <f t="shared" si="21"/>
        <v>0.225822685764625</v>
      </c>
      <c r="AA21" s="25" t="n">
        <f t="shared" si="21"/>
        <v>0.21138904036187436</v>
      </c>
      <c r="AB21" s="25" t="n">
        <f t="shared" si="21"/>
        <v>0.2193356223123781</v>
      </c>
      <c r="AC21" s="25" t="n">
        <f t="shared" si="21"/>
        <v>0.20927352392009935</v>
      </c>
      <c r="AD21" s="25" t="n">
        <f t="shared" si="21"/>
        <v>0.20181092652839819</v>
      </c>
      <c r="AE21" s="25" t="n">
        <f t="shared" si="21"/>
        <v>0.20360278354473546</v>
      </c>
      <c r="AF21" s="25" t="n">
        <f t="shared" si="21"/>
        <v>0.2147138734222872</v>
      </c>
      <c r="AG21" s="25" t="n">
        <f t="shared" si="21"/>
        <v>0.2166080700823492</v>
      </c>
      <c r="AH21" s="25" t="n">
        <f t="shared" si="21"/>
        <v>0.215724076618035</v>
      </c>
      <c r="AI21" s="25" t="n">
        <f t="shared" si="21"/>
        <v>0.20649829704408842</v>
      </c>
      <c r="AJ21" s="25" t="n">
        <f t="shared" si="21"/>
        <v>0.20179000285725654</v>
      </c>
      <c r="AK21" s="25" t="n">
        <f t="shared" si="21"/>
        <v>0.19530717347603221</v>
      </c>
      <c r="AL21" s="25" t="n">
        <f t="shared" si="21"/>
        <v>0.19374078162008579</v>
      </c>
      <c r="AM21" s="25" t="n">
        <f t="shared" si="21"/>
        <v>0.18003401715772102</v>
      </c>
      <c r="AN21" s="25" t="n">
        <f t="shared" si="21"/>
        <v>0.1845207764776727</v>
      </c>
      <c r="AO21" s="25" t="n">
        <f t="shared" si="21"/>
        <v>0.19415369051176587</v>
      </c>
      <c r="AP21" s="25" t="n">
        <f t="shared" si="21"/>
        <v>0.20210022961206023</v>
      </c>
      <c r="AQ21" s="25" t="n">
        <f t="shared" si="21"/>
        <v>0.19321284627388033</v>
      </c>
      <c r="AR21" s="25" t="n">
        <f t="shared" si="21"/>
        <v>0.19721559914898598</v>
      </c>
      <c r="AS21" s="25" t="n">
        <f t="shared" si="21"/>
        <v>0.20601787965371815</v>
      </c>
      <c r="AT21" s="25" t="n">
        <f t="shared" si="21"/>
        <v>0.20175500274768551</v>
      </c>
    </row>
    <row r="22">
      <c r="L22" s="1" t="str">
        <f>L14</f>
        <v>Small</v>
      </c>
      <c r="M22" s="25" t="n">
        <f t="shared" si="21"/>
        <v>0</v>
      </c>
      <c r="N22" s="25" t="n">
        <f t="shared" si="21"/>
        <v>0</v>
      </c>
      <c r="O22" s="25" t="n">
        <f t="shared" si="21"/>
        <v>0</v>
      </c>
      <c r="P22" s="25" t="n">
        <f t="shared" si="21"/>
        <v>0</v>
      </c>
      <c r="Q22" s="25" t="n">
        <f t="shared" si="21"/>
        <v>0</v>
      </c>
      <c r="R22" s="25" t="n">
        <f t="shared" si="21"/>
        <v>0</v>
      </c>
      <c r="S22" s="25" t="n">
        <f t="shared" si="21"/>
        <v>0</v>
      </c>
      <c r="T22" s="25" t="n">
        <f t="shared" si="21"/>
        <v>0</v>
      </c>
      <c r="U22" s="25" t="n">
        <f t="shared" si="21"/>
        <v>0</v>
      </c>
      <c r="V22" s="25" t="n">
        <f t="shared" si="21"/>
        <v>0</v>
      </c>
      <c r="W22" s="25" t="n">
        <f t="shared" si="21"/>
        <v>0.15602326917875636</v>
      </c>
      <c r="X22" s="25" t="n">
        <f t="shared" si="21"/>
        <v>0.15083182761626851</v>
      </c>
      <c r="Y22" s="25" t="n">
        <f t="shared" si="21"/>
        <v>0.15358916954212412</v>
      </c>
      <c r="Z22" s="25" t="n">
        <f t="shared" si="21"/>
        <v>0.15366247221896176</v>
      </c>
      <c r="AA22" s="25" t="n">
        <f t="shared" si="21"/>
        <v>0.15075063249187212</v>
      </c>
      <c r="AB22" s="25" t="n">
        <f t="shared" si="21"/>
        <v>0.16312290288388284</v>
      </c>
      <c r="AC22" s="25" t="n">
        <f t="shared" si="21"/>
        <v>0.15428205734669675</v>
      </c>
      <c r="AD22" s="25" t="n">
        <f t="shared" si="21"/>
        <v>0.15176287754643014</v>
      </c>
      <c r="AE22" s="25" t="n">
        <f t="shared" si="21"/>
        <v>0.14541768121316695</v>
      </c>
      <c r="AF22" s="25" t="n">
        <f t="shared" si="21"/>
        <v>0.1553229233778507</v>
      </c>
      <c r="AG22" s="25" t="n">
        <f t="shared" si="21"/>
        <v>0.16004272033217509</v>
      </c>
      <c r="AH22" s="25" t="n">
        <f t="shared" si="21"/>
        <v>0.15285357666844485</v>
      </c>
      <c r="AI22" s="25" t="n">
        <f t="shared" si="21"/>
        <v>0.15750444503618316</v>
      </c>
      <c r="AJ22" s="25" t="n">
        <f t="shared" si="21"/>
        <v>0.15383238856430698</v>
      </c>
      <c r="AK22" s="25" t="n">
        <f t="shared" si="21"/>
        <v>0.18878768106832505</v>
      </c>
      <c r="AL22" s="25" t="n">
        <f t="shared" si="21"/>
        <v>0.19152523017559442</v>
      </c>
      <c r="AM22" s="25" t="n">
        <f t="shared" si="21"/>
        <v>0.18951922036680183</v>
      </c>
      <c r="AN22" s="25" t="n">
        <f t="shared" si="21"/>
        <v>0.18482474874645105</v>
      </c>
      <c r="AO22" s="25" t="n">
        <f t="shared" si="21"/>
        <v>0.19569914891077961</v>
      </c>
      <c r="AP22" s="25" t="n">
        <f t="shared" si="21"/>
        <v>0.19086443105741274</v>
      </c>
      <c r="AQ22" s="25" t="n">
        <f t="shared" si="21"/>
        <v>0.1793444844108201</v>
      </c>
      <c r="AR22" s="25" t="n">
        <f t="shared" si="21"/>
        <v>0.1915450542828003</v>
      </c>
      <c r="AS22" s="25" t="n">
        <f t="shared" si="21"/>
        <v>0.1963677639460622</v>
      </c>
      <c r="AT22" s="25" t="n">
        <f t="shared" si="21"/>
        <v>0.15155555313757163</v>
      </c>
    </row>
    <row r="23">
      <c r="L23" s="1" t="str">
        <f>L15</f>
        <v>Unlabeled</v>
      </c>
      <c r="M23" s="25" t="n">
        <f t="shared" si="21"/>
        <v>0</v>
      </c>
      <c r="N23" s="25" t="n">
        <f t="shared" si="21"/>
        <v>0</v>
      </c>
      <c r="O23" s="25" t="n">
        <f t="shared" si="21"/>
        <v>0</v>
      </c>
      <c r="P23" s="25" t="n">
        <f t="shared" si="21"/>
        <v>0</v>
      </c>
      <c r="Q23" s="25" t="n">
        <f t="shared" si="21"/>
        <v>0</v>
      </c>
      <c r="R23" s="25" t="n">
        <f t="shared" si="21"/>
        <v>0</v>
      </c>
      <c r="S23" s="25" t="n">
        <f t="shared" si="21"/>
        <v>0</v>
      </c>
      <c r="T23" s="25" t="n">
        <f t="shared" si="21"/>
        <v>0</v>
      </c>
      <c r="U23" s="25" t="n">
        <f t="shared" si="21"/>
        <v>0</v>
      </c>
      <c r="V23" s="25" t="n">
        <f t="shared" si="21"/>
        <v>0</v>
      </c>
      <c r="W23" s="25" t="n">
        <f t="shared" si="21"/>
        <v>6.8124615983289095E-3</v>
      </c>
      <c r="X23" s="25" t="n">
        <f t="shared" si="21"/>
        <v>9.2592172185037881E-3</v>
      </c>
      <c r="Y23" s="25" t="n">
        <f t="shared" si="21"/>
        <v>9.2954588806687249E-3</v>
      </c>
      <c r="Z23" s="25" t="n">
        <f t="shared" si="21"/>
        <v>3.3979169618487213E-3</v>
      </c>
      <c r="AA23" s="25" t="n">
        <f t="shared" si="21"/>
        <v>8.3117080373474525E-3</v>
      </c>
      <c r="AB23" s="25" t="n">
        <f t="shared" si="21"/>
        <v>2.7489488259581231E-2</v>
      </c>
      <c r="AC23" s="25" t="n">
        <f t="shared" si="21"/>
        <v>2.4819886820829314E-2</v>
      </c>
      <c r="AD23" s="25" t="n">
        <f t="shared" si="21"/>
        <v>2.1632065300593625E-2</v>
      </c>
      <c r="AE23" s="25" t="n">
        <f t="shared" si="21"/>
        <v>2.5793741512427693E-2</v>
      </c>
      <c r="AF23" s="25" t="n">
        <f t="shared" si="21"/>
        <v>1.6211455536984748E-2</v>
      </c>
      <c r="AG23" s="25" t="n">
        <f t="shared" si="21"/>
        <v>1.3276188530952788E-2</v>
      </c>
      <c r="AH23" s="25" t="n">
        <f t="shared" si="21"/>
        <v>1.1501861957829021E-2</v>
      </c>
      <c r="AI23" s="25" t="n">
        <f t="shared" si="21"/>
        <v>8.4845473736888128E-3</v>
      </c>
      <c r="AJ23" s="25" t="n">
        <f t="shared" si="21"/>
        <v>5.0343482725847726E-3</v>
      </c>
      <c r="AK23" s="25" t="n">
        <f t="shared" si="21"/>
        <v>2.3281286052321635E-3</v>
      </c>
      <c r="AL23" s="25" t="n">
        <f t="shared" si="21"/>
        <v>1.970338657976549E-3</v>
      </c>
      <c r="AM23" s="25" t="n">
        <f t="shared" si="21"/>
        <v>2.4721037440982928E-3</v>
      </c>
      <c r="AN23" s="25" t="n">
        <f t="shared" si="21"/>
        <v>1.6168322537483159E-3</v>
      </c>
      <c r="AO23" s="25" t="n">
        <f t="shared" si="21"/>
        <v>6.4828526721742025E-4</v>
      </c>
      <c r="AP23" s="25" t="n">
        <f t="shared" si="21"/>
        <v>9.664046286267273E-4</v>
      </c>
      <c r="AQ23" s="25" t="n">
        <f t="shared" si="21"/>
        <v>1.8441328347552058E-3</v>
      </c>
      <c r="AR23" s="25" t="n">
        <f t="shared" si="21"/>
        <v>1.9538081994396536E-3</v>
      </c>
      <c r="AS23" s="25" t="n">
        <f t="shared" si="21"/>
        <v>6.3232440662868913E-4</v>
      </c>
      <c r="AT23" s="25" t="n">
        <f t="shared" si="21"/>
        <v>1.0655395360439379E-3</v>
      </c>
    </row>
    <row r="24">
      <c r="L24" s="1" t="e">
        <f>#REF!</f>
        <v>#REF!</v>
      </c>
      <c r="M24" s="25" t="e">
        <f>#REF!/M$16</f>
        <v>#REF!</v>
      </c>
      <c r="N24" s="25" t="e">
        <f>#REF!/N$16</f>
        <v>#REF!</v>
      </c>
      <c r="O24" s="25" t="e">
        <f>#REF!/O$16</f>
        <v>#REF!</v>
      </c>
      <c r="P24" s="25" t="e">
        <f>#REF!/P$16</f>
        <v>#REF!</v>
      </c>
      <c r="Q24" s="25" t="e">
        <f>#REF!/Q$16</f>
        <v>#REF!</v>
      </c>
      <c r="R24" s="25" t="e">
        <f>#REF!/R$16</f>
        <v>#REF!</v>
      </c>
      <c r="S24" s="25" t="e">
        <f>#REF!/S$16</f>
        <v>#REF!</v>
      </c>
      <c r="T24" s="25" t="e">
        <f>#REF!/T$16</f>
        <v>#REF!</v>
      </c>
      <c r="U24" s="25" t="e">
        <f>#REF!/U$16</f>
        <v>#REF!</v>
      </c>
      <c r="V24" s="25" t="e">
        <f>#REF!/V$16</f>
        <v>#REF!</v>
      </c>
      <c r="W24" s="25" t="e">
        <f>#REF!/W$16</f>
        <v>#REF!</v>
      </c>
      <c r="X24" s="25" t="e">
        <f>#REF!/X$16</f>
        <v>#REF!</v>
      </c>
      <c r="Y24" s="25" t="e">
        <f>#REF!/Y$16</f>
        <v>#REF!</v>
      </c>
      <c r="Z24" s="25" t="e">
        <f>#REF!/Z$16</f>
        <v>#REF!</v>
      </c>
      <c r="AA24" s="25" t="e">
        <f>#REF!/AA$16</f>
        <v>#REF!</v>
      </c>
      <c r="AB24" s="25" t="e">
        <f>#REF!/AB$16</f>
        <v>#REF!</v>
      </c>
      <c r="AC24" s="25" t="e">
        <f>#REF!/AC$16</f>
        <v>#REF!</v>
      </c>
      <c r="AD24" s="25" t="e">
        <f>#REF!/AD$16</f>
        <v>#REF!</v>
      </c>
      <c r="AE24" s="25" t="e">
        <f>#REF!/AE$16</f>
        <v>#REF!</v>
      </c>
      <c r="AF24" s="25" t="e">
        <f>#REF!/AF$16</f>
        <v>#REF!</v>
      </c>
      <c r="AG24" s="25" t="e">
        <f>#REF!/AG$16</f>
        <v>#REF!</v>
      </c>
      <c r="AH24" s="25" t="e">
        <f>#REF!/AH$16</f>
        <v>#REF!</v>
      </c>
      <c r="AI24" s="25" t="e">
        <f>#REF!/AI$16</f>
        <v>#REF!</v>
      </c>
      <c r="AJ24" s="25" t="e">
        <f>#REF!/AJ$16</f>
        <v>#REF!</v>
      </c>
      <c r="AK24" s="25" t="e">
        <f>#REF!/AK$16</f>
        <v>#REF!</v>
      </c>
      <c r="AL24" s="25" t="e">
        <f>#REF!/AL$16</f>
        <v>#REF!</v>
      </c>
      <c r="AM24" s="25" t="e">
        <f>#REF!/AM$16</f>
        <v>#REF!</v>
      </c>
      <c r="AN24" s="25" t="e">
        <f>#REF!/AN$16</f>
        <v>#REF!</v>
      </c>
      <c r="AO24" s="25" t="e">
        <f>#REF!/AO$16</f>
        <v>#REF!</v>
      </c>
      <c r="AP24" s="25" t="e">
        <f>#REF!/AP$16</f>
        <v>#REF!</v>
      </c>
      <c r="AQ24" s="25" t="e">
        <f>#REF!/AQ$16</f>
        <v>#REF!</v>
      </c>
      <c r="AR24" s="25" t="e">
        <f>#REF!/AR$16</f>
        <v>#REF!</v>
      </c>
      <c r="AS24" s="25" t="e">
        <f>#REF!/AS$16</f>
        <v>#REF!</v>
      </c>
      <c r="AT24" s="25" t="e">
        <f>#REF!/AT$16</f>
        <v>#REF!</v>
      </c>
    </row>
    <row r="29">
      <c r="U29" s="68"/>
    </row>
    <row r="33">
      <c r="L33" s="34"/>
      <c r="M33" s="111"/>
      <c r="N33" s="111"/>
      <c r="O33" s="111"/>
      <c r="P33" s="25"/>
      <c r="Q33" s="25"/>
      <c r="R33" s="25"/>
      <c r="S33" s="25"/>
      <c r="T33" s="25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520</v>
      </c>
      <c r="M1" s="1" t="s">
        <v>468</v>
      </c>
      <c r="N1" s="1" t="s">
        <v>469</v>
      </c>
      <c r="O1" s="1" t="s">
        <v>470</v>
      </c>
      <c r="P1" s="1" t="s">
        <v>471</v>
      </c>
      <c r="Q1" s="1" t="s">
        <v>472</v>
      </c>
      <c r="R1" s="1" t="s">
        <v>473</v>
      </c>
      <c r="S1" s="1" t="s">
        <v>474</v>
      </c>
      <c r="T1" s="1" t="s">
        <v>475</v>
      </c>
      <c r="U1" s="1" t="s">
        <v>476</v>
      </c>
      <c r="V1" s="1" t="s">
        <v>477</v>
      </c>
      <c r="W1" s="1" t="s">
        <v>478</v>
      </c>
      <c r="X1" s="1" t="s">
        <v>479</v>
      </c>
      <c r="Y1" s="1" t="s">
        <v>480</v>
      </c>
      <c r="Z1" s="1" t="s">
        <v>481</v>
      </c>
      <c r="AA1" s="1" t="s">
        <v>482</v>
      </c>
      <c r="AB1" s="1" t="s">
        <v>483</v>
      </c>
      <c r="AC1" s="1" t="s">
        <v>484</v>
      </c>
      <c r="AD1" s="1" t="s">
        <v>485</v>
      </c>
      <c r="AE1" s="1" t="s">
        <v>486</v>
      </c>
      <c r="AF1" s="1" t="s">
        <v>487</v>
      </c>
      <c r="AG1" s="1" t="s">
        <v>488</v>
      </c>
      <c r="AH1" s="1" t="s">
        <v>489</v>
      </c>
      <c r="AI1" s="1" t="s">
        <v>490</v>
      </c>
      <c r="AJ1" s="1" t="s">
        <v>491</v>
      </c>
      <c r="AK1" s="1" t="s">
        <v>492</v>
      </c>
      <c r="AL1" s="1" t="s">
        <v>493</v>
      </c>
      <c r="AM1" s="1" t="s">
        <v>494</v>
      </c>
      <c r="AN1" s="1" t="s">
        <v>495</v>
      </c>
      <c r="AO1" s="1" t="s">
        <v>496</v>
      </c>
      <c r="AP1" s="1" t="s">
        <v>497</v>
      </c>
      <c r="AQ1" s="1" t="s">
        <v>498</v>
      </c>
      <c r="AR1" s="1" t="s">
        <v>499</v>
      </c>
      <c r="AS1" s="1" t="s">
        <v>500</v>
      </c>
      <c r="AT1" t="s">
        <v>501</v>
      </c>
    </row>
    <row r="2">
      <c r="A2" t="str">
        <f>L2</f>
      </c>
      <c r="L2" s="1" t="s">
        <v>521</v>
      </c>
      <c r="M2" s="114" t="n">
        <v>4175252000</v>
      </c>
      <c r="N2" s="114" t="n">
        <v>5739630631</v>
      </c>
      <c r="O2" s="114" t="n">
        <v>5218843172</v>
      </c>
      <c r="P2" s="114" t="n">
        <v>4821958607</v>
      </c>
      <c r="Q2" s="114" t="n">
        <v>4366687497</v>
      </c>
      <c r="R2" s="114" t="n">
        <v>4959545200</v>
      </c>
      <c r="S2" s="114" t="n">
        <v>5361028157</v>
      </c>
      <c r="T2" s="114" t="n">
        <v>5062548779</v>
      </c>
      <c r="U2" s="114" t="n">
        <v>5892086521</v>
      </c>
      <c r="V2" s="114" t="n">
        <v>6865826295</v>
      </c>
      <c r="W2" s="114" t="n">
        <v>10671124481.9427</v>
      </c>
      <c r="X2" s="114" t="n">
        <v>11824962771.8638</v>
      </c>
      <c r="Y2" s="114" t="n">
        <v>13044218620.5023</v>
      </c>
      <c r="Z2" s="114" t="n">
        <v>20592725261.2108</v>
      </c>
      <c r="AA2" s="114" t="n">
        <v>18959825637.2739</v>
      </c>
      <c r="AB2" s="114" t="n">
        <v>29374098369.1988</v>
      </c>
      <c r="AC2" s="114" t="n">
        <v>34208449014.0701</v>
      </c>
      <c r="AD2" s="114" t="n">
        <v>35354025987.2883</v>
      </c>
      <c r="AE2" s="114" t="n">
        <v>43124604885.5053</v>
      </c>
      <c r="AF2" s="114" t="n">
        <v>40118018242.73</v>
      </c>
      <c r="AG2" s="114" t="n">
        <v>40624738295.3318</v>
      </c>
      <c r="AH2" s="114" t="n">
        <v>36591487635.5317</v>
      </c>
      <c r="AI2" s="114" t="n">
        <v>29656016024.4939</v>
      </c>
      <c r="AJ2" s="114" t="n">
        <v>22566738947.2753</v>
      </c>
      <c r="AK2" s="114" t="n">
        <v>21295466725.2616</v>
      </c>
      <c r="AL2" s="114" t="n">
        <v>20035904574.8597</v>
      </c>
      <c r="AM2" s="114" t="n">
        <v>20235072513.5642</v>
      </c>
      <c r="AN2" s="114" t="n">
        <v>21249163336.9916</v>
      </c>
      <c r="AO2" s="114" t="n">
        <v>27492982510.8034</v>
      </c>
      <c r="AP2" s="114" t="n">
        <v>33198598421.7682</v>
      </c>
      <c r="AQ2" s="114" t="n">
        <v>34936233338.3084</v>
      </c>
      <c r="AR2" s="114" t="n">
        <v>34465501046.0628</v>
      </c>
      <c r="AS2" s="114" t="n">
        <v>39055266109.1798</v>
      </c>
      <c r="AT2" s="114" t="n">
        <v>16779913998.7115</v>
      </c>
      <c r="AU2" s="114"/>
      <c r="AV2" s="114"/>
    </row>
    <row r="3">
      <c r="A3" t="str">
        <f>L3</f>
      </c>
      <c r="L3" s="1" t="s">
        <v>522</v>
      </c>
      <c r="M3" s="114" t="n">
        <v>43605980197</v>
      </c>
      <c r="N3" s="114" t="n">
        <v>65649982349</v>
      </c>
      <c r="O3" s="114" t="n">
        <v>61626337789</v>
      </c>
      <c r="P3" s="114" t="n">
        <v>58104427407</v>
      </c>
      <c r="Q3" s="114" t="n">
        <v>58505178407</v>
      </c>
      <c r="R3" s="114" t="n">
        <v>57817762885</v>
      </c>
      <c r="S3" s="114" t="n">
        <v>60976178301</v>
      </c>
      <c r="T3" s="114" t="n">
        <v>33227268260</v>
      </c>
      <c r="U3" s="114" t="n">
        <v>31263397589</v>
      </c>
      <c r="V3" s="114" t="n">
        <v>31636933183</v>
      </c>
      <c r="W3" s="114" t="n">
        <v>33800638016.2701</v>
      </c>
      <c r="X3" s="114" t="n">
        <v>30855672825.694</v>
      </c>
      <c r="Y3" s="114" t="n">
        <v>36103422074.5767</v>
      </c>
      <c r="Z3" s="114" t="n">
        <v>39841536590.1494</v>
      </c>
      <c r="AA3" s="114" t="n">
        <v>39832289561.3534</v>
      </c>
      <c r="AB3" s="114" t="n">
        <v>49984329073.1455</v>
      </c>
      <c r="AC3" s="114" t="n">
        <v>53336182938.6876</v>
      </c>
      <c r="AD3" s="114" t="n">
        <v>54180496963.5146</v>
      </c>
      <c r="AE3" s="114" t="n">
        <v>55679443306.2236</v>
      </c>
      <c r="AF3" s="114" t="n">
        <v>56261018627.9876</v>
      </c>
      <c r="AG3" s="114" t="n">
        <v>51985228360.9016</v>
      </c>
      <c r="AH3" s="114" t="n">
        <v>55189954477.7194</v>
      </c>
      <c r="AI3" s="114" t="n">
        <v>52514763017.1675</v>
      </c>
      <c r="AJ3" s="114" t="n">
        <v>48437850416.8262</v>
      </c>
      <c r="AK3" s="114" t="n">
        <v>47608239514.5362</v>
      </c>
      <c r="AL3" s="114" t="n">
        <v>41197663819.7845</v>
      </c>
      <c r="AM3" s="114" t="n">
        <v>48075433184.7799</v>
      </c>
      <c r="AN3" s="114" t="n">
        <v>48049992440.6241</v>
      </c>
      <c r="AO3" s="114" t="n">
        <v>51876192272.2064</v>
      </c>
      <c r="AP3" s="114" t="n">
        <v>47365325251.6253</v>
      </c>
      <c r="AQ3" s="114" t="n">
        <v>45196144001.3061</v>
      </c>
      <c r="AR3" s="114" t="n">
        <v>43658675617.6545</v>
      </c>
      <c r="AS3" s="114" t="n">
        <v>49454593510.9998</v>
      </c>
      <c r="AT3" s="114" t="n">
        <v>25222254469.4589</v>
      </c>
      <c r="AU3" s="114"/>
      <c r="AV3" s="114"/>
    </row>
    <row r="4">
      <c r="A4" t="str">
        <f>L4</f>
      </c>
      <c r="L4" s="1" t="s">
        <v>523</v>
      </c>
      <c r="M4" s="114" t="n">
        <v>409475</v>
      </c>
      <c r="N4" s="114"/>
      <c r="O4" s="114"/>
      <c r="P4" s="114"/>
      <c r="Q4" s="114"/>
      <c r="R4" s="114" t="n">
        <v>3318913</v>
      </c>
      <c r="S4" s="114" t="n">
        <v>253276428</v>
      </c>
      <c r="T4" s="114" t="n">
        <v>26453199889</v>
      </c>
      <c r="U4" s="114" t="n">
        <v>27540633620</v>
      </c>
      <c r="V4" s="114" t="n">
        <v>30726836699</v>
      </c>
      <c r="W4" s="114" t="n">
        <v>32914365988.4913</v>
      </c>
      <c r="X4" s="114" t="n">
        <v>42673383202.6925</v>
      </c>
      <c r="Y4" s="114" t="n">
        <v>50549483814.1798</v>
      </c>
      <c r="Z4" s="114" t="n">
        <v>63704226376.6377</v>
      </c>
      <c r="AA4" s="114" t="n">
        <v>77787971623.0123</v>
      </c>
      <c r="AB4" s="114" t="n">
        <v>85641835631.2588</v>
      </c>
      <c r="AC4" s="114" t="n">
        <v>94459642852.7073</v>
      </c>
      <c r="AD4" s="114" t="n">
        <v>109521697523.545</v>
      </c>
      <c r="AE4" s="114" t="n">
        <v>129343085441.162</v>
      </c>
      <c r="AF4" s="114" t="n">
        <v>124437403573.195</v>
      </c>
      <c r="AG4" s="114" t="n">
        <v>127017598428.107</v>
      </c>
      <c r="AH4" s="114" t="n">
        <v>123383585113.968</v>
      </c>
      <c r="AI4" s="114" t="n">
        <v>123228761770.967</v>
      </c>
      <c r="AJ4" s="114" t="n">
        <v>99598315010.3287</v>
      </c>
      <c r="AK4" s="114" t="n">
        <v>95821024614.9939</v>
      </c>
      <c r="AL4" s="114" t="n">
        <v>90436900423.197</v>
      </c>
      <c r="AM4" s="114" t="n">
        <v>88892122824.4812</v>
      </c>
      <c r="AN4" s="114" t="n">
        <v>96840073439.6962</v>
      </c>
      <c r="AO4" s="114" t="n">
        <v>113450217749.789</v>
      </c>
      <c r="AP4" s="114" t="n">
        <v>126148856968.247</v>
      </c>
      <c r="AQ4" s="114" t="n">
        <v>130341428415.247</v>
      </c>
      <c r="AR4" s="114" t="n">
        <v>121486660353.721</v>
      </c>
      <c r="AS4" s="114" t="n">
        <v>150051505732.556</v>
      </c>
      <c r="AT4" s="114" t="n">
        <v>67137154841.748</v>
      </c>
      <c r="AU4" s="114"/>
      <c r="AV4" s="114"/>
    </row>
    <row r="5">
      <c r="A5" t="str">
        <f>L5</f>
      </c>
      <c r="L5" s="1" t="s">
        <v>524</v>
      </c>
      <c r="M5" s="114" t="n">
        <v>43372990733</v>
      </c>
      <c r="N5" s="114" t="n">
        <v>60339829236</v>
      </c>
      <c r="O5" s="114" t="n">
        <v>53145429903</v>
      </c>
      <c r="P5" s="114" t="n">
        <v>56918853409</v>
      </c>
      <c r="Q5" s="114" t="n">
        <v>53022765869</v>
      </c>
      <c r="R5" s="114" t="n">
        <v>52351162090</v>
      </c>
      <c r="S5" s="114" t="n">
        <v>51079955336</v>
      </c>
      <c r="T5" s="114" t="n">
        <v>48721333528</v>
      </c>
      <c r="U5" s="114" t="n">
        <v>47623383110</v>
      </c>
      <c r="V5" s="114" t="n">
        <v>47509690026</v>
      </c>
      <c r="W5" s="114" t="n">
        <v>49102976952.7729</v>
      </c>
      <c r="X5" s="114" t="n">
        <v>55971797908.7004</v>
      </c>
      <c r="Y5" s="114" t="n">
        <v>64167738761.7633</v>
      </c>
      <c r="Z5" s="114" t="n">
        <v>80426805973.9297</v>
      </c>
      <c r="AA5" s="114" t="n">
        <v>85720982202.4121</v>
      </c>
      <c r="AB5" s="114" t="n">
        <v>92895210697.0654</v>
      </c>
      <c r="AC5" s="114" t="n">
        <v>107099377035.391</v>
      </c>
      <c r="AD5" s="114" t="n">
        <v>127899732799.907</v>
      </c>
      <c r="AE5" s="114" t="n">
        <v>148134927306.814</v>
      </c>
      <c r="AF5" s="114" t="n">
        <v>145322129537.43</v>
      </c>
      <c r="AG5" s="114" t="n">
        <v>138370074117.814</v>
      </c>
      <c r="AH5" s="114" t="n">
        <v>148990206378.13</v>
      </c>
      <c r="AI5" s="114" t="n">
        <v>148684575766.372</v>
      </c>
      <c r="AJ5" s="114" t="n">
        <v>132599958203.578</v>
      </c>
      <c r="AK5" s="114" t="n">
        <v>116369156137.843</v>
      </c>
      <c r="AL5" s="114" t="n">
        <v>120704185097.058</v>
      </c>
      <c r="AM5" s="114" t="n">
        <v>139394997382.481</v>
      </c>
      <c r="AN5" s="114" t="n">
        <v>152537006725.307</v>
      </c>
      <c r="AO5" s="114" t="n">
        <v>163986147758.361</v>
      </c>
      <c r="AP5" s="114" t="n">
        <v>175394474313.682</v>
      </c>
      <c r="AQ5" s="114" t="n">
        <v>210381792928.397</v>
      </c>
      <c r="AR5" s="114" t="n">
        <v>185692562804.025</v>
      </c>
      <c r="AS5" s="114" t="n">
        <v>174326385140.08</v>
      </c>
      <c r="AT5" s="114" t="n">
        <v>107401360462.487</v>
      </c>
      <c r="AU5" s="114"/>
      <c r="AV5" s="114"/>
    </row>
    <row r="6">
      <c r="A6" t="str">
        <f>L6</f>
      </c>
      <c r="L6" s="1" t="s">
        <v>525</v>
      </c>
      <c r="M6" s="114" t="n">
        <v>29195497000</v>
      </c>
      <c r="N6" s="114" t="n">
        <v>4424751628</v>
      </c>
      <c r="O6" s="114" t="n">
        <v>3416049686</v>
      </c>
      <c r="P6" s="114" t="n">
        <v>1528142719</v>
      </c>
      <c r="Q6" s="114" t="n">
        <v>1267270952</v>
      </c>
      <c r="R6" s="114" t="n">
        <v>1460225780</v>
      </c>
      <c r="S6" s="114" t="n">
        <v>778340876</v>
      </c>
      <c r="T6" s="114" t="n">
        <v>2517801423</v>
      </c>
      <c r="U6" s="114" t="n">
        <v>4646381327</v>
      </c>
      <c r="V6" s="114" t="n">
        <v>5445750285</v>
      </c>
      <c r="W6" s="114" t="n">
        <v>5689381066.9104</v>
      </c>
      <c r="X6" s="114" t="n">
        <v>2667821913.3767</v>
      </c>
      <c r="Y6" s="114" t="n">
        <v>5945657865.4629</v>
      </c>
      <c r="Z6" s="114" t="n">
        <v>6967793101.9331</v>
      </c>
      <c r="AA6" s="114" t="n">
        <v>7461421350.8634</v>
      </c>
      <c r="AB6" s="114" t="n">
        <v>7767353783.118</v>
      </c>
      <c r="AC6" s="114" t="n">
        <v>6061526108.2615</v>
      </c>
      <c r="AD6" s="114" t="n">
        <v>1197479618.2375</v>
      </c>
      <c r="AE6" s="114" t="n">
        <v>1706031336.6955</v>
      </c>
      <c r="AF6" s="114" t="n">
        <v>1514738324.0712</v>
      </c>
      <c r="AG6" s="114" t="n">
        <v>4406229638.8537</v>
      </c>
      <c r="AH6" s="114" t="n">
        <v>4410682355.8125</v>
      </c>
      <c r="AI6" s="114" t="n">
        <v>3552314076.5865</v>
      </c>
      <c r="AJ6" s="114" t="n">
        <v>3378189764.6729</v>
      </c>
      <c r="AK6" s="114" t="n">
        <v>2190473631.8645</v>
      </c>
      <c r="AL6" s="114" t="n">
        <v>1809787851.7249</v>
      </c>
      <c r="AM6" s="114" t="n">
        <v>1764159723.0861</v>
      </c>
      <c r="AN6" s="114" t="n">
        <v>1940024322.3988</v>
      </c>
      <c r="AO6" s="114" t="n">
        <v>2164299470.6648</v>
      </c>
      <c r="AP6" s="114" t="n">
        <v>1533147136.3937</v>
      </c>
      <c r="AQ6" s="114" t="n">
        <v>1661257942.6571</v>
      </c>
      <c r="AR6" s="114" t="n">
        <v>1549373333.4415</v>
      </c>
      <c r="AS6" s="114" t="n">
        <v>1331212538.4836</v>
      </c>
      <c r="AT6" s="114" t="n">
        <v>844420322.3635</v>
      </c>
      <c r="AU6" s="114"/>
      <c r="AV6" s="114"/>
    </row>
    <row r="7">
      <c r="A7" t="str">
        <f>L7</f>
      </c>
      <c r="L7" s="1" t="s">
        <v>506</v>
      </c>
      <c r="M7" s="114" t="str">
        <f>Sum(M2:M6)</f>
      </c>
      <c r="N7" s="114" t="str">
        <f>Sum(N2:N6)</f>
      </c>
      <c r="O7" s="114" t="str">
        <f>Sum(O2:O6)</f>
      </c>
      <c r="P7" s="114" t="str">
        <f>Sum(P2:P6)</f>
      </c>
      <c r="Q7" s="114" t="str">
        <f>Sum(Q2:Q6)</f>
      </c>
      <c r="R7" s="114" t="str">
        <f>Sum(R2:R6)</f>
      </c>
      <c r="S7" s="114" t="str">
        <f>Sum(S2:S6)</f>
      </c>
      <c r="T7" s="114" t="str">
        <f>Sum(T2:T6)</f>
      </c>
      <c r="U7" s="114" t="str">
        <f>Sum(U2:U6)</f>
      </c>
      <c r="V7" s="114" t="str">
        <f>Sum(V2:V6)</f>
      </c>
      <c r="W7" s="114" t="str">
        <f>Sum(W2:W6)</f>
      </c>
      <c r="X7" s="114" t="str">
        <f>Sum(X2:X6)</f>
      </c>
      <c r="Y7" s="114" t="str">
        <f>Sum(Y2:Y6)</f>
      </c>
      <c r="Z7" s="114" t="str">
        <f>Sum(Z2:Z6)</f>
      </c>
      <c r="AA7" s="114" t="str">
        <f>Sum(AA2:AA6)</f>
      </c>
      <c r="AB7" s="114" t="str">
        <f>Sum(AB2:AB6)</f>
      </c>
      <c r="AC7" s="114" t="str">
        <f>Sum(AC2:AC6)</f>
      </c>
      <c r="AD7" s="114" t="str">
        <f>Sum(AD2:AD6)</f>
      </c>
      <c r="AE7" s="114" t="str">
        <f>Sum(AE2:AE6)</f>
      </c>
      <c r="AF7" s="114" t="str">
        <f>Sum(AF2:AF6)</f>
      </c>
      <c r="AG7" s="114" t="str">
        <f>Sum(AG2:AG6)</f>
      </c>
      <c r="AH7" s="114" t="str">
        <f>Sum(AH2:AH6)</f>
      </c>
      <c r="AI7" s="114" t="str">
        <f>Sum(AI2:AI6)</f>
      </c>
      <c r="AJ7" s="114" t="str">
        <f>Sum(AJ2:AJ6)</f>
      </c>
      <c r="AK7" s="114" t="str">
        <f>Sum(AK2:AK6)</f>
      </c>
      <c r="AL7" s="114" t="str">
        <f>Sum(AL2:AL6)</f>
      </c>
      <c r="AM7" s="114" t="str">
        <f>Sum(AM2:AM6)</f>
      </c>
      <c r="AN7" s="114" t="str">
        <f>Sum(AN2:AN6)</f>
      </c>
      <c r="AO7" s="114" t="str">
        <f>Sum(AO2:AO6)</f>
      </c>
      <c r="AP7" s="114" t="str">
        <f>Sum(AP2:AP6)</f>
      </c>
      <c r="AQ7" s="114" t="str">
        <f>Sum(AQ2:AQ6)</f>
      </c>
      <c r="AR7" s="114" t="str">
        <f>Sum(AR2:AR6)</f>
      </c>
      <c r="AS7" s="114" t="str">
        <f>Sum(AS2:AS6)</f>
      </c>
      <c r="AT7" s="114" t="str">
        <f>Sum(AT2:AT6)</f>
      </c>
      <c r="AU7" s="114"/>
      <c r="AV7" s="114"/>
    </row>
    <row r="9">
      <c r="A9" s="33" t="str">
        <f t="shared" ref="A9:A15" si="2">L9</f>
        <v>Competition.sum</v>
      </c>
      <c r="B9" s="31" t="n">
        <f>AL9</f>
        <v>2015</v>
      </c>
      <c r="C9" s="16" t="n">
        <f t="shared" ref="C9:E15" si="3">AR9</f>
        <v>2021</v>
      </c>
      <c r="D9" s="16" t="n">
        <f t="shared" si="3"/>
        <v>2022</v>
      </c>
      <c r="E9" s="16" t="n">
        <f t="shared" si="3"/>
        <v>2023</v>
      </c>
      <c r="F9" s="16" t="str">
        <f>C9&amp;"-"&amp;$D9</f>
        <v>2021-2022</v>
      </c>
      <c r="G9" s="16" t="str">
        <f>B9&amp;"-"&amp;$D9</f>
        <v>2015-2022</v>
      </c>
      <c r="H9" s="16" t="str">
        <f>$E9&amp;"/"&amp;D9</f>
        <v>2023/2022</v>
      </c>
      <c r="I9" s="16" t="str">
        <f>"Share "&amp;AS9</f>
        <v>Share 2022</v>
      </c>
      <c r="J9" s="16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27" t="str">
        <f t="shared" si="2"/>
        <v>1 Offer</v>
      </c>
      <c r="B10" s="90" t="e">
        <f>AL10</f>
        <v>#VALUE!</v>
      </c>
      <c r="C10" s="90" t="e">
        <f t="shared" si="3"/>
        <v>#VALUE!</v>
      </c>
      <c r="D10" s="90" t="e">
        <f t="shared" si="3"/>
        <v>#VALUE!</v>
      </c>
      <c r="E10" s="90" t="e">
        <f t="shared" si="3"/>
        <v>#VALUE!</v>
      </c>
      <c r="F10" s="29" t="e">
        <f>(D10/C10)-1</f>
        <v>#VALUE!</v>
      </c>
      <c r="G10" s="25" t="e">
        <f>(D10/B10)-1</f>
        <v>#VALUE!</v>
      </c>
      <c r="H10" s="25" t="e">
        <f>E10/D10</f>
        <v>#VALUE!</v>
      </c>
      <c r="I10" s="11" t="e">
        <f>AS19</f>
        <v>#VALUE!</v>
      </c>
      <c r="J10" s="11" t="e">
        <f t="shared" ref="J10:J16" si="6">AT19</f>
        <v>#VALUE!</v>
      </c>
      <c r="K10" s="25"/>
      <c r="L10" s="1" t="s">
        <v>110</v>
      </c>
      <c r="M10" s="90" t="e">
        <f t="shared" ref="M10:AS14" si="7">IF(M2="","",M2/VLOOKUP(M$9,deflator,2,FALSE)/$A$1)</f>
        <v>#VALUE!</v>
      </c>
      <c r="N10" s="90" t="e">
        <f t="shared" si="7"/>
        <v>#VALUE!</v>
      </c>
      <c r="O10" s="90" t="e">
        <f t="shared" si="7"/>
        <v>#VALUE!</v>
      </c>
      <c r="P10" s="90" t="e">
        <f t="shared" si="7"/>
        <v>#VALUE!</v>
      </c>
      <c r="Q10" s="90" t="e">
        <f t="shared" si="7"/>
        <v>#VALUE!</v>
      </c>
      <c r="R10" s="90" t="e">
        <f t="shared" si="7"/>
        <v>#VALUE!</v>
      </c>
      <c r="S10" s="90" t="e">
        <f t="shared" si="7"/>
        <v>#VALUE!</v>
      </c>
      <c r="T10" s="90" t="e">
        <f t="shared" si="7"/>
        <v>#VALUE!</v>
      </c>
      <c r="U10" s="90" t="e">
        <f t="shared" si="7"/>
        <v>#VALUE!</v>
      </c>
      <c r="V10" s="90" t="e">
        <f t="shared" si="7"/>
        <v>#VALUE!</v>
      </c>
      <c r="W10" s="90" t="e">
        <f t="shared" si="7"/>
        <v>#VALUE!</v>
      </c>
      <c r="X10" s="90" t="e">
        <f t="shared" si="7"/>
        <v>#VALUE!</v>
      </c>
      <c r="Y10" s="90" t="e">
        <f t="shared" si="7"/>
        <v>#VALUE!</v>
      </c>
      <c r="Z10" s="90" t="e">
        <f t="shared" si="7"/>
        <v>#VALUE!</v>
      </c>
      <c r="AA10" s="90" t="e">
        <f t="shared" si="7"/>
        <v>#VALUE!</v>
      </c>
      <c r="AB10" s="90" t="e">
        <f t="shared" si="7"/>
        <v>#VALUE!</v>
      </c>
      <c r="AC10" s="90" t="e">
        <f t="shared" si="7"/>
        <v>#VALUE!</v>
      </c>
      <c r="AD10" s="90" t="e">
        <f t="shared" si="7"/>
        <v>#VALUE!</v>
      </c>
      <c r="AE10" s="90" t="e">
        <f t="shared" si="7"/>
        <v>#VALUE!</v>
      </c>
      <c r="AF10" s="90" t="e">
        <f t="shared" si="7"/>
        <v>#VALUE!</v>
      </c>
      <c r="AG10" s="90" t="e">
        <f t="shared" si="7"/>
        <v>#VALUE!</v>
      </c>
      <c r="AH10" s="90" t="e">
        <f t="shared" si="7"/>
        <v>#VALUE!</v>
      </c>
      <c r="AI10" s="90" t="e">
        <f t="shared" si="7"/>
        <v>#VALUE!</v>
      </c>
      <c r="AJ10" s="90" t="e">
        <f t="shared" si="7"/>
        <v>#VALUE!</v>
      </c>
      <c r="AK10" s="90" t="e">
        <f t="shared" si="7"/>
        <v>#VALUE!</v>
      </c>
      <c r="AL10" s="90" t="e">
        <f t="shared" si="7"/>
        <v>#VALUE!</v>
      </c>
      <c r="AM10" s="90" t="e">
        <f t="shared" si="7"/>
        <v>#VALUE!</v>
      </c>
      <c r="AN10" s="90" t="e">
        <f t="shared" si="7"/>
        <v>#VALUE!</v>
      </c>
      <c r="AO10" s="90" t="e">
        <f t="shared" si="7"/>
        <v>#VALUE!</v>
      </c>
      <c r="AP10" s="90" t="e">
        <f t="shared" si="7"/>
        <v>#VALUE!</v>
      </c>
      <c r="AQ10" s="90" t="e">
        <f t="shared" si="7"/>
        <v>#VALUE!</v>
      </c>
      <c r="AR10" s="90" t="e">
        <f t="shared" si="7"/>
        <v>#VALUE!</v>
      </c>
      <c r="AS10" s="90" t="e">
        <f t="shared" si="7"/>
        <v>#VALUE!</v>
      </c>
      <c r="AT10" s="90" t="e">
        <f t="shared" ref="AT10" si="8">IF(AT2="","",AT2/VLOOKUP(AT$9,deflator,2,FALSE)/$A$1)</f>
        <v>#VALUE!</v>
      </c>
    </row>
    <row r="11">
      <c r="A11" s="27" t="str">
        <f t="shared" si="2"/>
        <v>2 Offers</v>
      </c>
      <c r="B11" s="90" t="e">
        <f>AL11</f>
        <v>#VALUE!</v>
      </c>
      <c r="C11" s="90" t="e">
        <f t="shared" si="3"/>
        <v>#VALUE!</v>
      </c>
      <c r="D11" s="90" t="e">
        <f t="shared" si="3"/>
        <v>#VALUE!</v>
      </c>
      <c r="E11" s="90" t="e">
        <f t="shared" si="3"/>
        <v>#VALUE!</v>
      </c>
      <c r="F11" s="29" t="e">
        <f t="shared" ref="F11:F14" si="9">(D11/C11)-1</f>
        <v>#VALUE!</v>
      </c>
      <c r="G11" s="25" t="e">
        <f t="shared" ref="G11:G14" si="10">(D11/B11)-1</f>
        <v>#VALUE!</v>
      </c>
      <c r="H11" s="25" t="e">
        <f t="shared" ref="H11:H14" si="11">E11/D11</f>
        <v>#VALUE!</v>
      </c>
      <c r="I11" s="11" t="e">
        <f t="shared" ref="I11:I16" si="12">AS20</f>
        <v>#VALUE!</v>
      </c>
      <c r="J11" s="11" t="e">
        <f t="shared" si="6"/>
        <v>#VALUE!</v>
      </c>
      <c r="K11" s="25"/>
      <c r="L11" s="1" t="s">
        <v>111</v>
      </c>
      <c r="M11" s="90" t="e">
        <f t="shared" si="7"/>
        <v>#VALUE!</v>
      </c>
      <c r="N11" s="90" t="e">
        <f t="shared" si="7"/>
        <v>#VALUE!</v>
      </c>
      <c r="O11" s="90" t="e">
        <f t="shared" si="7"/>
        <v>#VALUE!</v>
      </c>
      <c r="P11" s="90" t="e">
        <f t="shared" si="7"/>
        <v>#VALUE!</v>
      </c>
      <c r="Q11" s="90" t="e">
        <f t="shared" si="7"/>
        <v>#VALUE!</v>
      </c>
      <c r="R11" s="90" t="e">
        <f t="shared" si="7"/>
        <v>#VALUE!</v>
      </c>
      <c r="S11" s="90" t="e">
        <f t="shared" si="7"/>
        <v>#VALUE!</v>
      </c>
      <c r="T11" s="90" t="e">
        <f t="shared" si="7"/>
        <v>#VALUE!</v>
      </c>
      <c r="U11" s="90" t="e">
        <f t="shared" si="7"/>
        <v>#VALUE!</v>
      </c>
      <c r="V11" s="90" t="e">
        <f t="shared" si="7"/>
        <v>#VALUE!</v>
      </c>
      <c r="W11" s="90" t="e">
        <f t="shared" si="7"/>
        <v>#VALUE!</v>
      </c>
      <c r="X11" s="90" t="e">
        <f t="shared" si="7"/>
        <v>#VALUE!</v>
      </c>
      <c r="Y11" s="90" t="e">
        <f t="shared" si="7"/>
        <v>#VALUE!</v>
      </c>
      <c r="Z11" s="90" t="e">
        <f t="shared" si="7"/>
        <v>#VALUE!</v>
      </c>
      <c r="AA11" s="90" t="e">
        <f t="shared" si="7"/>
        <v>#VALUE!</v>
      </c>
      <c r="AB11" s="90" t="e">
        <f t="shared" si="7"/>
        <v>#VALUE!</v>
      </c>
      <c r="AC11" s="90" t="e">
        <f t="shared" si="7"/>
        <v>#VALUE!</v>
      </c>
      <c r="AD11" s="90" t="e">
        <f t="shared" si="7"/>
        <v>#VALUE!</v>
      </c>
      <c r="AE11" s="90" t="e">
        <f t="shared" si="7"/>
        <v>#VALUE!</v>
      </c>
      <c r="AF11" s="90" t="e">
        <f t="shared" si="7"/>
        <v>#VALUE!</v>
      </c>
      <c r="AG11" s="90" t="e">
        <f t="shared" si="7"/>
        <v>#VALUE!</v>
      </c>
      <c r="AH11" s="90" t="e">
        <f t="shared" si="7"/>
        <v>#VALUE!</v>
      </c>
      <c r="AI11" s="90" t="e">
        <f t="shared" si="7"/>
        <v>#VALUE!</v>
      </c>
      <c r="AJ11" s="90" t="e">
        <f t="shared" si="7"/>
        <v>#VALUE!</v>
      </c>
      <c r="AK11" s="90" t="e">
        <f t="shared" si="7"/>
        <v>#VALUE!</v>
      </c>
      <c r="AL11" s="90" t="e">
        <f t="shared" si="7"/>
        <v>#VALUE!</v>
      </c>
      <c r="AM11" s="90" t="e">
        <f t="shared" si="7"/>
        <v>#VALUE!</v>
      </c>
      <c r="AN11" s="90" t="e">
        <f t="shared" si="7"/>
        <v>#VALUE!</v>
      </c>
      <c r="AO11" s="90" t="e">
        <f t="shared" si="7"/>
        <v>#VALUE!</v>
      </c>
      <c r="AP11" s="90" t="e">
        <f t="shared" si="7"/>
        <v>#VALUE!</v>
      </c>
      <c r="AQ11" s="90" t="e">
        <f t="shared" si="7"/>
        <v>#VALUE!</v>
      </c>
      <c r="AR11" s="90" t="e">
        <f t="shared" si="7"/>
        <v>#VALUE!</v>
      </c>
      <c r="AS11" s="90" t="e">
        <f t="shared" si="7"/>
        <v>#VALUE!</v>
      </c>
      <c r="AT11" s="90" t="e">
        <f t="shared" ref="AT11" si="13">IF(AT3="","",AT3/VLOOKUP(AT$9,deflator,2,FALSE)/$A$1)</f>
        <v>#VALUE!</v>
      </c>
    </row>
    <row r="12">
      <c r="A12" s="27" t="str">
        <f t="shared" si="2"/>
        <v>3+ Offers</v>
      </c>
      <c r="B12" s="90" t="e">
        <f t="shared" ref="B12:B15" si="14">AL12</f>
        <v>#VALUE!</v>
      </c>
      <c r="C12" s="90" t="e">
        <f t="shared" si="3"/>
        <v>#VALUE!</v>
      </c>
      <c r="D12" s="87" t="e">
        <f t="shared" si="3"/>
        <v>#VALUE!</v>
      </c>
      <c r="E12" s="90" t="e">
        <f t="shared" si="3"/>
        <v>#VALUE!</v>
      </c>
      <c r="F12" s="8" t="e">
        <f t="shared" si="9"/>
        <v>#VALUE!</v>
      </c>
      <c r="G12" s="25" t="e">
        <f t="shared" si="10"/>
        <v>#VALUE!</v>
      </c>
      <c r="H12" s="25" t="e">
        <f t="shared" si="11"/>
        <v>#VALUE!</v>
      </c>
      <c r="I12" s="11" t="e">
        <f t="shared" si="12"/>
        <v>#VALUE!</v>
      </c>
      <c r="J12" s="11" t="e">
        <f t="shared" si="6"/>
        <v>#VALUE!</v>
      </c>
      <c r="K12" s="25"/>
      <c r="L12" s="1" t="s">
        <v>112</v>
      </c>
      <c r="M12" s="90" t="e">
        <f t="shared" si="7"/>
        <v>#VALUE!</v>
      </c>
      <c r="N12" s="90" t="str">
        <f t="shared" si="7"/>
      </c>
      <c r="O12" s="90" t="str">
        <f t="shared" si="7"/>
      </c>
      <c r="P12" s="90" t="str">
        <f t="shared" si="7"/>
      </c>
      <c r="Q12" s="90" t="str">
        <f t="shared" si="7"/>
      </c>
      <c r="R12" s="90" t="e">
        <f t="shared" si="7"/>
        <v>#VALUE!</v>
      </c>
      <c r="S12" s="90" t="e">
        <f t="shared" si="7"/>
        <v>#VALUE!</v>
      </c>
      <c r="T12" s="90" t="e">
        <f t="shared" si="7"/>
        <v>#VALUE!</v>
      </c>
      <c r="U12" s="90" t="e">
        <f t="shared" si="7"/>
        <v>#VALUE!</v>
      </c>
      <c r="V12" s="90" t="e">
        <f t="shared" si="7"/>
        <v>#VALUE!</v>
      </c>
      <c r="W12" s="90" t="e">
        <f t="shared" si="7"/>
        <v>#VALUE!</v>
      </c>
      <c r="X12" s="90" t="e">
        <f t="shared" si="7"/>
        <v>#VALUE!</v>
      </c>
      <c r="Y12" s="90" t="e">
        <f t="shared" si="7"/>
        <v>#VALUE!</v>
      </c>
      <c r="Z12" s="90" t="e">
        <f t="shared" si="7"/>
        <v>#VALUE!</v>
      </c>
      <c r="AA12" s="90" t="e">
        <f t="shared" si="7"/>
        <v>#VALUE!</v>
      </c>
      <c r="AB12" s="90" t="e">
        <f t="shared" si="7"/>
        <v>#VALUE!</v>
      </c>
      <c r="AC12" s="90" t="e">
        <f t="shared" si="7"/>
        <v>#VALUE!</v>
      </c>
      <c r="AD12" s="90" t="e">
        <f t="shared" si="7"/>
        <v>#VALUE!</v>
      </c>
      <c r="AE12" s="90" t="e">
        <f t="shared" si="7"/>
        <v>#VALUE!</v>
      </c>
      <c r="AF12" s="90" t="e">
        <f t="shared" si="7"/>
        <v>#VALUE!</v>
      </c>
      <c r="AG12" s="90" t="e">
        <f t="shared" si="7"/>
        <v>#VALUE!</v>
      </c>
      <c r="AH12" s="90" t="e">
        <f t="shared" si="7"/>
        <v>#VALUE!</v>
      </c>
      <c r="AI12" s="90" t="e">
        <f t="shared" si="7"/>
        <v>#VALUE!</v>
      </c>
      <c r="AJ12" s="90" t="e">
        <f t="shared" si="7"/>
        <v>#VALUE!</v>
      </c>
      <c r="AK12" s="90" t="e">
        <f t="shared" si="7"/>
        <v>#VALUE!</v>
      </c>
      <c r="AL12" s="90" t="e">
        <f t="shared" si="7"/>
        <v>#VALUE!</v>
      </c>
      <c r="AM12" s="90" t="e">
        <f t="shared" si="7"/>
        <v>#VALUE!</v>
      </c>
      <c r="AN12" s="90" t="e">
        <f t="shared" si="7"/>
        <v>#VALUE!</v>
      </c>
      <c r="AO12" s="90" t="e">
        <f t="shared" si="7"/>
        <v>#VALUE!</v>
      </c>
      <c r="AP12" s="90" t="e">
        <f t="shared" si="7"/>
        <v>#VALUE!</v>
      </c>
      <c r="AQ12" s="90" t="e">
        <f t="shared" si="7"/>
        <v>#VALUE!</v>
      </c>
      <c r="AR12" s="90" t="e">
        <f t="shared" si="7"/>
        <v>#VALUE!</v>
      </c>
      <c r="AS12" s="90" t="e">
        <f t="shared" si="7"/>
        <v>#VALUE!</v>
      </c>
      <c r="AT12" s="90" t="e">
        <f t="shared" ref="AT12" si="15">IF(AT4="","",AT4/VLOOKUP(AT$9,deflator,2,FALSE)/$A$1)</f>
        <v>#VALUE!</v>
      </c>
    </row>
    <row r="13">
      <c r="A13" s="27" t="str">
        <f t="shared" si="2"/>
        <v>No Comp.</v>
      </c>
      <c r="B13" s="90" t="e">
        <f t="shared" si="14"/>
        <v>#VALUE!</v>
      </c>
      <c r="C13" s="90" t="e">
        <f t="shared" si="3"/>
        <v>#VALUE!</v>
      </c>
      <c r="D13" s="90" t="e">
        <f t="shared" si="3"/>
        <v>#VALUE!</v>
      </c>
      <c r="E13" s="90" t="e">
        <f t="shared" si="3"/>
        <v>#VALUE!</v>
      </c>
      <c r="F13" s="29" t="e">
        <f t="shared" si="9"/>
        <v>#VALUE!</v>
      </c>
      <c r="G13" s="25" t="e">
        <f t="shared" si="10"/>
        <v>#VALUE!</v>
      </c>
      <c r="H13" s="25" t="e">
        <f t="shared" si="11"/>
        <v>#VALUE!</v>
      </c>
      <c r="I13" s="11" t="e">
        <f t="shared" si="12"/>
        <v>#VALUE!</v>
      </c>
      <c r="J13" s="11" t="e">
        <f t="shared" si="6"/>
        <v>#VALUE!</v>
      </c>
      <c r="K13" s="25"/>
      <c r="L13" s="1" t="s">
        <v>113</v>
      </c>
      <c r="M13" s="90" t="e">
        <f t="shared" si="7"/>
        <v>#VALUE!</v>
      </c>
      <c r="N13" s="90" t="e">
        <f t="shared" si="7"/>
        <v>#VALUE!</v>
      </c>
      <c r="O13" s="90" t="e">
        <f t="shared" si="7"/>
        <v>#VALUE!</v>
      </c>
      <c r="P13" s="90" t="e">
        <f t="shared" si="7"/>
        <v>#VALUE!</v>
      </c>
      <c r="Q13" s="90" t="e">
        <f t="shared" si="7"/>
        <v>#VALUE!</v>
      </c>
      <c r="R13" s="90" t="e">
        <f t="shared" si="7"/>
        <v>#VALUE!</v>
      </c>
      <c r="S13" s="90" t="e">
        <f t="shared" si="7"/>
        <v>#VALUE!</v>
      </c>
      <c r="T13" s="90" t="e">
        <f t="shared" si="7"/>
        <v>#VALUE!</v>
      </c>
      <c r="U13" s="90" t="e">
        <f t="shared" si="7"/>
        <v>#VALUE!</v>
      </c>
      <c r="V13" s="90" t="e">
        <f t="shared" si="7"/>
        <v>#VALUE!</v>
      </c>
      <c r="W13" s="90" t="e">
        <f t="shared" si="7"/>
        <v>#VALUE!</v>
      </c>
      <c r="X13" s="90" t="e">
        <f t="shared" si="7"/>
        <v>#VALUE!</v>
      </c>
      <c r="Y13" s="90" t="e">
        <f t="shared" si="7"/>
        <v>#VALUE!</v>
      </c>
      <c r="Z13" s="90" t="e">
        <f t="shared" si="7"/>
        <v>#VALUE!</v>
      </c>
      <c r="AA13" s="90" t="e">
        <f t="shared" si="7"/>
        <v>#VALUE!</v>
      </c>
      <c r="AB13" s="90" t="e">
        <f t="shared" si="7"/>
        <v>#VALUE!</v>
      </c>
      <c r="AC13" s="90" t="e">
        <f t="shared" si="7"/>
        <v>#VALUE!</v>
      </c>
      <c r="AD13" s="90" t="e">
        <f t="shared" si="7"/>
        <v>#VALUE!</v>
      </c>
      <c r="AE13" s="90" t="e">
        <f t="shared" si="7"/>
        <v>#VALUE!</v>
      </c>
      <c r="AF13" s="90" t="e">
        <f t="shared" si="7"/>
        <v>#VALUE!</v>
      </c>
      <c r="AG13" s="90" t="e">
        <f t="shared" si="7"/>
        <v>#VALUE!</v>
      </c>
      <c r="AH13" s="90" t="e">
        <f t="shared" si="7"/>
        <v>#VALUE!</v>
      </c>
      <c r="AI13" s="90" t="e">
        <f t="shared" si="7"/>
        <v>#VALUE!</v>
      </c>
      <c r="AJ13" s="90" t="e">
        <f t="shared" si="7"/>
        <v>#VALUE!</v>
      </c>
      <c r="AK13" s="90" t="e">
        <f t="shared" si="7"/>
        <v>#VALUE!</v>
      </c>
      <c r="AL13" s="90" t="e">
        <f t="shared" si="7"/>
        <v>#VALUE!</v>
      </c>
      <c r="AM13" s="90" t="e">
        <f t="shared" si="7"/>
        <v>#VALUE!</v>
      </c>
      <c r="AN13" s="90" t="e">
        <f t="shared" si="7"/>
        <v>#VALUE!</v>
      </c>
      <c r="AO13" s="90" t="e">
        <f t="shared" si="7"/>
        <v>#VALUE!</v>
      </c>
      <c r="AP13" s="90" t="e">
        <f t="shared" si="7"/>
        <v>#VALUE!</v>
      </c>
      <c r="AQ13" s="90" t="e">
        <f t="shared" si="7"/>
        <v>#VALUE!</v>
      </c>
      <c r="AR13" s="90" t="e">
        <f t="shared" si="7"/>
        <v>#VALUE!</v>
      </c>
      <c r="AS13" s="90" t="e">
        <f t="shared" si="7"/>
        <v>#VALUE!</v>
      </c>
      <c r="AT13" s="90" t="e">
        <f t="shared" ref="AT13" si="16">IF(AT5="","",AT5/VLOOKUP(AT$9,deflator,2,FALSE)/$A$1)</f>
        <v>#VALUE!</v>
      </c>
    </row>
    <row r="14">
      <c r="A14" s="27" t="str">
        <f t="shared" si="2"/>
        <v>Unlabeled</v>
      </c>
      <c r="B14" s="90" t="e">
        <f t="shared" si="14"/>
        <v>#VALUE!</v>
      </c>
      <c r="C14" s="90" t="e">
        <f t="shared" si="3"/>
        <v>#VALUE!</v>
      </c>
      <c r="D14" s="90" t="e">
        <f t="shared" si="3"/>
        <v>#VALUE!</v>
      </c>
      <c r="E14" s="90" t="e">
        <f t="shared" si="3"/>
        <v>#VALUE!</v>
      </c>
      <c r="F14" s="29" t="e">
        <f t="shared" si="9"/>
        <v>#VALUE!</v>
      </c>
      <c r="G14" s="25" t="e">
        <f t="shared" si="10"/>
        <v>#VALUE!</v>
      </c>
      <c r="H14" s="25" t="e">
        <f t="shared" si="11"/>
        <v>#VALUE!</v>
      </c>
      <c r="I14" s="11" t="e">
        <f t="shared" si="12"/>
        <v>#VALUE!</v>
      </c>
      <c r="J14" s="11" t="e">
        <f t="shared" si="6"/>
        <v>#VALUE!</v>
      </c>
      <c r="K14" s="25"/>
      <c r="L14" s="1" t="s">
        <v>34</v>
      </c>
      <c r="M14" s="90" t="e">
        <f t="shared" si="7"/>
        <v>#VALUE!</v>
      </c>
      <c r="N14" s="90" t="e">
        <f t="shared" si="7"/>
        <v>#VALUE!</v>
      </c>
      <c r="O14" s="90" t="e">
        <f t="shared" si="7"/>
        <v>#VALUE!</v>
      </c>
      <c r="P14" s="90" t="e">
        <f t="shared" si="7"/>
        <v>#VALUE!</v>
      </c>
      <c r="Q14" s="90" t="e">
        <f t="shared" si="7"/>
        <v>#VALUE!</v>
      </c>
      <c r="R14" s="90" t="e">
        <f t="shared" si="7"/>
        <v>#VALUE!</v>
      </c>
      <c r="S14" s="90" t="e">
        <f t="shared" si="7"/>
        <v>#VALUE!</v>
      </c>
      <c r="T14" s="90" t="e">
        <f t="shared" si="7"/>
        <v>#VALUE!</v>
      </c>
      <c r="U14" s="90" t="e">
        <f t="shared" si="7"/>
        <v>#VALUE!</v>
      </c>
      <c r="V14" s="90" t="e">
        <f t="shared" si="7"/>
        <v>#VALUE!</v>
      </c>
      <c r="W14" s="90" t="e">
        <f t="shared" si="7"/>
        <v>#VALUE!</v>
      </c>
      <c r="X14" s="90" t="e">
        <f t="shared" si="7"/>
        <v>#VALUE!</v>
      </c>
      <c r="Y14" s="90" t="e">
        <f t="shared" si="7"/>
        <v>#VALUE!</v>
      </c>
      <c r="Z14" s="90" t="e">
        <f t="shared" si="7"/>
        <v>#VALUE!</v>
      </c>
      <c r="AA14" s="90" t="e">
        <f t="shared" si="7"/>
        <v>#VALUE!</v>
      </c>
      <c r="AB14" s="90" t="e">
        <f t="shared" si="7"/>
        <v>#VALUE!</v>
      </c>
      <c r="AC14" s="90" t="e">
        <f t="shared" si="7"/>
        <v>#VALUE!</v>
      </c>
      <c r="AD14" s="90" t="e">
        <f t="shared" si="7"/>
        <v>#VALUE!</v>
      </c>
      <c r="AE14" s="90" t="e">
        <f t="shared" si="7"/>
        <v>#VALUE!</v>
      </c>
      <c r="AF14" s="90" t="e">
        <f t="shared" si="7"/>
        <v>#VALUE!</v>
      </c>
      <c r="AG14" s="90" t="e">
        <f t="shared" si="7"/>
        <v>#VALUE!</v>
      </c>
      <c r="AH14" s="90" t="e">
        <f t="shared" si="7"/>
        <v>#VALUE!</v>
      </c>
      <c r="AI14" s="90" t="e">
        <f t="shared" si="7"/>
        <v>#VALUE!</v>
      </c>
      <c r="AJ14" s="90" t="e">
        <f t="shared" si="7"/>
        <v>#VALUE!</v>
      </c>
      <c r="AK14" s="90" t="e">
        <f t="shared" si="7"/>
        <v>#VALUE!</v>
      </c>
      <c r="AL14" s="90" t="e">
        <f t="shared" si="7"/>
        <v>#VALUE!</v>
      </c>
      <c r="AM14" s="90" t="e">
        <f t="shared" si="7"/>
        <v>#VALUE!</v>
      </c>
      <c r="AN14" s="90" t="e">
        <f t="shared" si="7"/>
        <v>#VALUE!</v>
      </c>
      <c r="AO14" s="90" t="e">
        <f t="shared" si="7"/>
        <v>#VALUE!</v>
      </c>
      <c r="AP14" s="90" t="e">
        <f t="shared" si="7"/>
        <v>#VALUE!</v>
      </c>
      <c r="AQ14" s="90" t="e">
        <f t="shared" si="7"/>
        <v>#VALUE!</v>
      </c>
      <c r="AR14" s="90" t="e">
        <f t="shared" si="7"/>
        <v>#VALUE!</v>
      </c>
      <c r="AS14" s="90" t="e">
        <f t="shared" si="7"/>
        <v>#VALUE!</v>
      </c>
      <c r="AT14" s="90" t="e">
        <f t="shared" ref="AT14" si="17">IF(AT6="","",AT6/VLOOKUP(AT$9,deflator,2,FALSE)/$A$1)</f>
        <v>#VALUE!</v>
      </c>
    </row>
    <row r="15">
      <c r="A15" s="18" t="str">
        <f t="shared" si="2"/>
        <v>Grand Total</v>
      </c>
      <c r="B15" s="41" t="e">
        <f t="shared" si="14"/>
        <v>#VALUE!</v>
      </c>
      <c r="C15" s="41" t="e">
        <f t="shared" si="3"/>
        <v>#VALUE!</v>
      </c>
      <c r="D15" s="41" t="e">
        <f t="shared" si="3"/>
        <v>#VALUE!</v>
      </c>
      <c r="E15" s="41" t="e">
        <f t="shared" si="3"/>
        <v>#VALUE!</v>
      </c>
      <c r="F15" s="57"/>
      <c r="G15" s="25" t="e">
        <f>AR25</f>
        <v>#VALUE!</v>
      </c>
      <c r="H15" s="25"/>
      <c r="I15" s="11" t="e">
        <f t="shared" si="12"/>
        <v>#VALUE!</v>
      </c>
      <c r="J15" s="11" t="e">
        <f t="shared" si="6"/>
        <v>#VALUE!</v>
      </c>
      <c r="K15" s="25"/>
      <c r="L15" s="1" t="s">
        <v>39</v>
      </c>
      <c r="M15" s="90" t="e">
        <f t="shared" ref="M15:AS15" si="18">IF(M7="","",M7/VLOOKUP(M$9,deflator,2,FALSE)/$A$1)</f>
        <v>#VALUE!</v>
      </c>
      <c r="N15" s="90" t="e">
        <f t="shared" si="18"/>
        <v>#VALUE!</v>
      </c>
      <c r="O15" s="90" t="e">
        <f t="shared" si="18"/>
        <v>#VALUE!</v>
      </c>
      <c r="P15" s="90" t="e">
        <f t="shared" si="18"/>
        <v>#VALUE!</v>
      </c>
      <c r="Q15" s="90" t="e">
        <f t="shared" si="18"/>
        <v>#VALUE!</v>
      </c>
      <c r="R15" s="90" t="e">
        <f t="shared" si="18"/>
        <v>#VALUE!</v>
      </c>
      <c r="S15" s="90" t="e">
        <f t="shared" si="18"/>
        <v>#VALUE!</v>
      </c>
      <c r="T15" s="90" t="e">
        <f t="shared" si="18"/>
        <v>#VALUE!</v>
      </c>
      <c r="U15" s="90" t="e">
        <f t="shared" si="18"/>
        <v>#VALUE!</v>
      </c>
      <c r="V15" s="90" t="e">
        <f t="shared" si="18"/>
        <v>#VALUE!</v>
      </c>
      <c r="W15" s="90" t="e">
        <f t="shared" si="18"/>
        <v>#VALUE!</v>
      </c>
      <c r="X15" s="90" t="e">
        <f t="shared" si="18"/>
        <v>#VALUE!</v>
      </c>
      <c r="Y15" s="90" t="e">
        <f t="shared" si="18"/>
        <v>#VALUE!</v>
      </c>
      <c r="Z15" s="90" t="e">
        <f t="shared" si="18"/>
        <v>#VALUE!</v>
      </c>
      <c r="AA15" s="90" t="e">
        <f t="shared" si="18"/>
        <v>#VALUE!</v>
      </c>
      <c r="AB15" s="90" t="e">
        <f t="shared" si="18"/>
        <v>#VALUE!</v>
      </c>
      <c r="AC15" s="90" t="e">
        <f t="shared" si="18"/>
        <v>#VALUE!</v>
      </c>
      <c r="AD15" s="90" t="e">
        <f t="shared" si="18"/>
        <v>#VALUE!</v>
      </c>
      <c r="AE15" s="90" t="e">
        <f t="shared" si="18"/>
        <v>#VALUE!</v>
      </c>
      <c r="AF15" s="90" t="e">
        <f t="shared" si="18"/>
        <v>#VALUE!</v>
      </c>
      <c r="AG15" s="90" t="e">
        <f t="shared" si="18"/>
        <v>#VALUE!</v>
      </c>
      <c r="AH15" s="90" t="e">
        <f t="shared" si="18"/>
        <v>#VALUE!</v>
      </c>
      <c r="AI15" s="90" t="e">
        <f t="shared" si="18"/>
        <v>#VALUE!</v>
      </c>
      <c r="AJ15" s="90" t="e">
        <f t="shared" si="18"/>
        <v>#VALUE!</v>
      </c>
      <c r="AK15" s="90" t="e">
        <f t="shared" si="18"/>
        <v>#VALUE!</v>
      </c>
      <c r="AL15" s="90" t="e">
        <f t="shared" si="18"/>
        <v>#VALUE!</v>
      </c>
      <c r="AM15" s="90" t="e">
        <f t="shared" si="18"/>
        <v>#VALUE!</v>
      </c>
      <c r="AN15" s="90" t="e">
        <f t="shared" si="18"/>
        <v>#VALUE!</v>
      </c>
      <c r="AO15" s="90" t="e">
        <f t="shared" si="18"/>
        <v>#VALUE!</v>
      </c>
      <c r="AP15" s="90" t="e">
        <f t="shared" si="18"/>
        <v>#VALUE!</v>
      </c>
      <c r="AQ15" s="90" t="e">
        <f t="shared" si="18"/>
        <v>#VALUE!</v>
      </c>
      <c r="AR15" s="90" t="e">
        <f t="shared" si="18"/>
        <v>#VALUE!</v>
      </c>
      <c r="AS15" s="90" t="e">
        <f t="shared" si="18"/>
        <v>#VALUE!</v>
      </c>
      <c r="AT15" s="90" t="e">
        <f t="shared" ref="AT15" si="19">IF(AT7="","",AT7/VLOOKUP(AT$9,deflator,2,FALSE)/$A$1)</f>
        <v>#VALUE!</v>
      </c>
    </row>
    <row r="16">
      <c r="A16" s="18" t="str">
        <f t="shared" ref="A16" si="20">L16</f>
        <v>Checksum</v>
      </c>
      <c r="B16" s="41" t="e">
        <f t="shared" ref="B16" si="21">AL16</f>
        <v>#VALUE!</v>
      </c>
      <c r="C16" s="41" t="e">
        <f t="shared" ref="C16" si="22">AR16</f>
        <v>#VALUE!</v>
      </c>
      <c r="D16" s="41" t="e">
        <f t="shared" ref="D16" si="23">AS16</f>
        <v>#VALUE!</v>
      </c>
      <c r="E16" s="41" t="e">
        <f t="shared" ref="E16" si="24">AT16</f>
        <v>#VALUE!</v>
      </c>
      <c r="F16" s="57"/>
      <c r="G16" s="25" t="n">
        <f>AR26</f>
        <v>0</v>
      </c>
      <c r="H16" s="25"/>
      <c r="I16" s="11" t="e">
        <f t="shared" si="12"/>
        <v>#VALUE!</v>
      </c>
      <c r="J16" s="11" t="e">
        <f t="shared" si="6"/>
        <v>#VALUE!</v>
      </c>
      <c r="K16" s="113"/>
      <c r="L16" s="1" t="s">
        <v>48</v>
      </c>
      <c r="M16" s="90" t="e">
        <f t="shared" ref="M16:AS16" si="25">SUM(M10:M14)=M15</f>
        <v>#VALUE!</v>
      </c>
      <c r="N16" s="90" t="e">
        <f t="shared" si="25"/>
        <v>#VALUE!</v>
      </c>
      <c r="O16" s="90" t="e">
        <f t="shared" si="25"/>
        <v>#VALUE!</v>
      </c>
      <c r="P16" s="90" t="e">
        <f t="shared" si="25"/>
        <v>#VALUE!</v>
      </c>
      <c r="Q16" s="90" t="e">
        <f t="shared" si="25"/>
        <v>#VALUE!</v>
      </c>
      <c r="R16" s="90" t="e">
        <f t="shared" si="25"/>
        <v>#VALUE!</v>
      </c>
      <c r="S16" s="90" t="e">
        <f t="shared" si="25"/>
        <v>#VALUE!</v>
      </c>
      <c r="T16" s="90" t="e">
        <f t="shared" si="25"/>
        <v>#VALUE!</v>
      </c>
      <c r="U16" s="90" t="e">
        <f t="shared" si="25"/>
        <v>#VALUE!</v>
      </c>
      <c r="V16" s="90" t="e">
        <f t="shared" si="25"/>
        <v>#VALUE!</v>
      </c>
      <c r="W16" s="90" t="e">
        <f t="shared" si="25"/>
        <v>#VALUE!</v>
      </c>
      <c r="X16" s="90" t="e">
        <f t="shared" si="25"/>
        <v>#VALUE!</v>
      </c>
      <c r="Y16" s="90" t="e">
        <f t="shared" si="25"/>
        <v>#VALUE!</v>
      </c>
      <c r="Z16" s="90" t="e">
        <f t="shared" si="25"/>
        <v>#VALUE!</v>
      </c>
      <c r="AA16" s="90" t="e">
        <f t="shared" si="25"/>
        <v>#VALUE!</v>
      </c>
      <c r="AB16" s="90" t="e">
        <f t="shared" si="25"/>
        <v>#VALUE!</v>
      </c>
      <c r="AC16" s="90" t="e">
        <f t="shared" si="25"/>
        <v>#VALUE!</v>
      </c>
      <c r="AD16" s="90" t="e">
        <f t="shared" si="25"/>
        <v>#VALUE!</v>
      </c>
      <c r="AE16" s="90" t="e">
        <f t="shared" si="25"/>
        <v>#VALUE!</v>
      </c>
      <c r="AF16" s="90" t="e">
        <f t="shared" si="25"/>
        <v>#VALUE!</v>
      </c>
      <c r="AG16" s="90" t="e">
        <f t="shared" si="25"/>
        <v>#VALUE!</v>
      </c>
      <c r="AH16" s="90" t="e">
        <f t="shared" si="25"/>
        <v>#VALUE!</v>
      </c>
      <c r="AI16" s="90" t="e">
        <f t="shared" si="25"/>
        <v>#VALUE!</v>
      </c>
      <c r="AJ16" s="90" t="e">
        <f t="shared" si="25"/>
        <v>#VALUE!</v>
      </c>
      <c r="AK16" s="90" t="e">
        <f t="shared" si="25"/>
        <v>#VALUE!</v>
      </c>
      <c r="AL16" s="90" t="e">
        <f t="shared" si="25"/>
        <v>#VALUE!</v>
      </c>
      <c r="AM16" s="90" t="e">
        <f t="shared" si="25"/>
        <v>#VALUE!</v>
      </c>
      <c r="AN16" s="90" t="e">
        <f t="shared" si="25"/>
        <v>#VALUE!</v>
      </c>
      <c r="AO16" s="90" t="e">
        <f t="shared" si="25"/>
        <v>#VALUE!</v>
      </c>
      <c r="AP16" s="90" t="e">
        <f t="shared" si="25"/>
        <v>#VALUE!</v>
      </c>
      <c r="AQ16" s="90" t="e">
        <f t="shared" si="25"/>
        <v>#VALUE!</v>
      </c>
      <c r="AR16" s="90" t="e">
        <f t="shared" si="25"/>
        <v>#VALUE!</v>
      </c>
      <c r="AS16" s="90" t="e">
        <f t="shared" si="25"/>
        <v>#VALUE!</v>
      </c>
      <c r="AT16" s="90" t="e">
        <f t="shared" ref="AT16" si="26">SUM(AT10:AT14)=AT15</f>
        <v>#VALUE!</v>
      </c>
    </row>
    <row r="17">
      <c r="A17" s="18"/>
      <c r="B17" s="41"/>
      <c r="C17" s="41"/>
      <c r="D17" s="41"/>
      <c r="E17" s="41"/>
      <c r="F17" s="57"/>
      <c r="G17" s="25"/>
      <c r="H17" s="25"/>
      <c r="I17" s="11"/>
      <c r="J17" s="11"/>
      <c r="K17" s="113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25" t="e">
        <f t="shared" ref="M19:AS19" si="29">IF(M10="","",M10/M$15)</f>
        <v>#VALUE!</v>
      </c>
      <c r="N19" s="25" t="e">
        <f t="shared" si="29"/>
        <v>#VALUE!</v>
      </c>
      <c r="O19" s="25" t="e">
        <f t="shared" si="29"/>
        <v>#VALUE!</v>
      </c>
      <c r="P19" s="25" t="e">
        <f t="shared" si="29"/>
        <v>#VALUE!</v>
      </c>
      <c r="Q19" s="25" t="e">
        <f t="shared" si="29"/>
        <v>#VALUE!</v>
      </c>
      <c r="R19" s="25" t="e">
        <f t="shared" si="29"/>
        <v>#VALUE!</v>
      </c>
      <c r="S19" s="25" t="e">
        <f t="shared" si="29"/>
        <v>#VALUE!</v>
      </c>
      <c r="T19" s="25" t="e">
        <f t="shared" si="29"/>
        <v>#VALUE!</v>
      </c>
      <c r="U19" s="25" t="e">
        <f t="shared" si="29"/>
        <v>#VALUE!</v>
      </c>
      <c r="V19" s="25" t="e">
        <f t="shared" si="29"/>
        <v>#VALUE!</v>
      </c>
      <c r="W19" s="29" t="e">
        <f t="shared" si="29"/>
        <v>#VALUE!</v>
      </c>
      <c r="X19" s="29" t="e">
        <f t="shared" si="29"/>
        <v>#VALUE!</v>
      </c>
      <c r="Y19" s="29" t="e">
        <f t="shared" si="29"/>
        <v>#VALUE!</v>
      </c>
      <c r="Z19" s="29" t="e">
        <f t="shared" si="29"/>
        <v>#VALUE!</v>
      </c>
      <c r="AA19" s="29" t="e">
        <f t="shared" si="29"/>
        <v>#VALUE!</v>
      </c>
      <c r="AB19" s="29" t="e">
        <f t="shared" si="29"/>
        <v>#VALUE!</v>
      </c>
      <c r="AC19" s="29" t="e">
        <f t="shared" si="29"/>
        <v>#VALUE!</v>
      </c>
      <c r="AD19" s="29" t="e">
        <f t="shared" si="29"/>
        <v>#VALUE!</v>
      </c>
      <c r="AE19" s="29" t="e">
        <f t="shared" si="29"/>
        <v>#VALUE!</v>
      </c>
      <c r="AF19" s="29" t="e">
        <f t="shared" si="29"/>
        <v>#VALUE!</v>
      </c>
      <c r="AG19" s="29" t="e">
        <f t="shared" si="29"/>
        <v>#VALUE!</v>
      </c>
      <c r="AH19" s="29" t="e">
        <f t="shared" si="29"/>
        <v>#VALUE!</v>
      </c>
      <c r="AI19" s="29" t="e">
        <f t="shared" si="29"/>
        <v>#VALUE!</v>
      </c>
      <c r="AJ19" s="29" t="e">
        <f t="shared" si="29"/>
        <v>#VALUE!</v>
      </c>
      <c r="AK19" s="29" t="e">
        <f t="shared" si="29"/>
        <v>#VALUE!</v>
      </c>
      <c r="AL19" s="29" t="e">
        <f t="shared" si="29"/>
        <v>#VALUE!</v>
      </c>
      <c r="AM19" s="29" t="e">
        <f t="shared" si="29"/>
        <v>#VALUE!</v>
      </c>
      <c r="AN19" s="29" t="e">
        <f t="shared" si="29"/>
        <v>#VALUE!</v>
      </c>
      <c r="AO19" s="29" t="e">
        <f t="shared" si="29"/>
        <v>#VALUE!</v>
      </c>
      <c r="AP19" s="29" t="e">
        <f t="shared" si="29"/>
        <v>#VALUE!</v>
      </c>
      <c r="AQ19" s="29" t="e">
        <f t="shared" si="29"/>
        <v>#VALUE!</v>
      </c>
      <c r="AR19" s="29" t="e">
        <f t="shared" si="29"/>
        <v>#VALUE!</v>
      </c>
      <c r="AS19" s="29" t="e">
        <f t="shared" si="29"/>
        <v>#VALUE!</v>
      </c>
      <c r="AT19" s="29" t="e">
        <f t="shared" ref="AT19" si="30">IF(AT10="","",AT10/AT$15)</f>
        <v>#VALUE!</v>
      </c>
    </row>
    <row r="20">
      <c r="L20" s="1" t="s">
        <v>111</v>
      </c>
      <c r="M20" s="25" t="e">
        <f t="shared" ref="M20:AS20" si="31">IF(M11="","",M11/M$15)</f>
        <v>#VALUE!</v>
      </c>
      <c r="N20" s="25" t="e">
        <f t="shared" si="31"/>
        <v>#VALUE!</v>
      </c>
      <c r="O20" s="25" t="e">
        <f t="shared" si="31"/>
        <v>#VALUE!</v>
      </c>
      <c r="P20" s="25" t="e">
        <f t="shared" si="31"/>
        <v>#VALUE!</v>
      </c>
      <c r="Q20" s="25" t="e">
        <f t="shared" si="31"/>
        <v>#VALUE!</v>
      </c>
      <c r="R20" s="25" t="e">
        <f t="shared" si="31"/>
        <v>#VALUE!</v>
      </c>
      <c r="S20" s="25" t="e">
        <f t="shared" si="31"/>
        <v>#VALUE!</v>
      </c>
      <c r="T20" s="25" t="e">
        <f t="shared" si="31"/>
        <v>#VALUE!</v>
      </c>
      <c r="U20" s="25" t="e">
        <f t="shared" si="31"/>
        <v>#VALUE!</v>
      </c>
      <c r="V20" s="25" t="e">
        <f t="shared" si="31"/>
        <v>#VALUE!</v>
      </c>
      <c r="W20" s="29" t="e">
        <f t="shared" si="31"/>
        <v>#VALUE!</v>
      </c>
      <c r="X20" s="29" t="e">
        <f t="shared" si="31"/>
        <v>#VALUE!</v>
      </c>
      <c r="Y20" s="29" t="e">
        <f t="shared" si="31"/>
        <v>#VALUE!</v>
      </c>
      <c r="Z20" s="29" t="e">
        <f t="shared" si="31"/>
        <v>#VALUE!</v>
      </c>
      <c r="AA20" s="29" t="e">
        <f t="shared" si="31"/>
        <v>#VALUE!</v>
      </c>
      <c r="AB20" s="29" t="e">
        <f t="shared" si="31"/>
        <v>#VALUE!</v>
      </c>
      <c r="AC20" s="29" t="e">
        <f t="shared" si="31"/>
        <v>#VALUE!</v>
      </c>
      <c r="AD20" s="29" t="e">
        <f t="shared" si="31"/>
        <v>#VALUE!</v>
      </c>
      <c r="AE20" s="29" t="e">
        <f t="shared" si="31"/>
        <v>#VALUE!</v>
      </c>
      <c r="AF20" s="29" t="e">
        <f t="shared" si="31"/>
        <v>#VALUE!</v>
      </c>
      <c r="AG20" s="29" t="e">
        <f t="shared" si="31"/>
        <v>#VALUE!</v>
      </c>
      <c r="AH20" s="29" t="e">
        <f t="shared" si="31"/>
        <v>#VALUE!</v>
      </c>
      <c r="AI20" s="29" t="e">
        <f t="shared" si="31"/>
        <v>#VALUE!</v>
      </c>
      <c r="AJ20" s="29" t="e">
        <f t="shared" si="31"/>
        <v>#VALUE!</v>
      </c>
      <c r="AK20" s="29" t="e">
        <f t="shared" si="31"/>
        <v>#VALUE!</v>
      </c>
      <c r="AL20" s="29" t="e">
        <f t="shared" si="31"/>
        <v>#VALUE!</v>
      </c>
      <c r="AM20" s="29" t="e">
        <f t="shared" si="31"/>
        <v>#VALUE!</v>
      </c>
      <c r="AN20" s="29" t="e">
        <f t="shared" si="31"/>
        <v>#VALUE!</v>
      </c>
      <c r="AO20" s="29" t="e">
        <f t="shared" si="31"/>
        <v>#VALUE!</v>
      </c>
      <c r="AP20" s="29" t="e">
        <f t="shared" si="31"/>
        <v>#VALUE!</v>
      </c>
      <c r="AQ20" s="29" t="e">
        <f t="shared" si="31"/>
        <v>#VALUE!</v>
      </c>
      <c r="AR20" s="29" t="e">
        <f t="shared" si="31"/>
        <v>#VALUE!</v>
      </c>
      <c r="AS20" s="29" t="e">
        <f t="shared" si="31"/>
        <v>#VALUE!</v>
      </c>
      <c r="AT20" s="29" t="e">
        <f t="shared" ref="AT20" si="32">IF(AT11="","",AT11/AT$15)</f>
        <v>#VALUE!</v>
      </c>
    </row>
    <row r="21">
      <c r="L21" s="1" t="s">
        <v>112</v>
      </c>
      <c r="M21" s="25" t="e">
        <f t="shared" ref="M21:AS21" si="33">IF(M12="","",M12/M$15)</f>
        <v>#VALUE!</v>
      </c>
      <c r="N21" s="25" t="str">
        <f t="shared" si="33"/>
      </c>
      <c r="O21" s="25" t="str">
        <f t="shared" si="33"/>
      </c>
      <c r="P21" s="25" t="str">
        <f t="shared" si="33"/>
      </c>
      <c r="Q21" s="25" t="str">
        <f t="shared" si="33"/>
      </c>
      <c r="R21" s="25" t="e">
        <f t="shared" si="33"/>
        <v>#VALUE!</v>
      </c>
      <c r="S21" s="25" t="e">
        <f t="shared" si="33"/>
        <v>#VALUE!</v>
      </c>
      <c r="T21" s="25" t="e">
        <f t="shared" si="33"/>
        <v>#VALUE!</v>
      </c>
      <c r="U21" s="25" t="e">
        <f t="shared" si="33"/>
        <v>#VALUE!</v>
      </c>
      <c r="V21" s="25" t="e">
        <f t="shared" si="33"/>
        <v>#VALUE!</v>
      </c>
      <c r="W21" s="29" t="e">
        <f t="shared" si="33"/>
        <v>#VALUE!</v>
      </c>
      <c r="X21" s="29" t="e">
        <f t="shared" si="33"/>
        <v>#VALUE!</v>
      </c>
      <c r="Y21" s="29" t="e">
        <f t="shared" si="33"/>
        <v>#VALUE!</v>
      </c>
      <c r="Z21" s="29" t="e">
        <f t="shared" si="33"/>
        <v>#VALUE!</v>
      </c>
      <c r="AA21" s="29" t="e">
        <f t="shared" si="33"/>
        <v>#VALUE!</v>
      </c>
      <c r="AB21" s="29" t="e">
        <f t="shared" si="33"/>
        <v>#VALUE!</v>
      </c>
      <c r="AC21" s="29" t="e">
        <f t="shared" si="33"/>
        <v>#VALUE!</v>
      </c>
      <c r="AD21" s="29" t="e">
        <f t="shared" si="33"/>
        <v>#VALUE!</v>
      </c>
      <c r="AE21" s="29" t="e">
        <f t="shared" si="33"/>
        <v>#VALUE!</v>
      </c>
      <c r="AF21" s="29" t="e">
        <f t="shared" si="33"/>
        <v>#VALUE!</v>
      </c>
      <c r="AG21" s="29" t="e">
        <f t="shared" si="33"/>
        <v>#VALUE!</v>
      </c>
      <c r="AH21" s="29" t="e">
        <f t="shared" si="33"/>
        <v>#VALUE!</v>
      </c>
      <c r="AI21" s="29" t="e">
        <f t="shared" si="33"/>
        <v>#VALUE!</v>
      </c>
      <c r="AJ21" s="29" t="e">
        <f t="shared" si="33"/>
        <v>#VALUE!</v>
      </c>
      <c r="AK21" s="29" t="e">
        <f t="shared" si="33"/>
        <v>#VALUE!</v>
      </c>
      <c r="AL21" s="29" t="e">
        <f t="shared" si="33"/>
        <v>#VALUE!</v>
      </c>
      <c r="AM21" s="29" t="e">
        <f t="shared" si="33"/>
        <v>#VALUE!</v>
      </c>
      <c r="AN21" s="29" t="e">
        <f t="shared" si="33"/>
        <v>#VALUE!</v>
      </c>
      <c r="AO21" s="29" t="e">
        <f t="shared" si="33"/>
        <v>#VALUE!</v>
      </c>
      <c r="AP21" s="29" t="e">
        <f t="shared" si="33"/>
        <v>#VALUE!</v>
      </c>
      <c r="AQ21" s="29" t="e">
        <f t="shared" si="33"/>
        <v>#VALUE!</v>
      </c>
      <c r="AR21" s="29" t="e">
        <f t="shared" si="33"/>
        <v>#VALUE!</v>
      </c>
      <c r="AS21" s="29" t="e">
        <f t="shared" si="33"/>
        <v>#VALUE!</v>
      </c>
      <c r="AT21" s="29" t="e">
        <f t="shared" ref="AT21" si="34">IF(AT12="","",AT12/AT$15)</f>
        <v>#VALUE!</v>
      </c>
    </row>
    <row r="22">
      <c r="L22" s="1" t="s">
        <v>113</v>
      </c>
      <c r="M22" s="25" t="e">
        <f t="shared" ref="M22:AS22" si="35">IF(M13="","",M13/M$15)</f>
        <v>#VALUE!</v>
      </c>
      <c r="N22" s="25" t="e">
        <f t="shared" si="35"/>
        <v>#VALUE!</v>
      </c>
      <c r="O22" s="25" t="e">
        <f t="shared" si="35"/>
        <v>#VALUE!</v>
      </c>
      <c r="P22" s="25" t="e">
        <f t="shared" si="35"/>
        <v>#VALUE!</v>
      </c>
      <c r="Q22" s="25" t="e">
        <f t="shared" si="35"/>
        <v>#VALUE!</v>
      </c>
      <c r="R22" s="25" t="e">
        <f t="shared" si="35"/>
        <v>#VALUE!</v>
      </c>
      <c r="S22" s="25" t="e">
        <f t="shared" si="35"/>
        <v>#VALUE!</v>
      </c>
      <c r="T22" s="25" t="e">
        <f t="shared" si="35"/>
        <v>#VALUE!</v>
      </c>
      <c r="U22" s="25" t="e">
        <f t="shared" si="35"/>
        <v>#VALUE!</v>
      </c>
      <c r="V22" s="25" t="e">
        <f t="shared" si="35"/>
        <v>#VALUE!</v>
      </c>
      <c r="W22" s="29" t="e">
        <f t="shared" si="35"/>
        <v>#VALUE!</v>
      </c>
      <c r="X22" s="29" t="e">
        <f t="shared" si="35"/>
        <v>#VALUE!</v>
      </c>
      <c r="Y22" s="29" t="e">
        <f t="shared" si="35"/>
        <v>#VALUE!</v>
      </c>
      <c r="Z22" s="29" t="e">
        <f t="shared" si="35"/>
        <v>#VALUE!</v>
      </c>
      <c r="AA22" s="29" t="e">
        <f t="shared" si="35"/>
        <v>#VALUE!</v>
      </c>
      <c r="AB22" s="29" t="e">
        <f t="shared" si="35"/>
        <v>#VALUE!</v>
      </c>
      <c r="AC22" s="29" t="e">
        <f t="shared" si="35"/>
        <v>#VALUE!</v>
      </c>
      <c r="AD22" s="29" t="e">
        <f t="shared" si="35"/>
        <v>#VALUE!</v>
      </c>
      <c r="AE22" s="29" t="e">
        <f t="shared" si="35"/>
        <v>#VALUE!</v>
      </c>
      <c r="AF22" s="29" t="e">
        <f t="shared" si="35"/>
        <v>#VALUE!</v>
      </c>
      <c r="AG22" s="29" t="e">
        <f t="shared" si="35"/>
        <v>#VALUE!</v>
      </c>
      <c r="AH22" s="29" t="e">
        <f t="shared" si="35"/>
        <v>#VALUE!</v>
      </c>
      <c r="AI22" s="29" t="e">
        <f t="shared" si="35"/>
        <v>#VALUE!</v>
      </c>
      <c r="AJ22" s="29" t="e">
        <f t="shared" si="35"/>
        <v>#VALUE!</v>
      </c>
      <c r="AK22" s="29" t="e">
        <f t="shared" si="35"/>
        <v>#VALUE!</v>
      </c>
      <c r="AL22" s="29" t="e">
        <f t="shared" si="35"/>
        <v>#VALUE!</v>
      </c>
      <c r="AM22" s="29" t="e">
        <f t="shared" si="35"/>
        <v>#VALUE!</v>
      </c>
      <c r="AN22" s="29" t="e">
        <f t="shared" si="35"/>
        <v>#VALUE!</v>
      </c>
      <c r="AO22" s="29" t="e">
        <f t="shared" si="35"/>
        <v>#VALUE!</v>
      </c>
      <c r="AP22" s="29" t="e">
        <f t="shared" si="35"/>
        <v>#VALUE!</v>
      </c>
      <c r="AQ22" s="29" t="e">
        <f t="shared" si="35"/>
        <v>#VALUE!</v>
      </c>
      <c r="AR22" s="29" t="e">
        <f t="shared" si="35"/>
        <v>#VALUE!</v>
      </c>
      <c r="AS22" s="29" t="e">
        <f t="shared" si="35"/>
        <v>#VALUE!</v>
      </c>
      <c r="AT22" s="29" t="e">
        <f t="shared" ref="AT22" si="36">IF(AT13="","",AT13/AT$15)</f>
        <v>#VALUE!</v>
      </c>
    </row>
    <row r="23">
      <c r="L23" s="1" t="s">
        <v>34</v>
      </c>
      <c r="M23" s="25" t="e">
        <f t="shared" ref="M23:AS23" si="37">IF(M14="","",M14/M$15)</f>
        <v>#VALUE!</v>
      </c>
      <c r="N23" s="25" t="e">
        <f t="shared" si="37"/>
        <v>#VALUE!</v>
      </c>
      <c r="O23" s="25" t="e">
        <f t="shared" si="37"/>
        <v>#VALUE!</v>
      </c>
      <c r="P23" s="25" t="e">
        <f t="shared" si="37"/>
        <v>#VALUE!</v>
      </c>
      <c r="Q23" s="25" t="e">
        <f t="shared" si="37"/>
        <v>#VALUE!</v>
      </c>
      <c r="R23" s="25" t="e">
        <f t="shared" si="37"/>
        <v>#VALUE!</v>
      </c>
      <c r="S23" s="25" t="e">
        <f t="shared" si="37"/>
        <v>#VALUE!</v>
      </c>
      <c r="T23" s="25" t="e">
        <f t="shared" si="37"/>
        <v>#VALUE!</v>
      </c>
      <c r="U23" s="25" t="e">
        <f t="shared" si="37"/>
        <v>#VALUE!</v>
      </c>
      <c r="V23" s="25" t="e">
        <f t="shared" si="37"/>
        <v>#VALUE!</v>
      </c>
      <c r="W23" s="29" t="e">
        <f t="shared" si="37"/>
        <v>#VALUE!</v>
      </c>
      <c r="X23" s="29" t="e">
        <f t="shared" si="37"/>
        <v>#VALUE!</v>
      </c>
      <c r="Y23" s="29" t="e">
        <f t="shared" si="37"/>
        <v>#VALUE!</v>
      </c>
      <c r="Z23" s="29" t="e">
        <f t="shared" si="37"/>
        <v>#VALUE!</v>
      </c>
      <c r="AA23" s="29" t="e">
        <f t="shared" si="37"/>
        <v>#VALUE!</v>
      </c>
      <c r="AB23" s="29" t="e">
        <f t="shared" si="37"/>
        <v>#VALUE!</v>
      </c>
      <c r="AC23" s="29" t="e">
        <f t="shared" si="37"/>
        <v>#VALUE!</v>
      </c>
      <c r="AD23" s="29" t="e">
        <f t="shared" si="37"/>
        <v>#VALUE!</v>
      </c>
      <c r="AE23" s="29" t="e">
        <f t="shared" si="37"/>
        <v>#VALUE!</v>
      </c>
      <c r="AF23" s="29" t="e">
        <f t="shared" si="37"/>
        <v>#VALUE!</v>
      </c>
      <c r="AG23" s="29" t="e">
        <f t="shared" si="37"/>
        <v>#VALUE!</v>
      </c>
      <c r="AH23" s="29" t="e">
        <f t="shared" si="37"/>
        <v>#VALUE!</v>
      </c>
      <c r="AI23" s="29" t="e">
        <f t="shared" si="37"/>
        <v>#VALUE!</v>
      </c>
      <c r="AJ23" s="29" t="e">
        <f t="shared" si="37"/>
        <v>#VALUE!</v>
      </c>
      <c r="AK23" s="29" t="e">
        <f t="shared" si="37"/>
        <v>#VALUE!</v>
      </c>
      <c r="AL23" s="29" t="e">
        <f t="shared" si="37"/>
        <v>#VALUE!</v>
      </c>
      <c r="AM23" s="29" t="e">
        <f t="shared" si="37"/>
        <v>#VALUE!</v>
      </c>
      <c r="AN23" s="29" t="e">
        <f t="shared" si="37"/>
        <v>#VALUE!</v>
      </c>
      <c r="AO23" s="29" t="e">
        <f t="shared" si="37"/>
        <v>#VALUE!</v>
      </c>
      <c r="AP23" s="29" t="e">
        <f t="shared" si="37"/>
        <v>#VALUE!</v>
      </c>
      <c r="AQ23" s="29" t="e">
        <f t="shared" si="37"/>
        <v>#VALUE!</v>
      </c>
      <c r="AR23" s="29" t="e">
        <f t="shared" si="37"/>
        <v>#VALUE!</v>
      </c>
      <c r="AS23" s="29" t="e">
        <f t="shared" si="37"/>
        <v>#VALUE!</v>
      </c>
      <c r="AT23" s="29" t="e">
        <f t="shared" ref="AT23" si="38">IF(AT14="","",AT14/AT$15)</f>
        <v>#VALUE!</v>
      </c>
    </row>
    <row r="24">
      <c r="L24" s="1" t="s">
        <v>48</v>
      </c>
      <c r="M24" s="25" t="e">
        <f t="shared" ref="M24:AS24" si="39">SUM(M19:M23)=1</f>
        <v>#VALUE!</v>
      </c>
      <c r="N24" s="25" t="e">
        <f t="shared" si="39"/>
        <v>#VALUE!</v>
      </c>
      <c r="O24" s="25" t="e">
        <f t="shared" si="39"/>
        <v>#VALUE!</v>
      </c>
      <c r="P24" s="25" t="e">
        <f t="shared" si="39"/>
        <v>#VALUE!</v>
      </c>
      <c r="Q24" s="25" t="e">
        <f t="shared" si="39"/>
        <v>#VALUE!</v>
      </c>
      <c r="R24" s="25" t="e">
        <f t="shared" si="39"/>
        <v>#VALUE!</v>
      </c>
      <c r="S24" s="25" t="e">
        <f t="shared" si="39"/>
        <v>#VALUE!</v>
      </c>
      <c r="T24" s="25" t="e">
        <f t="shared" si="39"/>
        <v>#VALUE!</v>
      </c>
      <c r="U24" s="25" t="e">
        <f t="shared" si="39"/>
        <v>#VALUE!</v>
      </c>
      <c r="V24" s="25" t="e">
        <f t="shared" si="39"/>
        <v>#VALUE!</v>
      </c>
      <c r="W24" s="29" t="e">
        <f t="shared" si="39"/>
        <v>#VALUE!</v>
      </c>
      <c r="X24" s="29" t="e">
        <f t="shared" si="39"/>
        <v>#VALUE!</v>
      </c>
      <c r="Y24" s="29" t="e">
        <f t="shared" si="39"/>
        <v>#VALUE!</v>
      </c>
      <c r="Z24" s="29" t="e">
        <f t="shared" si="39"/>
        <v>#VALUE!</v>
      </c>
      <c r="AA24" s="29" t="e">
        <f t="shared" si="39"/>
        <v>#VALUE!</v>
      </c>
      <c r="AB24" s="29" t="e">
        <f t="shared" si="39"/>
        <v>#VALUE!</v>
      </c>
      <c r="AC24" s="29" t="e">
        <f t="shared" si="39"/>
        <v>#VALUE!</v>
      </c>
      <c r="AD24" s="29" t="e">
        <f t="shared" si="39"/>
        <v>#VALUE!</v>
      </c>
      <c r="AE24" s="29" t="e">
        <f t="shared" si="39"/>
        <v>#VALUE!</v>
      </c>
      <c r="AF24" s="29" t="e">
        <f t="shared" si="39"/>
        <v>#VALUE!</v>
      </c>
      <c r="AG24" s="29" t="e">
        <f t="shared" si="39"/>
        <v>#VALUE!</v>
      </c>
      <c r="AH24" s="29" t="e">
        <f t="shared" si="39"/>
        <v>#VALUE!</v>
      </c>
      <c r="AI24" s="29" t="e">
        <f t="shared" si="39"/>
        <v>#VALUE!</v>
      </c>
      <c r="AJ24" s="29" t="e">
        <f t="shared" si="39"/>
        <v>#VALUE!</v>
      </c>
      <c r="AK24" s="29" t="e">
        <f t="shared" si="39"/>
        <v>#VALUE!</v>
      </c>
      <c r="AL24" s="29" t="e">
        <f t="shared" si="39"/>
        <v>#VALUE!</v>
      </c>
      <c r="AM24" s="29" t="e">
        <f t="shared" si="39"/>
        <v>#VALUE!</v>
      </c>
      <c r="AN24" s="29" t="e">
        <f t="shared" si="39"/>
        <v>#VALUE!</v>
      </c>
      <c r="AO24" s="29" t="e">
        <f t="shared" si="39"/>
        <v>#VALUE!</v>
      </c>
      <c r="AP24" s="29" t="e">
        <f t="shared" si="39"/>
        <v>#VALUE!</v>
      </c>
      <c r="AQ24" s="29" t="e">
        <f t="shared" si="39"/>
        <v>#VALUE!</v>
      </c>
      <c r="AR24" s="29" t="e">
        <f t="shared" si="39"/>
        <v>#VALUE!</v>
      </c>
      <c r="AS24" s="29" t="e">
        <f t="shared" si="39"/>
        <v>#VALUE!</v>
      </c>
      <c r="AT24" s="29" t="e">
        <f t="shared" ref="AT24" si="40">SUM(AT19:AT23)=1</f>
        <v>#VALUE!</v>
      </c>
    </row>
    <row r="25">
      <c r="L25" s="1" t="s">
        <v>114</v>
      </c>
      <c r="M25" s="68" t="e">
        <f t="shared" ref="M25:AS25" si="41">SUM(M20:M21)</f>
        <v>#VALUE!</v>
      </c>
      <c r="N25" s="68" t="e">
        <f t="shared" si="41"/>
        <v>#VALUE!</v>
      </c>
      <c r="O25" s="68" t="e">
        <f t="shared" si="41"/>
        <v>#VALUE!</v>
      </c>
      <c r="P25" s="68" t="e">
        <f t="shared" si="41"/>
        <v>#VALUE!</v>
      </c>
      <c r="Q25" s="68" t="e">
        <f t="shared" si="41"/>
        <v>#VALUE!</v>
      </c>
      <c r="R25" s="68" t="e">
        <f t="shared" si="41"/>
        <v>#VALUE!</v>
      </c>
      <c r="S25" s="68" t="e">
        <f t="shared" si="41"/>
        <v>#VALUE!</v>
      </c>
      <c r="T25" s="68" t="e">
        <f t="shared" si="41"/>
        <v>#VALUE!</v>
      </c>
      <c r="U25" s="68" t="e">
        <f t="shared" si="41"/>
        <v>#VALUE!</v>
      </c>
      <c r="V25" s="68" t="e">
        <f t="shared" si="41"/>
        <v>#VALUE!</v>
      </c>
      <c r="W25" s="11" t="e">
        <f t="shared" si="41"/>
        <v>#VALUE!</v>
      </c>
      <c r="X25" s="11" t="e">
        <f t="shared" si="41"/>
        <v>#VALUE!</v>
      </c>
      <c r="Y25" s="11" t="e">
        <f t="shared" si="41"/>
        <v>#VALUE!</v>
      </c>
      <c r="Z25" s="11" t="e">
        <f t="shared" si="41"/>
        <v>#VALUE!</v>
      </c>
      <c r="AA25" s="11" t="e">
        <f t="shared" si="41"/>
        <v>#VALUE!</v>
      </c>
      <c r="AB25" s="11" t="e">
        <f t="shared" si="41"/>
        <v>#VALUE!</v>
      </c>
      <c r="AC25" s="11" t="e">
        <f t="shared" si="41"/>
        <v>#VALUE!</v>
      </c>
      <c r="AD25" s="11" t="e">
        <f t="shared" si="41"/>
        <v>#VALUE!</v>
      </c>
      <c r="AE25" s="11" t="e">
        <f t="shared" si="41"/>
        <v>#VALUE!</v>
      </c>
      <c r="AF25" s="11" t="e">
        <f t="shared" si="41"/>
        <v>#VALUE!</v>
      </c>
      <c r="AG25" s="11" t="e">
        <f t="shared" si="41"/>
        <v>#VALUE!</v>
      </c>
      <c r="AH25" s="11" t="e">
        <f t="shared" si="41"/>
        <v>#VALUE!</v>
      </c>
      <c r="AI25" s="11" t="e">
        <f t="shared" si="41"/>
        <v>#VALUE!</v>
      </c>
      <c r="AJ25" s="11" t="e">
        <f t="shared" si="41"/>
        <v>#VALUE!</v>
      </c>
      <c r="AK25" s="11" t="e">
        <f t="shared" si="41"/>
        <v>#VALUE!</v>
      </c>
      <c r="AL25" s="11" t="e">
        <f t="shared" si="41"/>
        <v>#VALUE!</v>
      </c>
      <c r="AM25" s="11" t="e">
        <f t="shared" si="41"/>
        <v>#VALUE!</v>
      </c>
      <c r="AN25" s="11" t="e">
        <f t="shared" si="41"/>
        <v>#VALUE!</v>
      </c>
      <c r="AO25" s="11" t="e">
        <f t="shared" si="41"/>
        <v>#VALUE!</v>
      </c>
      <c r="AP25" s="11" t="e">
        <f t="shared" si="41"/>
        <v>#VALUE!</v>
      </c>
      <c r="AQ25" s="11" t="e">
        <f t="shared" si="41"/>
        <v>#VALUE!</v>
      </c>
      <c r="AR25" s="43" t="e">
        <f t="shared" si="41"/>
        <v>#VALUE!</v>
      </c>
      <c r="AS25" s="43" t="e">
        <f t="shared" si="41"/>
        <v>#VALUE!</v>
      </c>
      <c r="AT25" s="11" t="e">
        <f t="shared" ref="AT25" si="42">SUM(AT20:AT21)</f>
        <v>#VALUE!</v>
      </c>
    </row>
    <row r="29">
      <c r="V29" s="38"/>
    </row>
    <row r="30">
      <c r="V30" s="34"/>
    </row>
    <row r="31">
      <c r="V31" s="34"/>
    </row>
    <row r="32">
      <c r="V32" s="34"/>
    </row>
    <row r="33">
      <c r="V33" s="34"/>
    </row>
    <row r="34">
      <c r="V34" s="34"/>
    </row>
    <row r="35">
      <c r="V35" s="34"/>
    </row>
    <row r="36">
      <c r="V36" s="34"/>
    </row>
    <row r="37">
      <c r="V37" s="34"/>
    </row>
    <row r="38">
      <c r="N38" s="88"/>
      <c r="O38" s="88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526</v>
      </c>
      <c r="N1" s="1" t="s">
        <v>527</v>
      </c>
      <c r="O1" s="1" t="s">
        <v>468</v>
      </c>
      <c r="P1" s="1" t="s">
        <v>469</v>
      </c>
      <c r="Q1" s="1" t="s">
        <v>470</v>
      </c>
      <c r="R1" s="1" t="s">
        <v>471</v>
      </c>
      <c r="S1" s="1" t="s">
        <v>472</v>
      </c>
      <c r="T1" s="1" t="s">
        <v>473</v>
      </c>
      <c r="U1" s="1" t="s">
        <v>474</v>
      </c>
      <c r="V1" s="1" t="s">
        <v>475</v>
      </c>
      <c r="W1" s="1" t="s">
        <v>476</v>
      </c>
      <c r="X1" s="1" t="s">
        <v>477</v>
      </c>
      <c r="Y1" s="1" t="s">
        <v>478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t="s">
        <v>501</v>
      </c>
      <c r="AW1" t="s">
        <v>509</v>
      </c>
    </row>
    <row r="2">
      <c r="A2" t="str">
        <f>M2</f>
      </c>
      <c r="B2" t="str">
        <f>N2</f>
      </c>
      <c r="M2" s="1" t="s">
        <v>528</v>
      </c>
      <c r="N2" s="1" t="s">
        <v>521</v>
      </c>
      <c r="O2" s="162" t="n">
        <v>1007062000</v>
      </c>
      <c r="P2" s="162" t="n">
        <v>2507688963</v>
      </c>
      <c r="Q2" s="162" t="n">
        <v>1986714008</v>
      </c>
      <c r="R2" s="162" t="n">
        <v>1632676184</v>
      </c>
      <c r="S2" s="162" t="n">
        <v>1113502801</v>
      </c>
      <c r="T2" s="162" t="n">
        <v>1203973123</v>
      </c>
      <c r="U2" s="162" t="n">
        <v>1183771415</v>
      </c>
      <c r="V2" s="162" t="n">
        <v>1017375608</v>
      </c>
      <c r="W2" s="162" t="n">
        <v>1248036780</v>
      </c>
      <c r="X2" s="162" t="n">
        <v>1412315349</v>
      </c>
      <c r="Y2" s="162" t="n">
        <v>4082019919.6992</v>
      </c>
      <c r="Z2" s="162" t="n">
        <v>3990017125.0862</v>
      </c>
      <c r="AA2" s="162" t="n">
        <v>4197180268.6863</v>
      </c>
      <c r="AB2" s="162" t="n">
        <v>9114498311.1483</v>
      </c>
      <c r="AC2" s="162" t="n">
        <v>7111554170.8652</v>
      </c>
      <c r="AD2" s="162" t="n">
        <v>13188643648.0979</v>
      </c>
      <c r="AE2" s="162" t="n">
        <v>14717222238.0018</v>
      </c>
      <c r="AF2" s="162" t="n">
        <v>14852799038.3547</v>
      </c>
      <c r="AG2" s="162" t="n">
        <v>20715531782.13</v>
      </c>
      <c r="AH2" s="162" t="n">
        <v>14829066076.7997</v>
      </c>
      <c r="AI2" s="162" t="n">
        <v>15083925111.653</v>
      </c>
      <c r="AJ2" s="162" t="n">
        <v>14391411701.3465</v>
      </c>
      <c r="AK2" s="162" t="n">
        <v>11040966418.6007</v>
      </c>
      <c r="AL2" s="162" t="n">
        <v>7695981963.0912</v>
      </c>
      <c r="AM2" s="162" t="n">
        <v>7926748936.9926</v>
      </c>
      <c r="AN2" s="162" t="n">
        <v>7862726555.7784</v>
      </c>
      <c r="AO2" s="162" t="n">
        <v>7613194970.8972</v>
      </c>
      <c r="AP2" s="162" t="n">
        <v>7523279846.3634</v>
      </c>
      <c r="AQ2" s="162" t="n">
        <v>9850608050.0193</v>
      </c>
      <c r="AR2" s="162" t="n">
        <v>13008343368.9153</v>
      </c>
      <c r="AS2" s="162" t="n">
        <v>12707052346.312</v>
      </c>
      <c r="AT2" s="162" t="n">
        <v>14502219092.212</v>
      </c>
      <c r="AU2" s="162" t="n">
        <v>18741264408.2136</v>
      </c>
      <c r="AV2" s="162" t="n">
        <v>7212575889.4616</v>
      </c>
      <c r="AW2" s="162" t="n">
        <v>1884002530.0149</v>
      </c>
      <c r="AX2" s="135"/>
    </row>
    <row r="3">
      <c r="A3" t="str">
        <f>M3</f>
      </c>
      <c r="B3" t="str">
        <f>N3</f>
      </c>
      <c r="M3" s="1" t="s">
        <v>528</v>
      </c>
      <c r="N3" s="1" t="s">
        <v>529</v>
      </c>
      <c r="O3" s="162" t="n">
        <v>16559907083</v>
      </c>
      <c r="P3" s="162" t="n">
        <v>30317468735</v>
      </c>
      <c r="Q3" s="162" t="n">
        <v>25335080084</v>
      </c>
      <c r="R3" s="162" t="n">
        <v>22662098250</v>
      </c>
      <c r="S3" s="162" t="n">
        <v>19627595730</v>
      </c>
      <c r="T3" s="162" t="n">
        <v>17753261372</v>
      </c>
      <c r="U3" s="162" t="n">
        <v>20919356974</v>
      </c>
      <c r="V3" s="162" t="n">
        <v>19446931560</v>
      </c>
      <c r="W3" s="162" t="n">
        <v>18434183616</v>
      </c>
      <c r="X3" s="162" t="n">
        <v>18866259217</v>
      </c>
      <c r="Y3" s="162" t="n">
        <v>21632396525.4641</v>
      </c>
      <c r="Z3" s="162" t="n">
        <v>25544706647.9766</v>
      </c>
      <c r="AA3" s="162" t="n">
        <v>32087134839.6844</v>
      </c>
      <c r="AB3" s="162" t="n">
        <v>35553765705.5441</v>
      </c>
      <c r="AC3" s="162" t="n">
        <v>40313618656.3421</v>
      </c>
      <c r="AD3" s="162" t="n">
        <v>51036432005.3901</v>
      </c>
      <c r="AE3" s="162" t="n">
        <v>54142048822.5893</v>
      </c>
      <c r="AF3" s="162" t="n">
        <v>60259255941.6278</v>
      </c>
      <c r="AG3" s="162" t="n">
        <v>67951301216.1716</v>
      </c>
      <c r="AH3" s="162" t="n">
        <v>65136468404.9814</v>
      </c>
      <c r="AI3" s="162" t="n">
        <v>55475157640.6883</v>
      </c>
      <c r="AJ3" s="162" t="n">
        <v>57947525811.1205</v>
      </c>
      <c r="AK3" s="162" t="n">
        <v>60605065403.8057</v>
      </c>
      <c r="AL3" s="162" t="n">
        <v>48884364855.3977</v>
      </c>
      <c r="AM3" s="162" t="n">
        <v>47995252845.0387</v>
      </c>
      <c r="AN3" s="162" t="n">
        <v>43683164204.8145</v>
      </c>
      <c r="AO3" s="162" t="n">
        <v>47631589149.0368</v>
      </c>
      <c r="AP3" s="162" t="n">
        <v>51167652629.7065</v>
      </c>
      <c r="AQ3" s="162" t="n">
        <v>59433266875.4077</v>
      </c>
      <c r="AR3" s="162" t="n">
        <v>58396290073.9332</v>
      </c>
      <c r="AS3" s="162" t="n">
        <v>52276250183.0997</v>
      </c>
      <c r="AT3" s="162" t="n">
        <v>52453593137.3481</v>
      </c>
      <c r="AU3" s="162" t="n">
        <v>78275011922.1774</v>
      </c>
      <c r="AV3" s="162" t="n">
        <v>29719397034.8755</v>
      </c>
      <c r="AW3" s="162" t="n">
        <v>10378161307.5472</v>
      </c>
      <c r="AX3" s="135"/>
    </row>
    <row r="4">
      <c r="A4" t="str">
        <f>M4</f>
      </c>
      <c r="B4" t="str">
        <f>N4</f>
      </c>
      <c r="M4" s="1" t="s">
        <v>528</v>
      </c>
      <c r="N4" s="1" t="s">
        <v>524</v>
      </c>
      <c r="O4" s="162" t="n">
        <v>26470720032</v>
      </c>
      <c r="P4" s="162" t="n">
        <v>39125270482</v>
      </c>
      <c r="Q4" s="162" t="n">
        <v>30828800785</v>
      </c>
      <c r="R4" s="162" t="n">
        <v>35112256851</v>
      </c>
      <c r="S4" s="162" t="n">
        <v>29982799865</v>
      </c>
      <c r="T4" s="162" t="n">
        <v>30284380653</v>
      </c>
      <c r="U4" s="162" t="n">
        <v>29513356860</v>
      </c>
      <c r="V4" s="162" t="n">
        <v>27030970397</v>
      </c>
      <c r="W4" s="162" t="n">
        <v>25936252158</v>
      </c>
      <c r="X4" s="162" t="n">
        <v>28716114351</v>
      </c>
      <c r="Y4" s="162" t="n">
        <v>31079163259</v>
      </c>
      <c r="Z4" s="162" t="n">
        <v>34577711170.1943</v>
      </c>
      <c r="AA4" s="162" t="n">
        <v>38020002025.7827</v>
      </c>
      <c r="AB4" s="162" t="n">
        <v>48290083148.0222</v>
      </c>
      <c r="AC4" s="162" t="n">
        <v>54389410155.2096</v>
      </c>
      <c r="AD4" s="162" t="n">
        <v>57559212607.3819</v>
      </c>
      <c r="AE4" s="162" t="n">
        <v>66534046273.8003</v>
      </c>
      <c r="AF4" s="162" t="n">
        <v>83052894022.8321</v>
      </c>
      <c r="AG4" s="162" t="n">
        <v>100699057718.772</v>
      </c>
      <c r="AH4" s="162" t="n">
        <v>93219878875.3645</v>
      </c>
      <c r="AI4" s="162" t="n">
        <v>90176966070.3226</v>
      </c>
      <c r="AJ4" s="162" t="n">
        <v>100251332235.003</v>
      </c>
      <c r="AK4" s="162" t="n">
        <v>99462574399.3067</v>
      </c>
      <c r="AL4" s="162" t="n">
        <v>90803491454.5867</v>
      </c>
      <c r="AM4" s="162" t="n">
        <v>73101046181.2744</v>
      </c>
      <c r="AN4" s="162" t="n">
        <v>78025365124.793</v>
      </c>
      <c r="AO4" s="162" t="n">
        <v>93103962205.8286</v>
      </c>
      <c r="AP4" s="162" t="n">
        <v>104424860803.991</v>
      </c>
      <c r="AQ4" s="162" t="n">
        <v>112909980557.363</v>
      </c>
      <c r="AR4" s="162" t="n">
        <v>120837507942.619</v>
      </c>
      <c r="AS4" s="162" t="n">
        <v>152779676294.124</v>
      </c>
      <c r="AT4" s="162" t="n">
        <v>126402256263.789</v>
      </c>
      <c r="AU4" s="162" t="n">
        <v>112042770197.137</v>
      </c>
      <c r="AV4" s="162" t="n">
        <v>70235202946.6794</v>
      </c>
      <c r="AW4" s="162" t="n">
        <v>13110538370.3408</v>
      </c>
      <c r="AX4" s="135"/>
    </row>
    <row r="5">
      <c r="A5" t="str">
        <f>M5</f>
      </c>
      <c r="B5" t="str">
        <f>N5</f>
      </c>
      <c r="M5" s="1" t="s">
        <v>528</v>
      </c>
      <c r="N5" s="1" t="s">
        <v>525</v>
      </c>
      <c r="O5" s="162" t="n">
        <v>24343032000</v>
      </c>
      <c r="P5" s="162" t="n">
        <v>1432967498</v>
      </c>
      <c r="Q5" s="162" t="n">
        <v>1940135211</v>
      </c>
      <c r="R5" s="162" t="n">
        <v>892674249</v>
      </c>
      <c r="S5" s="162" t="n">
        <v>788942689</v>
      </c>
      <c r="T5" s="162" t="n">
        <v>449992810</v>
      </c>
      <c r="U5" s="162" t="n">
        <v>576951474</v>
      </c>
      <c r="V5" s="162" t="n">
        <v>1783503075</v>
      </c>
      <c r="W5" s="162" t="n">
        <v>2479722837</v>
      </c>
      <c r="X5" s="162" t="n">
        <v>2808081607</v>
      </c>
      <c r="Y5" s="162" t="n">
        <v>2800326556.3501</v>
      </c>
      <c r="Z5" s="162" t="n">
        <v>919604640.4881</v>
      </c>
      <c r="AA5" s="162" t="n">
        <v>2564702564.9802</v>
      </c>
      <c r="AB5" s="162" t="n">
        <v>1912180360.9094</v>
      </c>
      <c r="AC5" s="162" t="n">
        <v>2041716557.6139</v>
      </c>
      <c r="AD5" s="162" t="n">
        <v>1560010076.1468</v>
      </c>
      <c r="AE5" s="162" t="n">
        <v>853680278.2802</v>
      </c>
      <c r="AF5" s="162" t="n">
        <v>331636725.4613</v>
      </c>
      <c r="AG5" s="162" t="n">
        <v>641428419.9954</v>
      </c>
      <c r="AH5" s="162" t="n">
        <v>480307794.8083</v>
      </c>
      <c r="AI5" s="162" t="n">
        <v>1268828642.3897</v>
      </c>
      <c r="AJ5" s="162" t="n">
        <v>499228379.7511</v>
      </c>
      <c r="AK5" s="162" t="n">
        <v>443343369.6095</v>
      </c>
      <c r="AL5" s="162" t="n">
        <v>253154576.7114</v>
      </c>
      <c r="AM5" s="162" t="n">
        <v>353702283.5882</v>
      </c>
      <c r="AN5" s="162" t="n">
        <v>228892527.4141</v>
      </c>
      <c r="AO5" s="162" t="n">
        <v>298543357.46</v>
      </c>
      <c r="AP5" s="162" t="n">
        <v>501916525.7238</v>
      </c>
      <c r="AQ5" s="162" t="n">
        <v>958617597.7952</v>
      </c>
      <c r="AR5" s="162" t="n">
        <v>552823274.4492</v>
      </c>
      <c r="AS5" s="162" t="n">
        <v>621259362.6289</v>
      </c>
      <c r="AT5" s="162" t="n">
        <v>636969360.0767</v>
      </c>
      <c r="AU5" s="162" t="n">
        <v>617006020.0223</v>
      </c>
      <c r="AV5" s="162" t="n">
        <v>311365975.9471</v>
      </c>
      <c r="AW5" s="162" t="n">
        <v>98376535.6657</v>
      </c>
      <c r="AX5" s="135"/>
    </row>
    <row r="6">
      <c r="A6" t="str">
        <f>M6</f>
      </c>
      <c r="B6" t="str">
        <f>N6</f>
      </c>
      <c r="M6" s="1" t="s">
        <v>530</v>
      </c>
      <c r="N6" s="1" t="s">
        <v>521</v>
      </c>
      <c r="O6" s="162" t="n">
        <v>944973000</v>
      </c>
      <c r="P6" s="162" t="n">
        <v>1191269851</v>
      </c>
      <c r="Q6" s="162" t="n">
        <v>1178184361</v>
      </c>
      <c r="R6" s="162" t="n">
        <v>1213181299</v>
      </c>
      <c r="S6" s="162" t="n">
        <v>968981321</v>
      </c>
      <c r="T6" s="162" t="n">
        <v>1162413352</v>
      </c>
      <c r="U6" s="162" t="n">
        <v>1439730423</v>
      </c>
      <c r="V6" s="162" t="n">
        <v>1385103356</v>
      </c>
      <c r="W6" s="162" t="n">
        <v>1543205696</v>
      </c>
      <c r="X6" s="162" t="n">
        <v>1800728879</v>
      </c>
      <c r="Y6" s="162" t="n">
        <v>2675911548.663</v>
      </c>
      <c r="Z6" s="162" t="n">
        <v>2741441508.8295</v>
      </c>
      <c r="AA6" s="162" t="n">
        <v>3108083132.84</v>
      </c>
      <c r="AB6" s="162" t="n">
        <v>3626483138.1291</v>
      </c>
      <c r="AC6" s="162" t="n">
        <v>3727945350.2358</v>
      </c>
      <c r="AD6" s="162" t="n">
        <v>3148821914.3663</v>
      </c>
      <c r="AE6" s="162" t="n">
        <v>3455792438.1804</v>
      </c>
      <c r="AF6" s="162" t="n">
        <v>4449745743.5118</v>
      </c>
      <c r="AG6" s="162" t="n">
        <v>4536898587.2112</v>
      </c>
      <c r="AH6" s="162" t="n">
        <v>5029662590.2339</v>
      </c>
      <c r="AI6" s="162" t="n">
        <v>5554611588.1791</v>
      </c>
      <c r="AJ6" s="162" t="n">
        <v>5113570556.0368</v>
      </c>
      <c r="AK6" s="162" t="n">
        <v>5097912354.8645</v>
      </c>
      <c r="AL6" s="162" t="n">
        <v>4233384038.6133</v>
      </c>
      <c r="AM6" s="162" t="n">
        <v>4217205145.9906</v>
      </c>
      <c r="AN6" s="162" t="n">
        <v>3950517270.7074</v>
      </c>
      <c r="AO6" s="162" t="n">
        <v>4449261175.2069</v>
      </c>
      <c r="AP6" s="162" t="n">
        <v>4604616214.3122</v>
      </c>
      <c r="AQ6" s="162" t="n">
        <v>5798897163.7573</v>
      </c>
      <c r="AR6" s="162" t="n">
        <v>6776782457.0146</v>
      </c>
      <c r="AS6" s="162" t="n">
        <v>6378228976.9058</v>
      </c>
      <c r="AT6" s="162" t="n">
        <v>6166397340.7313</v>
      </c>
      <c r="AU6" s="162" t="n">
        <v>6078927552.5333</v>
      </c>
      <c r="AV6" s="162" t="n">
        <v>2476544147.7828</v>
      </c>
      <c r="AW6" s="162" t="n">
        <v>760290175.0392</v>
      </c>
      <c r="AX6" s="135"/>
    </row>
    <row r="7">
      <c r="A7" t="str">
        <f>M7</f>
      </c>
      <c r="B7" t="str">
        <f>N7</f>
      </c>
      <c r="M7" s="1" t="s">
        <v>530</v>
      </c>
      <c r="N7" s="1" t="s">
        <v>529</v>
      </c>
      <c r="O7" s="162" t="n">
        <v>9109760764</v>
      </c>
      <c r="P7" s="162" t="n">
        <v>9081328762</v>
      </c>
      <c r="Q7" s="162" t="n">
        <v>10945548898</v>
      </c>
      <c r="R7" s="162" t="n">
        <v>11263461256</v>
      </c>
      <c r="S7" s="162" t="n">
        <v>10274264266</v>
      </c>
      <c r="T7" s="162" t="n">
        <v>10868177910</v>
      </c>
      <c r="U7" s="162" t="n">
        <v>10462898696</v>
      </c>
      <c r="V7" s="162" t="n">
        <v>10076391835</v>
      </c>
      <c r="W7" s="162" t="n">
        <v>10199966732</v>
      </c>
      <c r="X7" s="162" t="n">
        <v>11227112128</v>
      </c>
      <c r="Y7" s="162" t="n">
        <v>10804445627.54</v>
      </c>
      <c r="Z7" s="162" t="n">
        <v>9822124882.4702</v>
      </c>
      <c r="AA7" s="162" t="n">
        <v>10740862363.3795</v>
      </c>
      <c r="AB7" s="162" t="n">
        <v>13425416321.6297</v>
      </c>
      <c r="AC7" s="162" t="n">
        <v>14357832087.9376</v>
      </c>
      <c r="AD7" s="162" t="n">
        <v>17273452782.4772</v>
      </c>
      <c r="AE7" s="162" t="n">
        <v>18214528798.9584</v>
      </c>
      <c r="AF7" s="162" t="n">
        <v>19678404623.1516</v>
      </c>
      <c r="AG7" s="162" t="n">
        <v>19152734394.0118</v>
      </c>
      <c r="AH7" s="162" t="n">
        <v>20297325477.5317</v>
      </c>
      <c r="AI7" s="162" t="n">
        <v>19413095162.9708</v>
      </c>
      <c r="AJ7" s="162" t="n">
        <v>18109202932.7414</v>
      </c>
      <c r="AK7" s="162" t="n">
        <v>16052750950.7509</v>
      </c>
      <c r="AL7" s="162" t="n">
        <v>14242355288.6462</v>
      </c>
      <c r="AM7" s="162" t="n">
        <v>12329654817.3902</v>
      </c>
      <c r="AN7" s="162" t="n">
        <v>11042969416.5353</v>
      </c>
      <c r="AO7" s="162" t="n">
        <v>10582415361.299</v>
      </c>
      <c r="AP7" s="162" t="n">
        <v>10460477414.5861</v>
      </c>
      <c r="AQ7" s="162" t="n">
        <v>10845903882.971</v>
      </c>
      <c r="AR7" s="162" t="n">
        <v>12279295844.2965</v>
      </c>
      <c r="AS7" s="162" t="n">
        <v>12644593820.4304</v>
      </c>
      <c r="AT7" s="162" t="n">
        <v>12555593250.8087</v>
      </c>
      <c r="AU7" s="162" t="n">
        <v>13385788522.8427</v>
      </c>
      <c r="AV7" s="162" t="n">
        <v>7983243698.3293</v>
      </c>
      <c r="AW7" s="162" t="n">
        <v>2149638320.6597</v>
      </c>
      <c r="AX7" s="135"/>
    </row>
    <row r="8">
      <c r="A8" t="str">
        <f>M8</f>
      </c>
      <c r="B8" t="str">
        <f>N8</f>
      </c>
      <c r="M8" s="1" t="s">
        <v>530</v>
      </c>
      <c r="N8" s="1" t="s">
        <v>524</v>
      </c>
      <c r="O8" s="162" t="n">
        <v>7124632000</v>
      </c>
      <c r="P8" s="162" t="n">
        <v>8094829886</v>
      </c>
      <c r="Q8" s="162" t="n">
        <v>8598982544</v>
      </c>
      <c r="R8" s="162" t="n">
        <v>9554572742</v>
      </c>
      <c r="S8" s="162" t="n">
        <v>10918602437</v>
      </c>
      <c r="T8" s="162" t="n">
        <v>9758228116</v>
      </c>
      <c r="U8" s="162" t="n">
        <v>8950095425</v>
      </c>
      <c r="V8" s="162" t="n">
        <v>8939809925</v>
      </c>
      <c r="W8" s="162" t="n">
        <v>8879620494</v>
      </c>
      <c r="X8" s="162" t="n">
        <v>7006946865</v>
      </c>
      <c r="Y8" s="162" t="n">
        <v>6579376372</v>
      </c>
      <c r="Z8" s="162" t="n">
        <v>9222027999.69</v>
      </c>
      <c r="AA8" s="162" t="n">
        <v>11985220776.4004</v>
      </c>
      <c r="AB8" s="162" t="n">
        <v>12441487724.82</v>
      </c>
      <c r="AC8" s="162" t="n">
        <v>12955924680.1613</v>
      </c>
      <c r="AD8" s="162" t="n">
        <v>15083052930.4134</v>
      </c>
      <c r="AE8" s="162" t="n">
        <v>17576609077.4375</v>
      </c>
      <c r="AF8" s="162" t="n">
        <v>18109318668.556</v>
      </c>
      <c r="AG8" s="162" t="n">
        <v>17436837416.496</v>
      </c>
      <c r="AH8" s="162" t="n">
        <v>18369799153.3911</v>
      </c>
      <c r="AI8" s="162" t="n">
        <v>16494724513.5524</v>
      </c>
      <c r="AJ8" s="162" t="n">
        <v>15778850087.0111</v>
      </c>
      <c r="AK8" s="162" t="n">
        <v>13776350802.4199</v>
      </c>
      <c r="AL8" s="162" t="n">
        <v>9430426130.5738</v>
      </c>
      <c r="AM8" s="162" t="n">
        <v>9090899934.0029</v>
      </c>
      <c r="AN8" s="162" t="n">
        <v>8736410067.8878</v>
      </c>
      <c r="AO8" s="162" t="n">
        <v>9493903516.2955</v>
      </c>
      <c r="AP8" s="162" t="n">
        <v>10485817805.8901</v>
      </c>
      <c r="AQ8" s="162" t="n">
        <v>10490770474.8567</v>
      </c>
      <c r="AR8" s="162" t="n">
        <v>11804811927.5549</v>
      </c>
      <c r="AS8" s="162" t="n">
        <v>12534222651.2376</v>
      </c>
      <c r="AT8" s="162" t="n">
        <v>14020981994.2847</v>
      </c>
      <c r="AU8" s="162" t="n">
        <v>15711781778.0478</v>
      </c>
      <c r="AV8" s="162" t="n">
        <v>11852969051.1807</v>
      </c>
      <c r="AW8" s="162" t="n">
        <v>2173066185.1525</v>
      </c>
      <c r="AX8" s="135"/>
    </row>
    <row r="9">
      <c r="A9" t="str">
        <f>M9</f>
      </c>
      <c r="B9" t="str">
        <f>N9</f>
      </c>
      <c r="M9" s="1" t="s">
        <v>530</v>
      </c>
      <c r="N9" s="1" t="s">
        <v>525</v>
      </c>
      <c r="O9" s="162" t="n">
        <v>3718775000</v>
      </c>
      <c r="P9" s="162" t="n">
        <v>2677771000</v>
      </c>
      <c r="Q9" s="162" t="n">
        <v>1290044641</v>
      </c>
      <c r="R9" s="162" t="n">
        <v>586720931</v>
      </c>
      <c r="S9" s="162" t="n">
        <v>350405357</v>
      </c>
      <c r="T9" s="162" t="n">
        <v>495174139</v>
      </c>
      <c r="U9" s="162" t="n">
        <v>23475846</v>
      </c>
      <c r="V9" s="162" t="n">
        <v>49381582</v>
      </c>
      <c r="W9" s="162" t="n">
        <v>36949403</v>
      </c>
      <c r="X9" s="162" t="n">
        <v>20423303</v>
      </c>
      <c r="Y9" s="162" t="n">
        <v>18566142</v>
      </c>
      <c r="Z9" s="162" t="n">
        <v>13989351.4</v>
      </c>
      <c r="AA9" s="162" t="n">
        <v>89896823</v>
      </c>
      <c r="AB9" s="162" t="n">
        <v>110136444</v>
      </c>
      <c r="AC9" s="162" t="n">
        <v>238832727.5625</v>
      </c>
      <c r="AD9" s="162" t="n">
        <v>272678966.1688</v>
      </c>
      <c r="AE9" s="162" t="n">
        <v>110634218.5317</v>
      </c>
      <c r="AF9" s="162" t="n">
        <v>31762118.1742</v>
      </c>
      <c r="AG9" s="162" t="n">
        <v>26564166.4336</v>
      </c>
      <c r="AH9" s="162" t="n">
        <v>68859404.8315</v>
      </c>
      <c r="AI9" s="162" t="n">
        <v>2539352.6851</v>
      </c>
      <c r="AJ9" s="162" t="n">
        <v>28643744.0835</v>
      </c>
      <c r="AK9" s="162" t="n">
        <v>41419584.9206</v>
      </c>
      <c r="AL9" s="162" t="n">
        <v>35580044.8213</v>
      </c>
      <c r="AM9" s="162" t="n">
        <v>53353646.0207</v>
      </c>
      <c r="AN9" s="162" t="n">
        <v>51364343.8138</v>
      </c>
      <c r="AO9" s="162" t="n">
        <v>47696143.4144</v>
      </c>
      <c r="AP9" s="162" t="n">
        <v>47085213.8547</v>
      </c>
      <c r="AQ9" s="162" t="n">
        <v>107269654.9937</v>
      </c>
      <c r="AR9" s="162" t="n">
        <v>168737084.6271</v>
      </c>
      <c r="AS9" s="162" t="n">
        <v>173339847.5771</v>
      </c>
      <c r="AT9" s="162" t="n">
        <v>105526457.5991</v>
      </c>
      <c r="AU9" s="162" t="n">
        <v>149897998.4147</v>
      </c>
      <c r="AV9" s="162" t="n">
        <v>303418921.0792</v>
      </c>
      <c r="AW9" s="162" t="n">
        <v>2420058.75</v>
      </c>
      <c r="AX9" s="135"/>
    </row>
    <row r="10">
      <c r="A10" t="str">
        <f>M10</f>
      </c>
      <c r="B10" t="str">
        <f>N10</f>
      </c>
      <c r="M10" s="1" t="s">
        <v>531</v>
      </c>
      <c r="N10" s="1" t="s">
        <v>521</v>
      </c>
      <c r="O10" s="162" t="n">
        <v>2223217000</v>
      </c>
      <c r="P10" s="162" t="n">
        <v>2040671817</v>
      </c>
      <c r="Q10" s="162" t="n">
        <v>2053944803</v>
      </c>
      <c r="R10" s="162" t="n">
        <v>1976101124</v>
      </c>
      <c r="S10" s="162" t="n">
        <v>2284203375</v>
      </c>
      <c r="T10" s="162" t="n">
        <v>2593158725</v>
      </c>
      <c r="U10" s="162" t="n">
        <v>2737526319</v>
      </c>
      <c r="V10" s="162" t="n">
        <v>2660069815</v>
      </c>
      <c r="W10" s="162" t="n">
        <v>3100844045</v>
      </c>
      <c r="X10" s="162" t="n">
        <v>3652782067</v>
      </c>
      <c r="Y10" s="162" t="n">
        <v>3909502070.8305</v>
      </c>
      <c r="Z10" s="162" t="n">
        <v>5090742863.2779</v>
      </c>
      <c r="AA10" s="162" t="n">
        <v>5725049545.816</v>
      </c>
      <c r="AB10" s="162" t="n">
        <v>7843537289.4809</v>
      </c>
      <c r="AC10" s="162" t="n">
        <v>8118435971.1273</v>
      </c>
      <c r="AD10" s="162" t="n">
        <v>13036581985.2446</v>
      </c>
      <c r="AE10" s="162" t="n">
        <v>16032111522.2079</v>
      </c>
      <c r="AF10" s="162" t="n">
        <v>16051481205.4218</v>
      </c>
      <c r="AG10" s="162" t="n">
        <v>17872200899.3864</v>
      </c>
      <c r="AH10" s="162" t="n">
        <v>20259030359.3375</v>
      </c>
      <c r="AI10" s="162" t="n">
        <v>19986210480.7996</v>
      </c>
      <c r="AJ10" s="162" t="n">
        <v>17086534161.2684</v>
      </c>
      <c r="AK10" s="162" t="n">
        <v>13517137251.0287</v>
      </c>
      <c r="AL10" s="162" t="n">
        <v>10637425096.4219</v>
      </c>
      <c r="AM10" s="162" t="n">
        <v>9151512642.2784</v>
      </c>
      <c r="AN10" s="162" t="n">
        <v>8222660748.3739</v>
      </c>
      <c r="AO10" s="162" t="n">
        <v>8172618683.0702</v>
      </c>
      <c r="AP10" s="162" t="n">
        <v>9121267276.316</v>
      </c>
      <c r="AQ10" s="162" t="n">
        <v>11843710297.1068</v>
      </c>
      <c r="AR10" s="162" t="n">
        <v>13413006710.8383</v>
      </c>
      <c r="AS10" s="162" t="n">
        <v>15850952015.0906</v>
      </c>
      <c r="AT10" s="162" t="n">
        <v>13796508297.1195</v>
      </c>
      <c r="AU10" s="162" t="n">
        <v>14235074148.4329</v>
      </c>
      <c r="AV10" s="162" t="n">
        <v>7090793961.4671</v>
      </c>
      <c r="AW10" s="162" t="n">
        <v>1723351995.8075</v>
      </c>
      <c r="AX10" s="135"/>
    </row>
    <row r="11">
      <c r="A11" t="str">
        <f>M11</f>
      </c>
      <c r="B11" t="str">
        <f>N11</f>
      </c>
      <c r="M11" s="1" t="s">
        <v>531</v>
      </c>
      <c r="N11" s="1" t="s">
        <v>529</v>
      </c>
      <c r="O11" s="162" t="n">
        <v>17936721825</v>
      </c>
      <c r="P11" s="162" t="n">
        <v>26251184852</v>
      </c>
      <c r="Q11" s="162" t="n">
        <v>25345708807</v>
      </c>
      <c r="R11" s="162" t="n">
        <v>24178867901</v>
      </c>
      <c r="S11" s="162" t="n">
        <v>28603318411</v>
      </c>
      <c r="T11" s="162" t="n">
        <v>29199642516</v>
      </c>
      <c r="U11" s="162" t="n">
        <v>29847199059</v>
      </c>
      <c r="V11" s="162" t="n">
        <v>30157144754</v>
      </c>
      <c r="W11" s="162" t="n">
        <v>30169880861</v>
      </c>
      <c r="X11" s="162" t="n">
        <v>32270398537</v>
      </c>
      <c r="Y11" s="162" t="n">
        <v>34256005425.683</v>
      </c>
      <c r="Z11" s="162" t="n">
        <v>38157514661.172</v>
      </c>
      <c r="AA11" s="162" t="n">
        <v>43760658153.9377</v>
      </c>
      <c r="AB11" s="162" t="n">
        <v>54550413831.7657</v>
      </c>
      <c r="AC11" s="162" t="n">
        <v>62947611103.0847</v>
      </c>
      <c r="AD11" s="162" t="n">
        <v>67314462786.4169</v>
      </c>
      <c r="AE11" s="162" t="n">
        <v>75425454087.5806</v>
      </c>
      <c r="AF11" s="162" t="n">
        <v>83763837050.01</v>
      </c>
      <c r="AG11" s="162" t="n">
        <v>97918604860.6493</v>
      </c>
      <c r="AH11" s="162" t="n">
        <v>95264629303.1492</v>
      </c>
      <c r="AI11" s="162" t="n">
        <v>104114583511.649</v>
      </c>
      <c r="AJ11" s="162" t="n">
        <v>102516841576.936</v>
      </c>
      <c r="AK11" s="162" t="n">
        <v>99085711764.5275</v>
      </c>
      <c r="AL11" s="162" t="n">
        <v>84909492855.3805</v>
      </c>
      <c r="AM11" s="162" t="n">
        <v>83104356467.1012</v>
      </c>
      <c r="AN11" s="162" t="n">
        <v>76908430621.6317</v>
      </c>
      <c r="AO11" s="162" t="n">
        <v>78752151112.9253</v>
      </c>
      <c r="AP11" s="162" t="n">
        <v>83261936081.0277</v>
      </c>
      <c r="AQ11" s="162" t="n">
        <v>95047239263.6169</v>
      </c>
      <c r="AR11" s="162" t="n">
        <v>102838596301.643</v>
      </c>
      <c r="AS11" s="162" t="n">
        <v>110616728413.023</v>
      </c>
      <c r="AT11" s="162" t="n">
        <v>100136149583.219</v>
      </c>
      <c r="AU11" s="162" t="n">
        <v>107845298798.536</v>
      </c>
      <c r="AV11" s="162" t="n">
        <v>54656768578.0021</v>
      </c>
      <c r="AW11" s="162" t="n">
        <v>17853452383.7357</v>
      </c>
      <c r="AX11" s="135"/>
    </row>
    <row r="12">
      <c r="A12" t="str">
        <f>M12</f>
      </c>
      <c r="B12" t="str">
        <f>N12</f>
      </c>
      <c r="M12" s="1" t="s">
        <v>531</v>
      </c>
      <c r="N12" s="1" t="s">
        <v>524</v>
      </c>
      <c r="O12" s="162" t="n">
        <v>9777638701</v>
      </c>
      <c r="P12" s="162" t="n">
        <v>13119728868</v>
      </c>
      <c r="Q12" s="162" t="n">
        <v>13717646574</v>
      </c>
      <c r="R12" s="162" t="n">
        <v>12252023816</v>
      </c>
      <c r="S12" s="162" t="n">
        <v>12121363567</v>
      </c>
      <c r="T12" s="162" t="n">
        <v>12308553321</v>
      </c>
      <c r="U12" s="162" t="n">
        <v>12616503051</v>
      </c>
      <c r="V12" s="162" t="n">
        <v>12750553206</v>
      </c>
      <c r="W12" s="162" t="n">
        <v>12807510458</v>
      </c>
      <c r="X12" s="162" t="n">
        <v>11786628810</v>
      </c>
      <c r="Y12" s="162" t="n">
        <v>11443185130.2429</v>
      </c>
      <c r="Z12" s="162" t="n">
        <v>12170855583.1911</v>
      </c>
      <c r="AA12" s="162" t="n">
        <v>14158533487.3202</v>
      </c>
      <c r="AB12" s="162" t="n">
        <v>19649745137.0875</v>
      </c>
      <c r="AC12" s="162" t="n">
        <v>18371851717.3621</v>
      </c>
      <c r="AD12" s="162" t="n">
        <v>20251388757.8393</v>
      </c>
      <c r="AE12" s="162" t="n">
        <v>22899382637.4426</v>
      </c>
      <c r="AF12" s="162" t="n">
        <v>26720740733.1685</v>
      </c>
      <c r="AG12" s="162" t="n">
        <v>29998953879.6766</v>
      </c>
      <c r="AH12" s="162" t="n">
        <v>33731964485.7041</v>
      </c>
      <c r="AI12" s="162" t="n">
        <v>31698564507.7063</v>
      </c>
      <c r="AJ12" s="162" t="n">
        <v>32960035126.336</v>
      </c>
      <c r="AK12" s="162" t="n">
        <v>35445650564.6458</v>
      </c>
      <c r="AL12" s="162" t="n">
        <v>32366040618.4178</v>
      </c>
      <c r="AM12" s="162" t="n">
        <v>34177210022.5655</v>
      </c>
      <c r="AN12" s="162" t="n">
        <v>33942409904.3775</v>
      </c>
      <c r="AO12" s="162" t="n">
        <v>36794949939.5457</v>
      </c>
      <c r="AP12" s="162" t="n">
        <v>37626328115.4263</v>
      </c>
      <c r="AQ12" s="162" t="n">
        <v>40585396726.1404</v>
      </c>
      <c r="AR12" s="162" t="n">
        <v>42752154443.5082</v>
      </c>
      <c r="AS12" s="162" t="n">
        <v>45067893983.0363</v>
      </c>
      <c r="AT12" s="162" t="n">
        <v>45269324545.9518</v>
      </c>
      <c r="AU12" s="162" t="n">
        <v>46571833164.8948</v>
      </c>
      <c r="AV12" s="162" t="n">
        <v>25313188464.6272</v>
      </c>
      <c r="AW12" s="162" t="n">
        <v>7011761969.854</v>
      </c>
      <c r="AX12" s="135"/>
    </row>
    <row r="13">
      <c r="A13" t="str">
        <f>M13</f>
      </c>
      <c r="B13" t="str">
        <f>N13</f>
      </c>
      <c r="M13" s="1" t="s">
        <v>531</v>
      </c>
      <c r="N13" s="1" t="s">
        <v>525</v>
      </c>
      <c r="O13" s="162" t="n">
        <v>1133690000</v>
      </c>
      <c r="P13" s="162" t="n">
        <v>314013130</v>
      </c>
      <c r="Q13" s="162" t="n">
        <v>185869834</v>
      </c>
      <c r="R13" s="162" t="n">
        <v>48747539</v>
      </c>
      <c r="S13" s="162" t="n">
        <v>127922906</v>
      </c>
      <c r="T13" s="162" t="n">
        <v>515058831</v>
      </c>
      <c r="U13" s="162" t="n">
        <v>177913556</v>
      </c>
      <c r="V13" s="162" t="n">
        <v>684916766</v>
      </c>
      <c r="W13" s="162" t="n">
        <v>2129709087</v>
      </c>
      <c r="X13" s="162" t="n">
        <v>2617245375</v>
      </c>
      <c r="Y13" s="162" t="n">
        <v>2868080770.376</v>
      </c>
      <c r="Z13" s="162" t="n">
        <v>1733063612.6084</v>
      </c>
      <c r="AA13" s="162" t="n">
        <v>3289113292.3623</v>
      </c>
      <c r="AB13" s="162" t="n">
        <v>4939598891.1499</v>
      </c>
      <c r="AC13" s="162" t="n">
        <v>5180679001.627</v>
      </c>
      <c r="AD13" s="162" t="n">
        <v>5934286457.7223</v>
      </c>
      <c r="AE13" s="162" t="n">
        <v>5093919259.2992</v>
      </c>
      <c r="AF13" s="162" t="n">
        <v>833509437.602</v>
      </c>
      <c r="AG13" s="162" t="n">
        <v>1037610892.2465</v>
      </c>
      <c r="AH13" s="162" t="n">
        <v>965330211.1314</v>
      </c>
      <c r="AI13" s="162" t="n">
        <v>3134916178.0694</v>
      </c>
      <c r="AJ13" s="162" t="n">
        <v>3882880474.6292</v>
      </c>
      <c r="AK13" s="162" t="n">
        <v>3067554268.9064</v>
      </c>
      <c r="AL13" s="162" t="n">
        <v>3089455143.1402</v>
      </c>
      <c r="AM13" s="162" t="n">
        <v>1783417702.2556</v>
      </c>
      <c r="AN13" s="162" t="n">
        <v>1529500980.497</v>
      </c>
      <c r="AO13" s="162" t="n">
        <v>1417918483.9817</v>
      </c>
      <c r="AP13" s="162" t="n">
        <v>1389676730.8203</v>
      </c>
      <c r="AQ13" s="162" t="n">
        <v>1098392013.165</v>
      </c>
      <c r="AR13" s="162" t="n">
        <v>811586777.3174</v>
      </c>
      <c r="AS13" s="162" t="n">
        <v>866648732.4511</v>
      </c>
      <c r="AT13" s="162" t="n">
        <v>806867515.7657</v>
      </c>
      <c r="AU13" s="162" t="n">
        <v>564308520.0466</v>
      </c>
      <c r="AV13" s="162" t="n">
        <v>229625425.3372</v>
      </c>
      <c r="AW13" s="162" t="n">
        <v>84273068.3723</v>
      </c>
      <c r="AX13" s="135"/>
    </row>
    <row r="14">
      <c r="A14" t="str">
        <f>M14</f>
      </c>
      <c r="B14" t="str">
        <f>N14</f>
      </c>
      <c r="M14" s="1" t="s">
        <v>525</v>
      </c>
      <c r="N14" s="1" t="s">
        <v>521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 t="n">
        <v>3690942.75</v>
      </c>
      <c r="Z14" s="162" t="n">
        <v>2761274.6702</v>
      </c>
      <c r="AA14" s="162" t="n">
        <v>13905673.16</v>
      </c>
      <c r="AB14" s="162" t="n">
        <v>8206522.4525</v>
      </c>
      <c r="AC14" s="162" t="n">
        <v>1890145.0456</v>
      </c>
      <c r="AD14" s="162" t="n">
        <v>50821.49</v>
      </c>
      <c r="AE14" s="162" t="n">
        <v>3322815.68</v>
      </c>
      <c r="AF14" s="162" t="n">
        <v>0</v>
      </c>
      <c r="AG14" s="162" t="n">
        <v>-26383.2223</v>
      </c>
      <c r="AH14" s="162" t="n">
        <v>259216.3589</v>
      </c>
      <c r="AI14" s="162" t="n">
        <v>-8885.2999</v>
      </c>
      <c r="AJ14" s="162" t="n">
        <v>-28783.12</v>
      </c>
      <c r="AK14" s="162"/>
      <c r="AL14" s="162" t="n">
        <v>-52150.8511</v>
      </c>
      <c r="AM14" s="162"/>
      <c r="AN14" s="162"/>
      <c r="AO14" s="162" t="n">
        <v>-2315.6101</v>
      </c>
      <c r="AP14" s="162" t="n">
        <v>0</v>
      </c>
      <c r="AQ14" s="162" t="n">
        <v>-233000.08</v>
      </c>
      <c r="AR14" s="162" t="n">
        <v>465885</v>
      </c>
      <c r="AS14" s="162" t="n">
        <v>0</v>
      </c>
      <c r="AT14" s="162" t="n">
        <v>376316</v>
      </c>
      <c r="AU14" s="162"/>
      <c r="AV14" s="162"/>
      <c r="AW14" s="162"/>
      <c r="AX14" s="135"/>
    </row>
    <row r="15">
      <c r="A15" t="str">
        <f>M15</f>
      </c>
      <c r="B15" t="str">
        <f>N15</f>
      </c>
      <c r="M15" s="1" t="s">
        <v>525</v>
      </c>
      <c r="N15" s="1" t="s">
        <v>529</v>
      </c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 t="n">
        <v>22156426.0743</v>
      </c>
      <c r="Z15" s="162" t="n">
        <v>4709836.7677</v>
      </c>
      <c r="AA15" s="162" t="n">
        <v>64250531.7549</v>
      </c>
      <c r="AB15" s="162" t="n">
        <v>16167107.8476</v>
      </c>
      <c r="AC15" s="162" t="n">
        <v>1199337.0013</v>
      </c>
      <c r="AD15" s="162" t="n">
        <v>1817130.1201</v>
      </c>
      <c r="AE15" s="162" t="n">
        <v>13794082.2666</v>
      </c>
      <c r="AF15" s="162" t="n">
        <v>696872.27</v>
      </c>
      <c r="AG15" s="162" t="n">
        <v>-111723.4474</v>
      </c>
      <c r="AH15" s="162" t="n">
        <v>-984.48</v>
      </c>
      <c r="AI15" s="162" t="n">
        <v>-9526.3</v>
      </c>
      <c r="AJ15" s="162" t="n">
        <v>-30729.11</v>
      </c>
      <c r="AK15" s="162" t="n">
        <v>-3330.9501</v>
      </c>
      <c r="AL15" s="162" t="n">
        <v>-47572.2695</v>
      </c>
      <c r="AM15" s="162"/>
      <c r="AN15" s="162"/>
      <c r="AO15" s="162" t="n">
        <v>1400386</v>
      </c>
      <c r="AP15" s="162" t="n">
        <v>-245</v>
      </c>
      <c r="AQ15" s="162"/>
      <c r="AR15" s="162"/>
      <c r="AS15" s="162"/>
      <c r="AT15" s="162"/>
      <c r="AU15" s="162"/>
      <c r="AV15" s="162"/>
      <c r="AW15" s="162"/>
      <c r="AX15" s="135"/>
    </row>
    <row r="16">
      <c r="A16" t="str">
        <f>M16</f>
      </c>
      <c r="B16" t="str">
        <f>N16</f>
      </c>
      <c r="M16" s="1" t="s">
        <v>525</v>
      </c>
      <c r="N16" s="1" t="s">
        <v>524</v>
      </c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 t="n">
        <v>1252191.53</v>
      </c>
      <c r="Z16" s="162" t="n">
        <v>1203155.625</v>
      </c>
      <c r="AA16" s="162" t="n">
        <v>3982472.26</v>
      </c>
      <c r="AB16" s="162" t="n">
        <v>45489964</v>
      </c>
      <c r="AC16" s="162" t="n">
        <v>3795649.6791</v>
      </c>
      <c r="AD16" s="162" t="n">
        <v>1556401.4308</v>
      </c>
      <c r="AE16" s="162" t="n">
        <v>89339046.7109</v>
      </c>
      <c r="AF16" s="162" t="n">
        <v>16779375.35</v>
      </c>
      <c r="AG16" s="162" t="n">
        <v>78291.87</v>
      </c>
      <c r="AH16" s="162" t="n">
        <v>487022.9704</v>
      </c>
      <c r="AI16" s="162" t="n">
        <v>-180973.7676</v>
      </c>
      <c r="AJ16" s="162" t="n">
        <v>-11070.22</v>
      </c>
      <c r="AK16" s="162"/>
      <c r="AL16" s="162"/>
      <c r="AM16" s="162"/>
      <c r="AN16" s="162"/>
      <c r="AO16" s="162" t="n">
        <v>2181720.8109</v>
      </c>
      <c r="AP16" s="162"/>
      <c r="AQ16" s="162"/>
      <c r="AR16" s="162"/>
      <c r="AS16" s="162" t="n">
        <v>0</v>
      </c>
      <c r="AT16" s="162" t="n">
        <v>0</v>
      </c>
      <c r="AU16" s="162" t="n">
        <v>0</v>
      </c>
      <c r="AV16" s="162"/>
      <c r="AW16" s="162"/>
      <c r="AX16" s="135"/>
    </row>
    <row r="17">
      <c r="A17" t="str">
        <f>M17</f>
      </c>
      <c r="B17" t="str">
        <f>N17</f>
      </c>
      <c r="M17" s="1" t="s">
        <v>525</v>
      </c>
      <c r="N17" s="1" t="s">
        <v>525</v>
      </c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 t="n">
        <v>2407598.1843</v>
      </c>
      <c r="Z17" s="162" t="n">
        <v>1164308.8802</v>
      </c>
      <c r="AA17" s="162" t="n">
        <v>1945185.1204</v>
      </c>
      <c r="AB17" s="162" t="n">
        <v>5877405.8738</v>
      </c>
      <c r="AC17" s="162" t="n">
        <v>193064.06</v>
      </c>
      <c r="AD17" s="162" t="n">
        <v>378283.0801</v>
      </c>
      <c r="AE17" s="162" t="n">
        <v>3292352.1504</v>
      </c>
      <c r="AF17" s="162" t="n">
        <v>571337</v>
      </c>
      <c r="AG17" s="162" t="n">
        <v>427858.02</v>
      </c>
      <c r="AH17" s="162" t="n">
        <v>240913.3</v>
      </c>
      <c r="AI17" s="162" t="n">
        <v>-54534.2905</v>
      </c>
      <c r="AJ17" s="162" t="n">
        <v>-70242.6513</v>
      </c>
      <c r="AK17" s="162" t="n">
        <v>-3146.85</v>
      </c>
      <c r="AL17" s="162"/>
      <c r="AM17" s="162"/>
      <c r="AN17" s="162" t="n">
        <v>30000</v>
      </c>
      <c r="AO17" s="162" t="n">
        <v>1738.23</v>
      </c>
      <c r="AP17" s="162" t="n">
        <v>1345852</v>
      </c>
      <c r="AQ17" s="162" t="n">
        <v>20204.7109</v>
      </c>
      <c r="AR17" s="162" t="n">
        <v>0</v>
      </c>
      <c r="AS17" s="162" t="n">
        <v>10000</v>
      </c>
      <c r="AT17" s="162" t="n">
        <v>10000</v>
      </c>
      <c r="AU17" s="162"/>
      <c r="AV17" s="162" t="n">
        <v>10000</v>
      </c>
      <c r="AW17" s="162"/>
      <c r="AX17" s="135"/>
    </row>
    <row r="18">
      <c r="A18" t="str">
        <f>M18</f>
      </c>
      <c r="B18" t="str">
        <f>N18</f>
      </c>
      <c r="M18" t="s">
        <v>506</v>
      </c>
      <c r="N18" s="1" t="s">
        <v>519</v>
      </c>
      <c r="O18" s="162" t="str">
        <f>Sum(O2:O17)</f>
      </c>
      <c r="P18" s="162" t="str">
        <f>Sum(P2:P17)</f>
      </c>
      <c r="Q18" s="162" t="str">
        <f>Sum(Q2:Q17)</f>
      </c>
      <c r="R18" s="162" t="str">
        <f>Sum(R2:R17)</f>
      </c>
      <c r="S18" s="162" t="str">
        <f>Sum(S2:S17)</f>
      </c>
      <c r="T18" s="162" t="str">
        <f>Sum(T2:T17)</f>
      </c>
      <c r="U18" s="162" t="str">
        <f>Sum(U2:U17)</f>
      </c>
      <c r="V18" s="162" t="str">
        <f>Sum(V2:V17)</f>
      </c>
      <c r="W18" s="162" t="str">
        <f>Sum(W2:W17)</f>
      </c>
      <c r="X18" s="162" t="str">
        <f>Sum(X2:X17)</f>
      </c>
      <c r="Y18" s="162" t="str">
        <f>Sum(Y2:Y17)</f>
      </c>
      <c r="Z18" s="162" t="str">
        <f>Sum(Z2:Z17)</f>
      </c>
      <c r="AA18" s="162" t="str">
        <f>Sum(AA2:AA17)</f>
      </c>
      <c r="AB18" s="162" t="str">
        <f>Sum(AB2:AB17)</f>
      </c>
      <c r="AC18" s="162" t="str">
        <f>Sum(AC2:AC17)</f>
      </c>
      <c r="AD18" s="162" t="str">
        <f>Sum(AD2:AD17)</f>
      </c>
      <c r="AE18" s="162" t="str">
        <f>Sum(AE2:AE17)</f>
      </c>
      <c r="AF18" s="162" t="str">
        <f>Sum(AF2:AF17)</f>
      </c>
      <c r="AG18" s="162" t="str">
        <f>Sum(AG2:AG17)</f>
      </c>
      <c r="AH18" s="162" t="str">
        <f>Sum(AH2:AH17)</f>
      </c>
      <c r="AI18" s="162" t="str">
        <f>Sum(AI2:AI17)</f>
      </c>
      <c r="AJ18" s="162" t="str">
        <f>Sum(AJ2:AJ17)</f>
      </c>
      <c r="AK18" s="162" t="str">
        <f>Sum(AK2:AK17)</f>
      </c>
      <c r="AL18" s="162" t="str">
        <f>Sum(AL2:AL17)</f>
      </c>
      <c r="AM18" s="162" t="str">
        <f>Sum(AM2:AM17)</f>
      </c>
      <c r="AN18" s="162" t="str">
        <f>Sum(AN2:AN17)</f>
      </c>
      <c r="AO18" s="162" t="str">
        <f>Sum(AO2:AO17)</f>
      </c>
      <c r="AP18" s="162" t="str">
        <f>Sum(AP2:AP17)</f>
      </c>
      <c r="AQ18" s="162" t="str">
        <f>Sum(AQ2:AQ17)</f>
      </c>
      <c r="AR18" s="162" t="str">
        <f>Sum(AR2:AR17)</f>
      </c>
      <c r="AS18" s="162" t="str">
        <f>Sum(AS2:AS17)</f>
      </c>
      <c r="AT18" s="162" t="str">
        <f>Sum(AT2:AT17)</f>
      </c>
      <c r="AU18" s="162" t="str">
        <f>Sum(AU2:AU17)</f>
      </c>
      <c r="AV18" s="162" t="str">
        <f>Sum(AV2:AV17)</f>
      </c>
      <c r="AW18" s="162"/>
      <c r="AX18" s="135"/>
    </row>
    <row r="20">
      <c r="A20" s="24" t="n">
        <f t="shared" ref="A20:A37" si="3">M20</f>
        <v>0</v>
      </c>
      <c r="B20" s="24" t="str">
        <f t="shared" ref="B20:B37" si="4">N20</f>
        <v>Competition.sum</v>
      </c>
      <c r="C20" s="16" t="n">
        <f t="shared" ref="C20:C37" si="5">AN20</f>
        <v>2015</v>
      </c>
      <c r="D20" s="16" t="n">
        <f t="shared" ref="D20:D37" si="6">AT20</f>
        <v>2021</v>
      </c>
      <c r="E20" s="16" t="n">
        <f t="shared" ref="E20:E37" si="7">AU20</f>
        <v>2022</v>
      </c>
      <c r="F20" s="16" t="n">
        <f t="shared" ref="F20:F37" si="8">AV20</f>
        <v>2023</v>
      </c>
      <c r="G20" s="16" t="str">
        <f>D20&amp;"-"&amp;E20</f>
        <v>2021-2022</v>
      </c>
      <c r="H20" s="16" t="str">
        <f>C20&amp;"-"&amp;E20</f>
        <v>2015-2022</v>
      </c>
      <c r="I20" s="16" t="str">
        <f>F20&amp;"/"&amp;E20</f>
        <v>2023/2022</v>
      </c>
      <c r="J20" s="16" t="str">
        <f>"Share "&amp;AU20</f>
        <v>Share 2022</v>
      </c>
      <c r="K20" s="16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8" t="str">
        <f t="shared" si="3"/>
        <v>Products (All)</v>
      </c>
      <c r="B21" s="99" t="str">
        <f t="shared" si="4"/>
        <v>1 Offer</v>
      </c>
      <c r="C21" s="96" t="n">
        <f t="shared" si="5"/>
        <v>9.4309282379089492</v>
      </c>
      <c r="D21" s="96" t="n">
        <f t="shared" si="6"/>
        <v>15.507475029267258</v>
      </c>
      <c r="E21" s="96" t="n">
        <f t="shared" si="7"/>
        <v>18.741648498569301</v>
      </c>
      <c r="F21" s="96" t="n">
        <f t="shared" si="8"/>
        <v>6.8064923654477258</v>
      </c>
      <c r="G21" s="81" t="n">
        <f t="shared" ref="G21:G37" si="10">(E21/D21)-1</f>
        <v>0.20855577476011966</v>
      </c>
      <c r="H21" s="71" t="n">
        <f t="shared" ref="H21:H37" si="11">(E21/C21)-1</f>
        <v>0.98725385516502984</v>
      </c>
      <c r="I21" s="71" t="n">
        <f t="shared" ref="I21:I37" si="12">F21/E21</f>
        <v>0.3631746890337485</v>
      </c>
      <c r="J21" s="97" t="n">
        <f t="shared" ref="J21:J36" si="13">AU41</f>
        <v>8.9374068342905982E-2</v>
      </c>
      <c r="K21" s="100" t="n">
        <f t="shared" ref="K21:K36" si="14">AV41</f>
        <v>6.6480909833961474E-2</v>
      </c>
      <c r="M21" s="74" t="str">
        <f t="shared" ref="M21:N36" si="15">M2</f>
        <v>Products (All)</v>
      </c>
      <c r="N21" s="75" t="str">
        <f t="shared" si="15"/>
        <v>1 Offer</v>
      </c>
      <c r="O21" s="124" t="e">
        <f t="shared" ref="O21" si="16">IF(O2="","",O2/VLOOKUP(O$20,deflator,2,FALSE)/$B$1)</f>
        <v>#N/A</v>
      </c>
      <c r="P21" s="124" t="n">
        <f t="shared" ref="P21:AV21" si="17">IF(P2="","",P2/VLOOKUP(P$20,deflator,2,FALSE)/1000000000)</f>
        <v>4.8124546078914499</v>
      </c>
      <c r="Q21" s="124" t="n">
        <f t="shared" si="17"/>
        <v>3.7196981087564507</v>
      </c>
      <c r="R21" s="124" t="n">
        <f t="shared" si="17"/>
        <v>2.9866779779758672</v>
      </c>
      <c r="S21" s="124" t="n">
        <f t="shared" si="17"/>
        <v>1.9935087811432954</v>
      </c>
      <c r="T21" s="124" t="n">
        <f t="shared" si="17"/>
        <v>2.1107661889054632</v>
      </c>
      <c r="U21" s="124" t="n">
        <f t="shared" si="17"/>
        <v>2.0370638749019294</v>
      </c>
      <c r="V21" s="124" t="n">
        <f t="shared" si="17"/>
        <v>1.7201679679633406</v>
      </c>
      <c r="W21" s="124" t="n">
        <f t="shared" si="17"/>
        <v>2.0841436371907838</v>
      </c>
      <c r="X21" s="124" t="n">
        <f t="shared" si="17"/>
        <v>2.3294416762899068</v>
      </c>
      <c r="Y21" s="124" t="n">
        <f t="shared" si="17"/>
        <v>6.5954422480143364</v>
      </c>
      <c r="Z21" s="124" t="n">
        <f t="shared" si="17"/>
        <v>6.2941607975044844</v>
      </c>
      <c r="AA21" s="124" t="n">
        <f t="shared" si="17"/>
        <v>6.5180775709240386</v>
      </c>
      <c r="AB21" s="124" t="n">
        <f t="shared" si="17"/>
        <v>13.889021893607705</v>
      </c>
      <c r="AC21" s="124" t="n">
        <f t="shared" si="17"/>
        <v>10.57828984711033</v>
      </c>
      <c r="AD21" s="124" t="n">
        <f t="shared" si="17"/>
        <v>19.039847485000259</v>
      </c>
      <c r="AE21" s="124" t="n">
        <f t="shared" si="17"/>
        <v>20.576660261041827</v>
      </c>
      <c r="AF21" s="124" t="n">
        <f t="shared" si="17"/>
        <v>20.211940595916925</v>
      </c>
      <c r="AG21" s="124" t="n">
        <f t="shared" si="17"/>
        <v>27.614130534591272</v>
      </c>
      <c r="AH21" s="124" t="n">
        <f t="shared" si="17"/>
        <v>19.568524471776993</v>
      </c>
      <c r="AI21" s="124" t="n">
        <f t="shared" si="17"/>
        <v>19.733208898445351</v>
      </c>
      <c r="AJ21" s="124" t="n">
        <f t="shared" si="17"/>
        <v>18.455300149912098</v>
      </c>
      <c r="AK21" s="124" t="n">
        <f t="shared" si="17"/>
        <v>13.903889008290998</v>
      </c>
      <c r="AL21" s="124" t="n">
        <f t="shared" si="17"/>
        <v>9.5173819913701561</v>
      </c>
      <c r="AM21" s="124" t="n">
        <f t="shared" si="17"/>
        <v>9.6167195938558532</v>
      </c>
      <c r="AN21" s="124" t="n">
        <f t="shared" si="17"/>
        <v>9.4309282379089492</v>
      </c>
      <c r="AO21" s="124" t="n">
        <f t="shared" si="17"/>
        <v>9.056580797384191</v>
      </c>
      <c r="AP21" s="124" t="n">
        <f t="shared" si="17"/>
        <v>8.7926369515086709</v>
      </c>
      <c r="AQ21" s="124" t="n">
        <f t="shared" si="17"/>
        <v>11.248958838019819</v>
      </c>
      <c r="AR21" s="124" t="n">
        <f t="shared" si="17"/>
        <v>14.579689707393124</v>
      </c>
      <c r="AS21" s="124" t="n">
        <f t="shared" si="17"/>
        <v>14.044582129851062</v>
      </c>
      <c r="AT21" s="124" t="n">
        <f t="shared" si="17"/>
        <v>15.507475029267258</v>
      </c>
      <c r="AU21" s="124" t="n">
        <f t="shared" si="17"/>
        <v>18.741648498569301</v>
      </c>
      <c r="AV21" s="123" t="n">
        <f t="shared" si="17"/>
        <v>6.8064923654477258</v>
      </c>
    </row>
    <row r="22">
      <c r="A22" s="101" t="str">
        <f t="shared" si="3"/>
        <v>Products (All)</v>
      </c>
      <c r="B22" s="38" t="str">
        <f t="shared" si="4"/>
        <v>2+ Offers</v>
      </c>
      <c r="C22" s="26" t="n">
        <f t="shared" si="5"/>
        <v>52.395665027627764</v>
      </c>
      <c r="D22" s="26" t="n">
        <f t="shared" si="6"/>
        <v>56.090684495902053</v>
      </c>
      <c r="E22" s="26" t="n">
        <f t="shared" si="7"/>
        <v>78.273309990266796</v>
      </c>
      <c r="F22" s="26" t="n">
        <f t="shared" si="8"/>
        <v>27.823557117838245</v>
      </c>
      <c r="G22" s="29" t="n">
        <f t="shared" si="10"/>
        <v>0.39547788895294</v>
      </c>
      <c r="H22" s="25" t="n">
        <f t="shared" si="11"/>
        <v>0.49388904500007746</v>
      </c>
      <c r="I22" s="25" t="n">
        <f t="shared" si="12"/>
        <v>0.35546672449776401</v>
      </c>
      <c r="J22" s="11" t="n">
        <f t="shared" si="13"/>
        <v>0.37326514564765206</v>
      </c>
      <c r="K22" s="106" t="n">
        <f t="shared" si="14"/>
        <v>0.27176044468969401</v>
      </c>
      <c r="M22" s="77" t="str">
        <f t="shared" si="15"/>
        <v>Products (All)</v>
      </c>
      <c r="N22" s="1" t="str">
        <f t="shared" si="15"/>
        <v>2+ Offers</v>
      </c>
      <c r="O22" s="90" t="e">
        <f t="shared" ref="O22" si="18">IF(O3="","",O3/VLOOKUP(O$20,deflator,2,FALSE)/$B$1)</f>
        <v>#N/A</v>
      </c>
      <c r="P22" s="90" t="n">
        <f t="shared" ref="P22:AV22" si="19">IF(P3="","",P3/VLOOKUP(P$20,deflator,2,FALSE)/1000000000)</f>
        <v>58.181634272063313</v>
      </c>
      <c r="Q22" s="90" t="n">
        <f t="shared" si="19"/>
        <v>47.43453214411926</v>
      </c>
      <c r="R22" s="90" t="n">
        <f t="shared" si="19"/>
        <v>41.456101608695015</v>
      </c>
      <c r="S22" s="90" t="n">
        <f t="shared" si="19"/>
        <v>35.139367772893152</v>
      </c>
      <c r="T22" s="90" t="n">
        <f t="shared" si="19"/>
        <v>31.12443553012687</v>
      </c>
      <c r="U22" s="90" t="n">
        <f t="shared" si="19"/>
        <v>35.998560058077722</v>
      </c>
      <c r="V22" s="90" t="n">
        <f t="shared" si="19"/>
        <v>32.880667161313895</v>
      </c>
      <c r="W22" s="90" t="n">
        <f t="shared" si="19"/>
        <v>30.783937705820655</v>
      </c>
      <c r="X22" s="90" t="n">
        <f t="shared" si="19"/>
        <v>31.117590364564101</v>
      </c>
      <c r="Y22" s="90" t="n">
        <f t="shared" si="19"/>
        <v>34.952113114714557</v>
      </c>
      <c r="Z22" s="90" t="n">
        <f t="shared" si="19"/>
        <v>40.292198619287895</v>
      </c>
      <c r="AA22" s="90" t="n">
        <f t="shared" si="19"/>
        <v>49.830224248374201</v>
      </c>
      <c r="AB22" s="90" t="n">
        <f t="shared" si="19"/>
        <v>54.178191194718536</v>
      </c>
      <c r="AC22" s="90" t="n">
        <f t="shared" si="19"/>
        <v>59.965674444052148</v>
      </c>
      <c r="AD22" s="90" t="n">
        <f t="shared" si="19"/>
        <v>73.678985284974402</v>
      </c>
      <c r="AE22" s="90" t="n">
        <f t="shared" si="19"/>
        <v>75.697881721165714</v>
      </c>
      <c r="AF22" s="90" t="n">
        <f t="shared" si="19"/>
        <v>82.001816460196935</v>
      </c>
      <c r="AG22" s="90" t="n">
        <f t="shared" si="19"/>
        <v>90.580229915693096</v>
      </c>
      <c r="AH22" s="90" t="n">
        <f t="shared" si="19"/>
        <v>85.954474198161378</v>
      </c>
      <c r="AI22" s="90" t="n">
        <f t="shared" si="19"/>
        <v>72.574138779844674</v>
      </c>
      <c r="AJ22" s="90" t="n">
        <f t="shared" si="19"/>
        <v>74.310915703214008</v>
      </c>
      <c r="AK22" s="90" t="n">
        <f t="shared" si="19"/>
        <v>76.319958848450668</v>
      </c>
      <c r="AL22" s="90" t="n">
        <f t="shared" si="19"/>
        <v>60.453776524634094</v>
      </c>
      <c r="AM22" s="90" t="n">
        <f t="shared" si="19"/>
        <v>58.227766782539689</v>
      </c>
      <c r="AN22" s="90" t="n">
        <f t="shared" si="19"/>
        <v>52.395665027627764</v>
      </c>
      <c r="AO22" s="90" t="n">
        <f t="shared" si="19"/>
        <v>56.662063336757377</v>
      </c>
      <c r="AP22" s="90" t="n">
        <f t="shared" si="19"/>
        <v>59.800861519686983</v>
      </c>
      <c r="AQ22" s="90" t="n">
        <f t="shared" si="19"/>
        <v>67.870087423096265</v>
      </c>
      <c r="AR22" s="90" t="n">
        <f t="shared" si="19"/>
        <v>65.412648012128599</v>
      </c>
      <c r="AS22" s="90" t="n">
        <f t="shared" si="19"/>
        <v>57.795439949341898</v>
      </c>
      <c r="AT22" s="90" t="n">
        <f t="shared" si="19"/>
        <v>56.090684495902053</v>
      </c>
      <c r="AU22" s="90" t="n">
        <f t="shared" si="19"/>
        <v>78.273309990266796</v>
      </c>
      <c r="AV22" s="122" t="n">
        <f t="shared" si="19"/>
        <v>27.823557117838245</v>
      </c>
    </row>
    <row r="23">
      <c r="A23" s="101" t="str">
        <f t="shared" si="3"/>
        <v>Products (All)</v>
      </c>
      <c r="B23" s="38" t="str">
        <f t="shared" si="4"/>
        <v>No Comp.</v>
      </c>
      <c r="C23" s="26" t="n">
        <f t="shared" si="5"/>
        <v>93.587334369116689</v>
      </c>
      <c r="D23" s="26" t="n">
        <f t="shared" si="6"/>
        <v>135.40594821175208</v>
      </c>
      <c r="E23" s="26" t="n">
        <f t="shared" si="7"/>
        <v>112.05596774153999</v>
      </c>
      <c r="F23" s="26" t="n">
        <f t="shared" si="8"/>
        <v>66.902365262347601</v>
      </c>
      <c r="G23" s="29" t="n">
        <f t="shared" si="10"/>
        <v>-0.17244427426258002</v>
      </c>
      <c r="H23" s="25" t="n">
        <f t="shared" si="11"/>
        <v>0.19734116263618939</v>
      </c>
      <c r="I23" s="25" t="n">
        <f t="shared" si="12"/>
        <v>0.5970441968486645</v>
      </c>
      <c r="J23" s="11" t="n">
        <f t="shared" si="13"/>
        <v>0.53436589208934204</v>
      </c>
      <c r="K23" s="106" t="n">
        <f t="shared" si="14"/>
        <v>0.65345406618880686</v>
      </c>
      <c r="M23" s="77" t="str">
        <f t="shared" si="15"/>
        <v>Products (All)</v>
      </c>
      <c r="N23" s="1" t="str">
        <f t="shared" si="15"/>
        <v>No Comp.</v>
      </c>
      <c r="O23" s="90" t="e">
        <f t="shared" ref="O23" si="20">IF(O4="","",O4/VLOOKUP(O$20,deflator,2,FALSE)/$B$1)</f>
        <v>#N/A</v>
      </c>
      <c r="P23" s="90" t="n">
        <f t="shared" ref="P23:AV23" si="21">IF(P4="","",P4/VLOOKUP(P$20,deflator,2,FALSE)/1000000000)</f>
        <v>75.084506489531591</v>
      </c>
      <c r="Q23" s="90" t="n">
        <f t="shared" si="21"/>
        <v>57.720352055419688</v>
      </c>
      <c r="R23" s="90" t="n">
        <f t="shared" si="21"/>
        <v>64.231355440604602</v>
      </c>
      <c r="S23" s="90" t="n">
        <f t="shared" si="21"/>
        <v>53.678333597779172</v>
      </c>
      <c r="T23" s="90" t="n">
        <f t="shared" si="21"/>
        <v>53.093582832658583</v>
      </c>
      <c r="U23" s="90" t="n">
        <f t="shared" si="21"/>
        <v>50.787333031347984</v>
      </c>
      <c r="V23" s="90" t="n">
        <f t="shared" si="21"/>
        <v>45.703680188767308</v>
      </c>
      <c r="W23" s="90" t="n">
        <f t="shared" si="21"/>
        <v>43.311924595420535</v>
      </c>
      <c r="X23" s="90" t="n">
        <f t="shared" si="21"/>
        <v>47.363723404755049</v>
      </c>
      <c r="Y23" s="90" t="n">
        <f t="shared" si="21"/>
        <v>50.215537999248262</v>
      </c>
      <c r="Z23" s="90" t="n">
        <f t="shared" si="21"/>
        <v>54.549540898611234</v>
      </c>
      <c r="AA23" s="90" t="n">
        <f t="shared" si="21"/>
        <v>59.043764576271627</v>
      </c>
      <c r="AB23" s="90" t="n">
        <f t="shared" si="21"/>
        <v>73.586280151687802</v>
      </c>
      <c r="AC23" s="90" t="n">
        <f t="shared" si="21"/>
        <v>80.903123156696807</v>
      </c>
      <c r="AD23" s="90" t="n">
        <f t="shared" si="21"/>
        <v>83.095628300057612</v>
      </c>
      <c r="AE23" s="90" t="n">
        <f t="shared" si="21"/>
        <v>93.023564306320139</v>
      </c>
      <c r="AF23" s="90" t="n">
        <f t="shared" si="21"/>
        <v>113.01978526604549</v>
      </c>
      <c r="AG23" s="90" t="n">
        <f t="shared" si="21"/>
        <v>134.23343205593616</v>
      </c>
      <c r="AH23" s="90" t="n">
        <f t="shared" si="21"/>
        <v>123.01351071556424</v>
      </c>
      <c r="AI23" s="90" t="n">
        <f t="shared" si="21"/>
        <v>117.97200636583423</v>
      </c>
      <c r="AJ23" s="90" t="n">
        <f t="shared" si="21"/>
        <v>128.56059330527191</v>
      </c>
      <c r="AK23" s="90" t="n">
        <f t="shared" si="21"/>
        <v>125.2532199171486</v>
      </c>
      <c r="AL23" s="90" t="n">
        <f t="shared" si="21"/>
        <v>112.29385911610095</v>
      </c>
      <c r="AM23" s="90" t="n">
        <f t="shared" si="21"/>
        <v>88.686076565651589</v>
      </c>
      <c r="AN23" s="90" t="n">
        <f t="shared" si="21"/>
        <v>93.587334369116689</v>
      </c>
      <c r="AO23" s="90" t="n">
        <f t="shared" si="21"/>
        <v>110.75554474789985</v>
      </c>
      <c r="AP23" s="90" t="n">
        <f t="shared" si="21"/>
        <v>122.04383041860994</v>
      </c>
      <c r="AQ23" s="90" t="n">
        <f t="shared" si="21"/>
        <v>128.92952992316103</v>
      </c>
      <c r="AR23" s="90" t="n">
        <f t="shared" si="21"/>
        <v>135.82875060115086</v>
      </c>
      <c r="AS23" s="90" t="n">
        <f t="shared" si="21"/>
        <v>168.86870359709329</v>
      </c>
      <c r="AT23" s="90" t="n">
        <f t="shared" si="21"/>
        <v>135.40594821175208</v>
      </c>
      <c r="AU23" s="90" t="n">
        <f t="shared" si="21"/>
        <v>112.05596774153999</v>
      </c>
      <c r="AV23" s="122" t="n">
        <f t="shared" si="21"/>
        <v>66.902365262347601</v>
      </c>
    </row>
    <row r="24">
      <c r="A24" s="72" t="str">
        <f t="shared" si="3"/>
        <v>Products (All)</v>
      </c>
      <c r="B24" s="73" t="str">
        <f t="shared" si="4"/>
        <v>Unlabeled</v>
      </c>
      <c r="C24" s="104" t="n">
        <f t="shared" si="5"/>
        <v>0.27454458512862245</v>
      </c>
      <c r="D24" s="104" t="n">
        <f t="shared" si="6"/>
        <v>0.68476424034671968</v>
      </c>
      <c r="E24" s="104" t="n">
        <f t="shared" si="7"/>
        <v>0.62802611743780001</v>
      </c>
      <c r="F24" s="104" t="n">
        <f t="shared" si="8"/>
        <v>0.8502449148192186</v>
      </c>
      <c r="G24" s="82" t="n">
        <f t="shared" si="10"/>
        <v>-8.2857894098253726E-2</v>
      </c>
      <c r="H24" s="92" t="n">
        <f t="shared" si="11"/>
        <v>1.2875195922861624</v>
      </c>
      <c r="I24" s="92" t="n">
        <f t="shared" si="12"/>
        <v>1.3538368727211847</v>
      </c>
      <c r="J24" s="105" t="n">
        <f t="shared" si="13"/>
        <v>2.9948939200999647E-3</v>
      </c>
      <c r="K24" s="107" t="n">
        <f t="shared" si="14"/>
        <v>8.3045792875377084E-3</v>
      </c>
      <c r="M24" s="78" t="str">
        <f t="shared" si="15"/>
        <v>Products (All)</v>
      </c>
      <c r="N24" s="79" t="str">
        <f t="shared" si="15"/>
        <v>Unlabeled</v>
      </c>
      <c r="O24" s="121" t="e">
        <f t="shared" ref="O24" si="22">IF(O5="","",O5/VLOOKUP(O$20,deflator,2,FALSE)/$B$1)</f>
        <v>#N/A</v>
      </c>
      <c r="P24" s="121" t="n">
        <f t="shared" ref="P24:AV24" si="23">IF(P5="","",P5/VLOOKUP(P$20,deflator,2,FALSE)/1000000000)</f>
        <v>2.7499786219335776</v>
      </c>
      <c r="Q24" s="121" t="n">
        <f t="shared" si="23"/>
        <v>3.6324892490960363</v>
      </c>
      <c r="R24" s="121" t="n">
        <f t="shared" si="23"/>
        <v>1.632981816677523</v>
      </c>
      <c r="S24" s="121" t="n">
        <f t="shared" si="23"/>
        <v>1.4124474378760941</v>
      </c>
      <c r="T24" s="121" t="n">
        <f t="shared" si="23"/>
        <v>0.78891263472046791</v>
      </c>
      <c r="U24" s="121" t="n">
        <f t="shared" si="23"/>
        <v>0.99283272966750924</v>
      </c>
      <c r="V24" s="121" t="n">
        <f t="shared" si="23"/>
        <v>3.0155282240451742</v>
      </c>
      <c r="W24" s="121" t="n">
        <f t="shared" si="23"/>
        <v>4.140982586050252</v>
      </c>
      <c r="X24" s="121" t="n">
        <f t="shared" si="23"/>
        <v>4.6315876481839009</v>
      </c>
      <c r="Y24" s="121" t="n">
        <f t="shared" si="23"/>
        <v>4.5245717662614782</v>
      </c>
      <c r="Z24" s="121" t="n">
        <f t="shared" si="23"/>
        <v>1.4506552964503254</v>
      </c>
      <c r="AA24" s="121" t="n">
        <f t="shared" si="23"/>
        <v>3.982895500665836</v>
      </c>
      <c r="AB24" s="121" t="n">
        <f t="shared" si="23"/>
        <v>2.9138537447720614</v>
      </c>
      <c r="AC24" s="121" t="n">
        <f t="shared" si="23"/>
        <v>3.0370111744866062</v>
      </c>
      <c r="AD24" s="121" t="n">
        <f t="shared" si="23"/>
        <v>2.2521158923919877</v>
      </c>
      <c r="AE24" s="121" t="n">
        <f t="shared" si="23"/>
        <v>1.1935600923107303</v>
      </c>
      <c r="AF24" s="121" t="n">
        <f t="shared" si="23"/>
        <v>0.45129687516353617</v>
      </c>
      <c r="AG24" s="121" t="n">
        <f t="shared" si="23"/>
        <v>0.85503419899204247</v>
      </c>
      <c r="AH24" s="121" t="n">
        <f t="shared" si="23"/>
        <v>0.63381704528557736</v>
      </c>
      <c r="AI24" s="121" t="n">
        <f t="shared" si="23"/>
        <v>1.6599167969392632</v>
      </c>
      <c r="AJ24" s="121" t="n">
        <f t="shared" si="23"/>
        <v>0.64020193312924389</v>
      </c>
      <c r="AK24" s="121" t="n">
        <f t="shared" si="23"/>
        <v>0.55830230524271918</v>
      </c>
      <c r="AL24" s="121" t="n">
        <f t="shared" si="23"/>
        <v>0.31306840647249334</v>
      </c>
      <c r="AM24" s="121" t="n">
        <f t="shared" si="23"/>
        <v>0.42911106533225346</v>
      </c>
      <c r="AN24" s="121" t="n">
        <f t="shared" si="23"/>
        <v>0.27454458512862245</v>
      </c>
      <c r="AO24" s="121" t="n">
        <f t="shared" si="23"/>
        <v>0.35514420012813686</v>
      </c>
      <c r="AP24" s="121" t="n">
        <f t="shared" si="23"/>
        <v>0.58660183866285021</v>
      </c>
      <c r="AQ24" s="121" t="n">
        <f t="shared" si="23"/>
        <v>1.0963837457847436</v>
      </c>
      <c r="AR24" s="121" t="n">
        <f t="shared" si="23"/>
        <v>0.62329097506347997</v>
      </c>
      <c r="AS24" s="121" t="n">
        <f t="shared" si="23"/>
        <v>0.6908426011612302</v>
      </c>
      <c r="AT24" s="121" t="n">
        <f t="shared" si="23"/>
        <v>0.68476424034671968</v>
      </c>
      <c r="AU24" s="121" t="n">
        <f t="shared" si="23"/>
        <v>0.62802611743780001</v>
      </c>
      <c r="AV24" s="120" t="n">
        <f t="shared" si="23"/>
        <v>0.8502449148192186</v>
      </c>
    </row>
    <row r="25">
      <c r="A25" s="98" t="str">
        <f t="shared" si="3"/>
        <v>R&amp;D</v>
      </c>
      <c r="B25" s="99" t="str">
        <f t="shared" si="4"/>
        <v>1 Offer</v>
      </c>
      <c r="C25" s="96" t="n">
        <f t="shared" si="5"/>
        <v>4.7396325038356171</v>
      </c>
      <c r="D25" s="96" t="n">
        <f t="shared" si="6"/>
        <v>6.5902866064866048</v>
      </c>
      <c r="E25" s="96" t="n">
        <f t="shared" si="7"/>
        <v>6.0873723195726992</v>
      </c>
      <c r="F25" s="96" t="n">
        <f t="shared" si="8"/>
        <v>2.3544326330597452</v>
      </c>
      <c r="G25" s="81" t="n">
        <f t="shared" si="10"/>
        <v>-7.6311443939160895E-2</v>
      </c>
      <c r="H25" s="71" t="n">
        <f t="shared" si="11"/>
        <v>0.28435534076669522</v>
      </c>
      <c r="I25" s="71" t="n">
        <f t="shared" si="12"/>
        <v>0.38677322651836971</v>
      </c>
      <c r="J25" s="97" t="n">
        <f t="shared" si="13"/>
        <v>0.17335298930097012</v>
      </c>
      <c r="K25" s="100" t="n">
        <f t="shared" si="14"/>
        <v>0.1096571417651612</v>
      </c>
      <c r="M25" s="74" t="str">
        <f t="shared" si="15"/>
        <v>R&amp;D</v>
      </c>
      <c r="N25" s="75" t="str">
        <f t="shared" si="15"/>
        <v>1 Offer</v>
      </c>
      <c r="O25" s="124" t="e">
        <f t="shared" ref="O25" si="24">IF(O6="","",O6/VLOOKUP(O$20,deflator,2,FALSE)/$B$1)</f>
        <v>#N/A</v>
      </c>
      <c r="P25" s="124" t="n">
        <f t="shared" ref="P25:AV25" si="25">IF(P6="","",P6/VLOOKUP(P$20,deflator,2,FALSE)/1000000000)</f>
        <v>2.2866847096862801</v>
      </c>
      <c r="Q25" s="124" t="n">
        <f t="shared" si="25"/>
        <v>2.2058988469054612</v>
      </c>
      <c r="R25" s="124" t="n">
        <f t="shared" si="25"/>
        <v>2.2194610045260492</v>
      </c>
      <c r="S25" s="124" t="n">
        <f t="shared" si="25"/>
        <v>1.7353009442877338</v>
      </c>
      <c r="T25" s="124" t="n">
        <f t="shared" si="25"/>
        <v>2.0394229606543766</v>
      </c>
      <c r="U25" s="124" t="n">
        <f t="shared" si="25"/>
        <v>2.4784647404595348</v>
      </c>
      <c r="V25" s="124" t="n">
        <f t="shared" si="25"/>
        <v>2.342293929144819</v>
      </c>
      <c r="W25" s="124" t="n">
        <f t="shared" si="25"/>
        <v>2.5785721857211699</v>
      </c>
      <c r="X25" s="124" t="n">
        <f t="shared" si="25"/>
        <v>2.9732577229050725</v>
      </c>
      <c r="Y25" s="124" t="n">
        <f t="shared" si="25"/>
        <v>4.3235104987198012</v>
      </c>
      <c r="Z25" s="124" t="n">
        <f t="shared" si="25"/>
        <v>4.3247030434466796</v>
      </c>
      <c r="AA25" s="124" t="n">
        <f t="shared" si="25"/>
        <v>4.8267469453574225</v>
      </c>
      <c r="AB25" s="124" t="n">
        <f t="shared" si="25"/>
        <v>5.5264326370432917</v>
      </c>
      <c r="AC25" s="124" t="n">
        <f t="shared" si="25"/>
        <v>5.5457230686526016</v>
      </c>
      <c r="AD25" s="124" t="n">
        <f t="shared" si="25"/>
        <v>4.546843606808844</v>
      </c>
      <c r="AE25" s="124" t="n">
        <f t="shared" si="25"/>
        <v>4.8323556817864812</v>
      </c>
      <c r="AF25" s="124" t="n">
        <f t="shared" si="25"/>
        <v>6.0552894048574046</v>
      </c>
      <c r="AG25" s="124" t="n">
        <f t="shared" si="25"/>
        <v>6.047757378209571</v>
      </c>
      <c r="AH25" s="124" t="n">
        <f t="shared" si="25"/>
        <v>6.6371729040353902</v>
      </c>
      <c r="AI25" s="124" t="n">
        <f t="shared" si="25"/>
        <v>7.2673509456120451</v>
      </c>
      <c r="AJ25" s="124" t="n">
        <f t="shared" si="25"/>
        <v>6.5575553953878138</v>
      </c>
      <c r="AK25" s="124" t="n">
        <f t="shared" si="25"/>
        <v>6.4221106045882168</v>
      </c>
      <c r="AL25" s="124" t="n">
        <f t="shared" si="25"/>
        <v>5.2371339556974155</v>
      </c>
      <c r="AM25" s="124" t="n">
        <f t="shared" si="25"/>
        <v>5.1163067836666363</v>
      </c>
      <c r="AN25" s="124" t="n">
        <f t="shared" si="25"/>
        <v>4.7396325038356171</v>
      </c>
      <c r="AO25" s="124" t="n">
        <f t="shared" si="25"/>
        <v>5.2927967135954139</v>
      </c>
      <c r="AP25" s="124" t="n">
        <f t="shared" si="25"/>
        <v>5.3815250130630012</v>
      </c>
      <c r="AQ25" s="124" t="n">
        <f t="shared" si="25"/>
        <v>6.6204478836340428</v>
      </c>
      <c r="AR25" s="124" t="n">
        <f t="shared" si="25"/>
        <v>7.5940258037728929</v>
      </c>
      <c r="AS25" s="124" t="n">
        <f t="shared" si="25"/>
        <v>7.0507197575804614</v>
      </c>
      <c r="AT25" s="124" t="n">
        <f t="shared" si="25"/>
        <v>6.5902866064866048</v>
      </c>
      <c r="AU25" s="124" t="n">
        <f t="shared" si="25"/>
        <v>6.0873723195726992</v>
      </c>
      <c r="AV25" s="123" t="n">
        <f t="shared" si="25"/>
        <v>2.3544326330597452</v>
      </c>
    </row>
    <row r="26">
      <c r="A26" s="101" t="str">
        <f t="shared" si="3"/>
        <v>R&amp;D</v>
      </c>
      <c r="B26" s="38" t="str">
        <f t="shared" si="4"/>
        <v>2+ Offers</v>
      </c>
      <c r="C26" s="26" t="n">
        <f t="shared" si="5"/>
        <v>13.25137766846114</v>
      </c>
      <c r="D26" s="26" t="n">
        <f t="shared" si="6"/>
        <v>13.480989975613248</v>
      </c>
      <c r="E26" s="26" t="n">
        <f t="shared" si="7"/>
        <v>13.397363246784401</v>
      </c>
      <c r="F26" s="26" t="n">
        <f t="shared" si="8"/>
        <v>7.5489169419411919</v>
      </c>
      <c r="G26" s="29" t="n">
        <f t="shared" si="10"/>
        <v>-6.2033076932870301E-3</v>
      </c>
      <c r="H26" s="25" t="n">
        <f t="shared" si="11"/>
        <v>1.1016634041810747E-2</v>
      </c>
      <c r="I26" s="25" t="n">
        <f t="shared" si="12"/>
        <v>0.56346288466523908</v>
      </c>
      <c r="J26" s="11" t="n">
        <f t="shared" si="13"/>
        <v>0.38152306868327907</v>
      </c>
      <c r="K26" s="106" t="n">
        <f t="shared" si="14"/>
        <v>0.35158901709585105</v>
      </c>
      <c r="M26" s="77" t="str">
        <f t="shared" si="15"/>
        <v>R&amp;D</v>
      </c>
      <c r="N26" s="1" t="str">
        <f t="shared" si="15"/>
        <v>2+ Offers</v>
      </c>
      <c r="O26" s="90" t="e">
        <f t="shared" ref="O26" si="26">IF(O7="","",O7/VLOOKUP(O$20,deflator,2,FALSE)/$B$1)</f>
        <v>#N/A</v>
      </c>
      <c r="P26" s="90" t="n">
        <f t="shared" ref="P26:AV26" si="27">IF(P7="","",P7/VLOOKUP(P$20,deflator,2,FALSE)/1000000000)</f>
        <v>17.498574593108934</v>
      </c>
      <c r="Q26" s="90" t="n">
        <f t="shared" si="27"/>
        <v>20.497490456252855</v>
      </c>
      <c r="R26" s="90" t="n">
        <f t="shared" si="27"/>
        <v>20.620962449404502</v>
      </c>
      <c r="S26" s="90" t="n">
        <f t="shared" si="27"/>
        <v>18.422990757937509</v>
      </c>
      <c r="T26" s="90" t="n">
        <f t="shared" si="27"/>
        <v>19.062234283404791</v>
      </c>
      <c r="U26" s="90" t="n">
        <f t="shared" si="27"/>
        <v>18.016206445890706</v>
      </c>
      <c r="V26" s="90" t="n">
        <f t="shared" si="27"/>
        <v>17.072033023471985</v>
      </c>
      <c r="W26" s="90" t="n">
        <f t="shared" si="27"/>
        <v>17.041944046654159</v>
      </c>
      <c r="X26" s="90" t="n">
        <f t="shared" si="27"/>
        <v>18.519734893582338</v>
      </c>
      <c r="Y26" s="90" t="n">
        <f t="shared" si="27"/>
        <v>17.459215334176516</v>
      </c>
      <c r="Z26" s="90" t="n">
        <f t="shared" si="27"/>
        <v>15.500380142760513</v>
      </c>
      <c r="AA26" s="90" t="n">
        <f t="shared" si="27"/>
        <v>16.700084109373634</v>
      </c>
      <c r="AB26" s="90" t="n">
        <f t="shared" si="27"/>
        <v>20.461363812964709</v>
      </c>
      <c r="AC26" s="90" t="n">
        <f t="shared" si="27"/>
        <v>21.363286540973622</v>
      </c>
      <c r="AD26" s="90" t="n">
        <f t="shared" si="27"/>
        <v>24.941872729393928</v>
      </c>
      <c r="AE26" s="90" t="n">
        <f t="shared" si="27"/>
        <v>25.495346943774745</v>
      </c>
      <c r="AF26" s="90" t="n">
        <f t="shared" si="27"/>
        <v>26.782502301651487</v>
      </c>
      <c r="AG26" s="90" t="n">
        <f t="shared" si="27"/>
        <v>25.557271326752371</v>
      </c>
      <c r="AH26" s="90" t="n">
        <f t="shared" si="27"/>
        <v>26.798673420492229</v>
      </c>
      <c r="AI26" s="90" t="n">
        <f t="shared" si="27"/>
        <v>25.400771380305191</v>
      </c>
      <c r="AJ26" s="90" t="n">
        <f t="shared" si="27"/>
        <v>23.227865939128534</v>
      </c>
      <c r="AK26" s="90" t="n">
        <f t="shared" si="27"/>
        <v>20.220821632212328</v>
      </c>
      <c r="AL26" s="90" t="n">
        <f t="shared" si="27"/>
        <v>17.669709765947427</v>
      </c>
      <c r="AM26" s="90" t="n">
        <f t="shared" si="27"/>
        <v>14.969298101320391</v>
      </c>
      <c r="AN26" s="90" t="n">
        <f t="shared" si="27"/>
        <v>13.25137766846114</v>
      </c>
      <c r="AO26" s="90" t="n">
        <f t="shared" si="27"/>
        <v>12.60375425461274</v>
      </c>
      <c r="AP26" s="90" t="n">
        <f t="shared" si="27"/>
        <v>12.278816452133331</v>
      </c>
      <c r="AQ26" s="90" t="n">
        <f t="shared" si="27"/>
        <v>12.434279399769729</v>
      </c>
      <c r="AR26" s="90" t="n">
        <f t="shared" si="27"/>
        <v>13.750573101527609</v>
      </c>
      <c r="AS26" s="90" t="n">
        <f t="shared" si="27"/>
        <v>14.056712846637218</v>
      </c>
      <c r="AT26" s="90" t="n">
        <f t="shared" si="27"/>
        <v>13.480989975613248</v>
      </c>
      <c r="AU26" s="90" t="n">
        <f t="shared" si="27"/>
        <v>13.397363246784401</v>
      </c>
      <c r="AV26" s="122" t="n">
        <f t="shared" si="27"/>
        <v>7.5489169419411919</v>
      </c>
    </row>
    <row r="27">
      <c r="A27" s="101" t="str">
        <f t="shared" si="3"/>
        <v>R&amp;D</v>
      </c>
      <c r="B27" s="38" t="str">
        <f t="shared" si="4"/>
        <v>No Comp.</v>
      </c>
      <c r="C27" s="26" t="n">
        <f t="shared" si="5"/>
        <v>10.478858604217212</v>
      </c>
      <c r="D27" s="26" t="n">
        <f t="shared" si="6"/>
        <v>14.796002698179045</v>
      </c>
      <c r="E27" s="26" t="n">
        <f t="shared" si="7"/>
        <v>15.4808400369207</v>
      </c>
      <c r="F27" s="26" t="n">
        <f t="shared" si="8"/>
        <v>11.269237930701452</v>
      </c>
      <c r="G27" s="29" t="n">
        <f t="shared" si="10"/>
        <v>4.6285294258964882E-2</v>
      </c>
      <c r="H27" s="25" t="n">
        <f t="shared" si="11"/>
        <v>0.47734029264317424</v>
      </c>
      <c r="I27" s="25" t="n">
        <f t="shared" si="12"/>
        <v>0.72794744366747044</v>
      </c>
      <c r="J27" s="11" t="n">
        <f t="shared" si="13"/>
        <v>0.44085522560557328</v>
      </c>
      <c r="K27" s="106" t="n">
        <f t="shared" si="14"/>
        <v>0.52486208524315126</v>
      </c>
      <c r="M27" s="77" t="str">
        <f t="shared" si="15"/>
        <v>R&amp;D</v>
      </c>
      <c r="N27" s="1" t="str">
        <f t="shared" si="15"/>
        <v>No Comp.</v>
      </c>
      <c r="O27" s="90" t="e">
        <f t="shared" ref="O27" si="28">IF(O8="","",O8/VLOOKUP(O$20,deflator,2,FALSE)/$B$1)</f>
        <v>#N/A</v>
      </c>
      <c r="P27" s="90" t="n">
        <f t="shared" ref="P27:AV27" si="29">IF(P8="","",P8/VLOOKUP(P$20,deflator,2,FALSE)/1000000000)</f>
        <v>15.534992881299148</v>
      </c>
      <c r="Q27" s="90" t="n">
        <f t="shared" si="29"/>
        <v>16.101421440022467</v>
      </c>
      <c r="R27" s="90" t="n">
        <f t="shared" si="29"/>
        <v>17.478424206737312</v>
      </c>
      <c r="S27" s="90" t="n">
        <f t="shared" si="29"/>
        <v>19.547674249604096</v>
      </c>
      <c r="T27" s="90" t="n">
        <f t="shared" si="29"/>
        <v>17.107883903136166</v>
      </c>
      <c r="U27" s="90" t="n">
        <f t="shared" si="29"/>
        <v>15.402107737114251</v>
      </c>
      <c r="V27" s="90" t="n">
        <f t="shared" si="29"/>
        <v>15.115336510668293</v>
      </c>
      <c r="W27" s="90" t="n">
        <f t="shared" si="29"/>
        <v>14.829058416463832</v>
      </c>
      <c r="X27" s="90" t="n">
        <f t="shared" si="29"/>
        <v>11.557407302555845</v>
      </c>
      <c r="Y27" s="90" t="n">
        <f t="shared" si="29"/>
        <v>10.638166859253609</v>
      </c>
      <c r="Z27" s="90" t="n">
        <f t="shared" si="29"/>
        <v>14.551218229259415</v>
      </c>
      <c r="AA27" s="90" t="n">
        <f t="shared" si="29"/>
        <v>18.613926749493551</v>
      </c>
      <c r="AB27" s="90" t="n">
        <f t="shared" si="29"/>
        <v>18.963461661636114</v>
      </c>
      <c r="AC27" s="90" t="n">
        <f t="shared" si="29"/>
        <v>19.27548524164094</v>
      </c>
      <c r="AD27" s="90" t="n">
        <f t="shared" si="29"/>
        <v>21.775103321595537</v>
      </c>
      <c r="AE27" s="90" t="n">
        <f t="shared" si="29"/>
        <v>24.574468582275742</v>
      </c>
      <c r="AF27" s="90" t="n">
        <f t="shared" si="29"/>
        <v>24.644923672243014</v>
      </c>
      <c r="AG27" s="90" t="n">
        <f t="shared" si="29"/>
        <v>23.243710104984572</v>
      </c>
      <c r="AH27" s="90" t="n">
        <f t="shared" si="29"/>
        <v>24.241917240043193</v>
      </c>
      <c r="AI27" s="90" t="n">
        <f t="shared" si="29"/>
        <v>21.578941661690465</v>
      </c>
      <c r="AJ27" s="90" t="n">
        <f t="shared" si="29"/>
        <v>20.234527398657541</v>
      </c>
      <c r="AK27" s="90" t="n">
        <f t="shared" si="29"/>
        <v>17.348977937639628</v>
      </c>
      <c r="AL27" s="90" t="n">
        <f t="shared" si="29"/>
        <v>11.662377621894228</v>
      </c>
      <c r="AM27" s="90" t="n">
        <f t="shared" si="29"/>
        <v>11.029396163833596</v>
      </c>
      <c r="AN27" s="90" t="n">
        <f t="shared" si="29"/>
        <v>10.478858604217212</v>
      </c>
      <c r="AO27" s="90" t="n">
        <f t="shared" si="29"/>
        <v>11.293852923323627</v>
      </c>
      <c r="AP27" s="90" t="n">
        <f t="shared" si="29"/>
        <v>12.258654510053868</v>
      </c>
      <c r="AQ27" s="90" t="n">
        <f t="shared" si="29"/>
        <v>11.984287344821663</v>
      </c>
      <c r="AR27" s="90" t="n">
        <f t="shared" si="29"/>
        <v>13.078687317302425</v>
      </c>
      <c r="AS27" s="90" t="n">
        <f t="shared" si="29"/>
        <v>13.795132503572045</v>
      </c>
      <c r="AT27" s="90" t="n">
        <f t="shared" si="29"/>
        <v>14.796002698179045</v>
      </c>
      <c r="AU27" s="90" t="n">
        <f t="shared" si="29"/>
        <v>15.4808400369207</v>
      </c>
      <c r="AV27" s="122" t="n">
        <f t="shared" si="29"/>
        <v>11.269237930701452</v>
      </c>
    </row>
    <row r="28">
      <c r="A28" s="72" t="str">
        <f t="shared" si="3"/>
        <v>R&amp;D</v>
      </c>
      <c r="B28" s="73" t="str">
        <f t="shared" si="4"/>
        <v>Unlabeled</v>
      </c>
      <c r="C28" s="104" t="n">
        <f t="shared" si="5"/>
        <v>6.1608837221895973E-2</v>
      </c>
      <c r="D28" s="104" t="n">
        <f t="shared" si="6"/>
        <v>0.11283813204702227</v>
      </c>
      <c r="E28" s="104" t="n">
        <f t="shared" si="7"/>
        <v>0.1498979984147</v>
      </c>
      <c r="F28" s="104" t="n">
        <f t="shared" si="8"/>
        <v>0.29826788191965375</v>
      </c>
      <c r="G28" s="82" t="n">
        <f t="shared" si="10"/>
        <v>0.3284338875109527</v>
      </c>
      <c r="H28" s="92" t="n">
        <f t="shared" si="11"/>
        <v>1.4330600149912551</v>
      </c>
      <c r="I28" s="92" t="n">
        <f t="shared" si="12"/>
        <v>1.9898056349924123</v>
      </c>
      <c r="J28" s="105" t="n">
        <f t="shared" si="13"/>
        <v>4.2687164101775123E-3</v>
      </c>
      <c r="K28" s="107" t="n">
        <f t="shared" si="14"/>
        <v>1.389175589583661E-2</v>
      </c>
      <c r="M28" s="78" t="str">
        <f t="shared" si="15"/>
        <v>R&amp;D</v>
      </c>
      <c r="N28" s="79" t="str">
        <f t="shared" si="15"/>
        <v>Unlabeled</v>
      </c>
      <c r="O28" s="121" t="e">
        <f t="shared" ref="O28" si="30">IF(O9="","",O9/VLOOKUP(O$20,deflator,2,FALSE)/$B$1)</f>
        <v>#N/A</v>
      </c>
      <c r="P28" s="121" t="n">
        <f t="shared" ref="P28:AV28" si="31">IF(P9="","",P9/VLOOKUP(P$20,deflator,2,FALSE)/1000000000)</f>
        <v>5.1388555670044225</v>
      </c>
      <c r="Q28" s="121" t="n">
        <f t="shared" si="31"/>
        <v>2.4153333554887251</v>
      </c>
      <c r="R28" s="121" t="n">
        <f t="shared" si="31"/>
        <v>1.0734478164354462</v>
      </c>
      <c r="S28" s="121" t="n">
        <f t="shared" si="31"/>
        <v>0.62733219486454739</v>
      </c>
      <c r="T28" s="121" t="n">
        <f t="shared" si="31"/>
        <v>0.86812305877493734</v>
      </c>
      <c r="U28" s="121" t="n">
        <f t="shared" si="31"/>
        <v>4.0397831214196836E-2</v>
      </c>
      <c r="V28" s="121" t="n">
        <f t="shared" si="31"/>
        <v>8.3493858999374657E-2</v>
      </c>
      <c r="W28" s="121" t="n">
        <f t="shared" si="31"/>
        <v>6.2072840797640791E-2</v>
      </c>
      <c r="X28" s="121" t="n">
        <f t="shared" si="31"/>
        <v>3.3685743916457775E-2</v>
      </c>
      <c r="Y28" s="121" t="n">
        <f t="shared" si="31"/>
        <v>2.9997873537681498E-2</v>
      </c>
      <c r="Z28" s="121" t="n">
        <f>IF(Z9="","",Z9/VLOOKUP(Z$20,deflator,2,FALSE)/1000000000)</f>
        <v>2.206788203398161E-2</v>
      </c>
      <c r="AA28" s="121" t="n">
        <f t="shared" si="31"/>
        <v>0.13960669528112865</v>
      </c>
      <c r="AB28" s="121" t="n">
        <f t="shared" si="31"/>
        <v>0.16783013552201381</v>
      </c>
      <c r="AC28" s="121" t="n">
        <f t="shared" si="31"/>
        <v>0.35529866474558713</v>
      </c>
      <c r="AD28" s="121" t="n">
        <f t="shared" si="31"/>
        <v>0.39372593435018044</v>
      </c>
      <c r="AE28" s="121" t="n">
        <f t="shared" si="31"/>
        <v>0.15464362754863806</v>
      </c>
      <c r="AF28" s="121" t="n">
        <f t="shared" si="31"/>
        <v>4.3222428587919338E-2</v>
      </c>
      <c r="AG28" s="121" t="n">
        <f t="shared" si="31"/>
        <v>3.5410452816779694E-2</v>
      </c>
      <c r="AH28" s="121" t="n">
        <f t="shared" si="31"/>
        <v>9.0867283363150683E-2</v>
      </c>
      <c r="AI28" s="121" t="n">
        <f t="shared" si="31"/>
        <v>3.3416867533585474E-3</v>
      </c>
      <c r="AJ28" s="121" t="n">
        <f t="shared" si="31"/>
        <v>3.6732247360333765E-2</v>
      </c>
      <c r="AK28" s="121" t="n">
        <f t="shared" si="31"/>
        <v>5.3379795910689205E-2</v>
      </c>
      <c r="AL28" s="121" t="n">
        <f t="shared" si="31"/>
        <v>4.4000736937586125E-2</v>
      </c>
      <c r="AM28" s="121" t="n">
        <f t="shared" si="31"/>
        <v>6.4728561125032905E-2</v>
      </c>
      <c r="AN28" s="121" t="n">
        <f t="shared" si="31"/>
        <v>6.1608837221895973E-2</v>
      </c>
      <c r="AO28" s="121" t="n">
        <f t="shared" si="31"/>
        <v>5.6735287676842786E-2</v>
      </c>
      <c r="AP28" s="121" t="n">
        <f t="shared" si="31"/>
        <v>5.5029614697723085E-2</v>
      </c>
      <c r="AQ28" s="121" t="n">
        <f t="shared" si="31"/>
        <v>0.12249245241171473</v>
      </c>
      <c r="AR28" s="121" t="n">
        <f t="shared" si="31"/>
        <v>0.18898133289580388</v>
      </c>
      <c r="AS28" s="121" t="n">
        <f t="shared" si="31"/>
        <v>0.19174609948856394</v>
      </c>
      <c r="AT28" s="121" t="n">
        <f t="shared" si="31"/>
        <v>0.11283813204702227</v>
      </c>
      <c r="AU28" s="121" t="n">
        <f t="shared" si="31"/>
        <v>0.1498979984147</v>
      </c>
      <c r="AV28" s="120" t="n">
        <f t="shared" si="31"/>
        <v>0.29826788191965375</v>
      </c>
    </row>
    <row r="29">
      <c r="A29" s="98" t="str">
        <f t="shared" si="3"/>
        <v>Services (Non-R&amp;D)</v>
      </c>
      <c r="B29" s="99" t="str">
        <f t="shared" si="4"/>
        <v>1 Offer</v>
      </c>
      <c r="C29" s="96" t="n">
        <f t="shared" si="5"/>
        <v>9.8614562547293616</v>
      </c>
      <c r="D29" s="96" t="n">
        <f t="shared" si="6"/>
        <v>14.748553624319614</v>
      </c>
      <c r="E29" s="96" t="n">
        <f t="shared" si="7"/>
        <v>14.2136461442448</v>
      </c>
      <c r="F29" s="96" t="n">
        <f t="shared" si="8"/>
        <v>6.6127305756904109</v>
      </c>
      <c r="G29" s="81" t="n">
        <f t="shared" si="10"/>
        <v>-3.6268470366665584E-2</v>
      </c>
      <c r="H29" s="71" t="n">
        <f t="shared" si="11"/>
        <v>0.44133338698614755</v>
      </c>
      <c r="I29" s="71" t="n">
        <f t="shared" si="12"/>
        <v>0.46523815976437188</v>
      </c>
      <c r="J29" s="97" t="n">
        <f t="shared" si="13"/>
        <v>8.3853219537529514E-2</v>
      </c>
      <c r="K29" s="100" t="n">
        <f t="shared" si="14"/>
        <v>8.0478715810305926E-2</v>
      </c>
      <c r="M29" s="74" t="str">
        <f t="shared" si="15"/>
        <v>Services (Non-R&amp;D)</v>
      </c>
      <c r="N29" s="75" t="str">
        <f t="shared" si="15"/>
        <v>1 Offer</v>
      </c>
      <c r="O29" s="124" t="e">
        <f t="shared" ref="O29" si="32">IF(O10="","",O10/VLOOKUP(O$20,deflator,2,FALSE)/$B$1)</f>
        <v>#N/A</v>
      </c>
      <c r="P29" s="124" t="n">
        <f t="shared" ref="P29:AV29" si="33">IF(P10="","",P10/VLOOKUP(P$20,deflator,2,FALSE)/1000000000)</f>
        <v>3.915668453760242</v>
      </c>
      <c r="Q29" s="124" t="n">
        <f t="shared" si="33"/>
        <v>3.8455734285079046</v>
      </c>
      <c r="R29" s="124" t="n">
        <f t="shared" si="33"/>
        <v>3.614739109168764</v>
      </c>
      <c r="S29" s="124" t="n">
        <f t="shared" si="33"/>
        <v>4.0888893966191704</v>
      </c>
      <c r="T29" s="124" t="n">
        <f t="shared" si="33"/>
        <v>4.5447228219164391</v>
      </c>
      <c r="U29" s="124" t="n">
        <f t="shared" si="33"/>
        <v>4.7098646088504665</v>
      </c>
      <c r="V29" s="124" t="n">
        <f t="shared" si="33"/>
        <v>4.4972422843269824</v>
      </c>
      <c r="W29" s="124" t="n">
        <f t="shared" si="33"/>
        <v>5.1767014357041994</v>
      </c>
      <c r="X29" s="124" t="n">
        <f t="shared" si="33"/>
        <v>6.0216425227875741</v>
      </c>
      <c r="Y29" s="124" t="n">
        <f t="shared" si="33"/>
        <v>6.3167401764550091</v>
      </c>
      <c r="Z29" s="124" t="n">
        <f t="shared" si="33"/>
        <v>8.0303887472157367</v>
      </c>
      <c r="AA29" s="124" t="n">
        <f t="shared" si="33"/>
        <v>8.8908063804845483</v>
      </c>
      <c r="AB29" s="124" t="n">
        <f t="shared" si="33"/>
        <v>11.952024233425353</v>
      </c>
      <c r="AC29" s="124" t="n">
        <f t="shared" si="33"/>
        <v>12.07473094984495</v>
      </c>
      <c r="AD29" s="124" t="n">
        <f t="shared" si="33"/>
        <v>18.820060863987525</v>
      </c>
      <c r="AE29" s="124" t="n">
        <f t="shared" si="33"/>
        <v>22.414360704594362</v>
      </c>
      <c r="AF29" s="124" t="n">
        <f t="shared" si="33"/>
        <v>21.843127599634197</v>
      </c>
      <c r="AG29" s="124" t="n">
        <f t="shared" si="33"/>
        <v>23.823925672972511</v>
      </c>
      <c r="AH29" s="124" t="n">
        <f t="shared" si="33"/>
        <v>26.733937911221378</v>
      </c>
      <c r="AI29" s="124" t="n">
        <f t="shared" si="33"/>
        <v>26.145860376672744</v>
      </c>
      <c r="AJ29" s="124" t="n">
        <f t="shared" si="33"/>
        <v>21.911479082933266</v>
      </c>
      <c r="AK29" s="124" t="n">
        <f t="shared" si="33"/>
        <v>17.019821359640368</v>
      </c>
      <c r="AL29" s="124" t="n">
        <f t="shared" si="33"/>
        <v>13.153134074769591</v>
      </c>
      <c r="AM29" s="124" t="n">
        <f t="shared" si="33"/>
        <v>11.102601033533958</v>
      </c>
      <c r="AN29" s="124" t="n">
        <f t="shared" si="33"/>
        <v>9.8614562547293616</v>
      </c>
      <c r="AO29" s="124" t="n">
        <f t="shared" si="33"/>
        <v>9.7220656652530497</v>
      </c>
      <c r="AP29" s="124" t="n">
        <f t="shared" si="33"/>
        <v>10.660243050388448</v>
      </c>
      <c r="AQ29" s="124" t="n">
        <f t="shared" si="33"/>
        <v>13.534846918644032</v>
      </c>
      <c r="AR29" s="124" t="n">
        <f t="shared" si="33"/>
        <v>15.046178627635379</v>
      </c>
      <c r="AS29" s="124" t="n">
        <f t="shared" si="33"/>
        <v>17.501464428715572</v>
      </c>
      <c r="AT29" s="124" t="n">
        <f t="shared" si="33"/>
        <v>14.748553624319614</v>
      </c>
      <c r="AU29" s="124" t="n">
        <f t="shared" si="33"/>
        <v>14.2136461442448</v>
      </c>
      <c r="AV29" s="123" t="n">
        <f t="shared" si="33"/>
        <v>6.6127305756904109</v>
      </c>
    </row>
    <row r="30">
      <c r="A30" s="101" t="str">
        <f t="shared" si="3"/>
        <v>Services (Non-R&amp;D)</v>
      </c>
      <c r="B30" s="38" t="str">
        <f t="shared" si="4"/>
        <v>2+ Offers</v>
      </c>
      <c r="C30" s="26" t="n">
        <f t="shared" si="5"/>
        <v>92.24171512820925</v>
      </c>
      <c r="D30" s="26" t="n">
        <f t="shared" si="6"/>
        <v>107.08253771325487</v>
      </c>
      <c r="E30" s="26" t="n">
        <f t="shared" si="7"/>
        <v>107.89954481241401</v>
      </c>
      <c r="F30" s="26" t="n">
        <f t="shared" si="8"/>
        <v>51.824211404338399</v>
      </c>
      <c r="G30" s="29" t="n">
        <f t="shared" si="10"/>
        <v>7.629694968071421E-3</v>
      </c>
      <c r="H30" s="25" t="n">
        <f t="shared" si="11"/>
        <v>0.16974781596852906</v>
      </c>
      <c r="I30" s="25" t="n">
        <f t="shared" si="12"/>
        <v>0.48030055635949209</v>
      </c>
      <c r="J30" s="11" t="n">
        <f t="shared" si="13"/>
        <v>0.63655195347735172</v>
      </c>
      <c r="K30" s="106" t="n">
        <f t="shared" si="14"/>
        <v>0.63071463958253182</v>
      </c>
      <c r="M30" s="77" t="str">
        <f t="shared" si="15"/>
        <v>Services (Non-R&amp;D)</v>
      </c>
      <c r="N30" s="1" t="str">
        <f t="shared" si="15"/>
        <v>2+ Offers</v>
      </c>
      <c r="O30" s="90" t="e">
        <f t="shared" ref="O30" si="34">IF(O11="","",O11/VLOOKUP(O$20,deflator,2,FALSE)/$B$1)</f>
        <v>#N/A</v>
      </c>
      <c r="P30" s="90" t="n">
        <f t="shared" ref="P30:AV30" si="35">IF(P11="","",P11/VLOOKUP(P$20,deflator,2,FALSE)/1000000000)</f>
        <v>50.307329751050233</v>
      </c>
      <c r="Q30" s="90" t="n">
        <f t="shared" si="35"/>
        <v>47.450146750763544</v>
      </c>
      <c r="R30" s="90" t="n">
        <f t="shared" si="35"/>
        <v>44.214198998252094</v>
      </c>
      <c r="S30" s="90" t="n">
        <f t="shared" si="35"/>
        <v>51.179710184189688</v>
      </c>
      <c r="T30" s="90" t="n">
        <f t="shared" si="35"/>
        <v>51.183354262292731</v>
      </c>
      <c r="U30" s="90" t="n">
        <f t="shared" si="35"/>
        <v>51.350432155089422</v>
      </c>
      <c r="V30" s="90" t="n">
        <f t="shared" si="35"/>
        <v>50.954407097627161</v>
      </c>
      <c r="W30" s="90" t="n">
        <f t="shared" si="35"/>
        <v>50.373185333837846</v>
      </c>
      <c r="X30" s="90" t="n">
        <f t="shared" si="35"/>
        <v>53.224096418354861</v>
      </c>
      <c r="Y30" s="90" t="n">
        <f t="shared" si="35"/>
        <v>55.34630948866878</v>
      </c>
      <c r="Z30" s="90" t="n">
        <f t="shared" si="35"/>
        <v>60.186404485799009</v>
      </c>
      <c r="AA30" s="90" t="n">
        <f t="shared" si="35"/>
        <v>67.93891545361511</v>
      </c>
      <c r="AB30" s="90" t="n">
        <f t="shared" si="35"/>
        <v>83.122812063882648</v>
      </c>
      <c r="AC30" s="90" t="n">
        <f t="shared" si="35"/>
        <v>93.62696227241473</v>
      </c>
      <c r="AD30" s="90" t="n">
        <f t="shared" si="35"/>
        <v>97.173869638365943</v>
      </c>
      <c r="AE30" s="90" t="n">
        <f t="shared" si="35"/>
        <v>105.42597050975175</v>
      </c>
      <c r="AF30" s="90" t="n">
        <f t="shared" si="35"/>
        <v>113.98345288549912</v>
      </c>
      <c r="AG30" s="90" t="n">
        <f t="shared" si="35"/>
        <v>130.50067040687469</v>
      </c>
      <c r="AH30" s="90" t="n">
        <f t="shared" si="35"/>
        <v>144.0426376325768</v>
      </c>
      <c r="AI30" s="90" t="n">
        <f t="shared" si="35"/>
        <v>136.20156156572418</v>
      </c>
      <c r="AJ30" s="90" t="n">
        <f t="shared" si="35"/>
        <v>131.46090980581528</v>
      </c>
      <c r="AK30" s="90" t="n">
        <f t="shared" si="35"/>
        <v>124.77304443747292</v>
      </c>
      <c r="AL30" s="90" t="n">
        <f t="shared" si="35"/>
        <v>104.94830291426827</v>
      </c>
      <c r="AM30" s="90" t="n">
        <f t="shared" si="35"/>
        <v>100.81109730855707</v>
      </c>
      <c r="AN30" s="90" t="n">
        <f t="shared" si="35"/>
        <v>92.24171512820925</v>
      </c>
      <c r="AO30" s="90" t="n">
        <f t="shared" si="35"/>
        <v>93.66775492988863</v>
      </c>
      <c r="AP30" s="90" t="n">
        <f t="shared" si="35"/>
        <v>97.256321743114242</v>
      </c>
      <c r="AQ30" s="90" t="n">
        <f t="shared" si="35"/>
        <v>108.49349911902806</v>
      </c>
      <c r="AR30" s="90" t="n">
        <f t="shared" si="35"/>
        <v>115.13763543489438</v>
      </c>
      <c r="AS30" s="90" t="n">
        <f t="shared" si="35"/>
        <v>122.31716288521076</v>
      </c>
      <c r="AT30" s="90" t="n">
        <f t="shared" si="35"/>
        <v>107.08253771325487</v>
      </c>
      <c r="AU30" s="90" t="n">
        <f t="shared" si="35"/>
        <v>107.89954481241401</v>
      </c>
      <c r="AV30" s="122" t="n">
        <f t="shared" si="35"/>
        <v>51.824211404338399</v>
      </c>
    </row>
    <row r="31">
      <c r="A31" s="101" t="str">
        <f t="shared" si="3"/>
        <v>Services (Non-R&amp;D)</v>
      </c>
      <c r="B31" s="38" t="str">
        <f t="shared" si="4"/>
        <v>No Comp.</v>
      </c>
      <c r="C31" s="26" t="n">
        <f t="shared" si="5"/>
        <v>40.712148177173027</v>
      </c>
      <c r="D31" s="26" t="n">
        <f t="shared" si="6"/>
        <v>48.520430832576956</v>
      </c>
      <c r="E31" s="26" t="n">
        <f t="shared" si="7"/>
        <v>46.828775280551</v>
      </c>
      <c r="F31" s="26" t="n">
        <f t="shared" si="8"/>
        <v>23.238456538818916</v>
      </c>
      <c r="G31" s="29" t="n">
        <f t="shared" si="10"/>
        <v>-3.4864808968063987E-2</v>
      </c>
      <c r="H31" s="25" t="n">
        <f t="shared" si="11"/>
        <v>0.15024083417950207</v>
      </c>
      <c r="I31" s="25" t="n">
        <f t="shared" si="12"/>
        <v>0.49624309838549946</v>
      </c>
      <c r="J31" s="11" t="n">
        <f t="shared" si="13"/>
        <v>0.27626574732646225</v>
      </c>
      <c r="K31" s="106" t="n">
        <f t="shared" si="14"/>
        <v>0.28281828788442548</v>
      </c>
      <c r="M31" s="77" t="str">
        <f t="shared" si="15"/>
        <v>Services (Non-R&amp;D)</v>
      </c>
      <c r="N31" s="1" t="str">
        <f t="shared" si="15"/>
        <v>No Comp.</v>
      </c>
      <c r="O31" s="90" t="e">
        <f t="shared" ref="O31" si="36">IF(O12="","",O12/VLOOKUP(O$20,deflator,2,FALSE)/$B$1)</f>
        <v>#N/A</v>
      </c>
      <c r="P31" s="90" t="n">
        <f t="shared" ref="P31:AV31" si="37">IF(P12="","",P12/VLOOKUP(P$20,deflator,2,FALSE)/1000000000)</f>
        <v>25.177432996244264</v>
      </c>
      <c r="Q31" s="90" t="n">
        <f t="shared" si="37"/>
        <v>25.681705265572159</v>
      </c>
      <c r="R31" s="90" t="n">
        <f t="shared" si="37"/>
        <v>22.412695877355826</v>
      </c>
      <c r="S31" s="90" t="n">
        <f t="shared" si="37"/>
        <v>21.700874478758742</v>
      </c>
      <c r="T31" s="90" t="n">
        <f t="shared" si="37"/>
        <v>21.578873521419982</v>
      </c>
      <c r="U31" s="90" t="n">
        <f t="shared" si="37"/>
        <v>21.710241913577903</v>
      </c>
      <c r="V31" s="90" t="n">
        <f t="shared" si="37"/>
        <v>21.55850113400151</v>
      </c>
      <c r="W31" s="90" t="n">
        <f t="shared" si="37"/>
        <v>21.387098596580373</v>
      </c>
      <c r="X31" s="90" t="n">
        <f t="shared" si="37"/>
        <v>19.440300436619349</v>
      </c>
      <c r="Y31" s="90" t="n">
        <f t="shared" si="37"/>
        <v>18.481427333733262</v>
      </c>
      <c r="Z31" s="90" t="n">
        <f t="shared" si="37"/>
        <v>19.195566574758484</v>
      </c>
      <c r="AA31" s="90" t="n">
        <f t="shared" si="37"/>
        <v>21.986430623875435</v>
      </c>
      <c r="AB31" s="90" t="n">
        <f t="shared" si="37"/>
        <v>29.938389292690506</v>
      </c>
      <c r="AC31" s="90" t="n">
        <f t="shared" si="37"/>
        <v>27.323934595410606</v>
      </c>
      <c r="AD31" s="90" t="n">
        <f t="shared" si="37"/>
        <v>29.235629731775756</v>
      </c>
      <c r="AE31" s="90" t="n">
        <f t="shared" si="37"/>
        <v>32.016423386656449</v>
      </c>
      <c r="AF31" s="90" t="n">
        <f t="shared" si="37"/>
        <v>36.360645864195483</v>
      </c>
      <c r="AG31" s="90" t="n">
        <f t="shared" si="37"/>
        <v>39.988884120295793</v>
      </c>
      <c r="AH31" s="90" t="n">
        <f t="shared" si="37"/>
        <v>44.512078099707402</v>
      </c>
      <c r="AI31" s="90" t="n">
        <f t="shared" si="37"/>
        <v>41.468854765312145</v>
      </c>
      <c r="AJ31" s="90" t="n">
        <f t="shared" si="37"/>
        <v>42.2673851482731</v>
      </c>
      <c r="AK31" s="90" t="n">
        <f t="shared" si="37"/>
        <v>44.636288372079413</v>
      </c>
      <c r="AL31" s="90" t="n">
        <f t="shared" si="37"/>
        <v>40.026015340499747</v>
      </c>
      <c r="AM31" s="90" t="n">
        <f t="shared" si="37"/>
        <v>41.463408151766153</v>
      </c>
      <c r="AN31" s="90" t="n">
        <f t="shared" si="37"/>
        <v>40.712148177173027</v>
      </c>
      <c r="AO31" s="90" t="n">
        <f t="shared" si="37"/>
        <v>43.770905426310257</v>
      </c>
      <c r="AP31" s="90" t="n">
        <f t="shared" si="37"/>
        <v>43.971160236054388</v>
      </c>
      <c r="AQ31" s="90" t="n">
        <f t="shared" si="37"/>
        <v>46.298927924580106</v>
      </c>
      <c r="AR31" s="90" t="n">
        <f t="shared" si="37"/>
        <v>47.751877166363329</v>
      </c>
      <c r="AS31" s="90" t="n">
        <f t="shared" si="37"/>
        <v>49.79485155592041</v>
      </c>
      <c r="AT31" s="90" t="n">
        <f t="shared" si="37"/>
        <v>48.520430832576956</v>
      </c>
      <c r="AU31" s="90" t="n">
        <f t="shared" si="37"/>
        <v>46.828775280551</v>
      </c>
      <c r="AV31" s="122" t="n">
        <f t="shared" si="37"/>
        <v>23.238456538818916</v>
      </c>
    </row>
    <row r="32">
      <c r="A32" s="72" t="str">
        <f t="shared" si="3"/>
        <v>Services (Non-R&amp;D)</v>
      </c>
      <c r="B32" s="73" t="str">
        <f t="shared" si="4"/>
        <v>Unlabeled</v>
      </c>
      <c r="C32" s="104" t="n">
        <f t="shared" si="5"/>
        <v>1.834556229896839</v>
      </c>
      <c r="D32" s="104" t="n">
        <f t="shared" si="6"/>
        <v>0.86168987798151819</v>
      </c>
      <c r="E32" s="104" t="n">
        <f t="shared" si="7"/>
        <v>0.56429986248730002</v>
      </c>
      <c r="F32" s="104" t="n">
        <f t="shared" si="8"/>
        <v>0.4920479806352871</v>
      </c>
      <c r="G32" s="82" t="n">
        <f t="shared" si="10"/>
        <v>-0.34512418341369522</v>
      </c>
      <c r="H32" s="92" t="n">
        <f t="shared" si="11"/>
        <v>-0.69240525131299369</v>
      </c>
      <c r="I32" s="92" t="n">
        <f t="shared" si="12"/>
        <v>0.87196190065766854</v>
      </c>
      <c r="J32" s="105" t="n">
        <f t="shared" si="13"/>
        <v>3.3290796586563968E-3</v>
      </c>
      <c r="K32" s="107" t="n">
        <f t="shared" si="14"/>
        <v>5.988356722736698E-3</v>
      </c>
      <c r="M32" s="78" t="str">
        <f t="shared" si="15"/>
        <v>Services (Non-R&amp;D)</v>
      </c>
      <c r="N32" s="79" t="str">
        <f t="shared" si="15"/>
        <v>Unlabeled</v>
      </c>
      <c r="O32" s="121" t="e">
        <f t="shared" ref="O32" si="38">IF(O13="","",O13/VLOOKUP(O$20,deflator,2,FALSE)/$B$1)</f>
        <v>#N/A</v>
      </c>
      <c r="P32" s="121" t="n">
        <f t="shared" ref="P32:AV32" si="39">IF(P13="","",P13/VLOOKUP(P$20,deflator,2,FALSE)/1000000000)</f>
        <v>0.6026161763694442</v>
      </c>
      <c r="Q32" s="121" t="n">
        <f t="shared" si="39"/>
        <v>0.34800160829422988</v>
      </c>
      <c r="R32" s="121" t="n">
        <f t="shared" si="39"/>
        <v>8.9023776919417125E-2</v>
      </c>
      <c r="S32" s="121" t="n">
        <f t="shared" si="39"/>
        <v>0.22902092046050307</v>
      </c>
      <c r="T32" s="121" t="n">
        <f t="shared" si="39"/>
        <v>0.90298424857111437</v>
      </c>
      <c r="U32" s="121" t="n">
        <f t="shared" si="39"/>
        <v>0.30615815958264325</v>
      </c>
      <c r="V32" s="121" t="n">
        <f t="shared" si="39"/>
        <v>1.1580500577464627</v>
      </c>
      <c r="W32" s="121" t="n">
        <f t="shared" si="39"/>
        <v>3.5561117978785464</v>
      </c>
      <c r="X32" s="121" t="n">
        <f t="shared" si="39"/>
        <v>4.3168265911142534</v>
      </c>
      <c r="Y32" s="121" t="n">
        <f t="shared" si="39"/>
        <v>4.6340442858616173</v>
      </c>
      <c r="Z32" s="121" t="n">
        <f t="shared" si="39"/>
        <v>2.7338682338653335</v>
      </c>
      <c r="AA32" s="121" t="n">
        <f t="shared" si="39"/>
        <v>5.1078805882111871</v>
      </c>
      <c r="AB32" s="121" t="n">
        <f t="shared" si="39"/>
        <v>7.5271501531861347</v>
      </c>
      <c r="AC32" s="121" t="n">
        <f t="shared" si="39"/>
        <v>7.7061130025063287</v>
      </c>
      <c r="AD32" s="121" t="n">
        <f t="shared" si="39"/>
        <v>8.5669889091964908</v>
      </c>
      <c r="AE32" s="121" t="n">
        <f t="shared" si="39"/>
        <v>7.1220236216011124</v>
      </c>
      <c r="AF32" s="121" t="n">
        <f t="shared" si="39"/>
        <v>1.1342537663646266</v>
      </c>
      <c r="AG32" s="121" t="n">
        <f t="shared" si="39"/>
        <v>1.3831516845563581</v>
      </c>
      <c r="AH32" s="121" t="n">
        <f t="shared" si="39"/>
        <v>1.2738555339454241</v>
      </c>
      <c r="AI32" s="121" t="n">
        <f t="shared" si="39"/>
        <v>4.1011645965701691</v>
      </c>
      <c r="AJ32" s="121" t="n">
        <f t="shared" si="39"/>
        <v>4.9793394902885275</v>
      </c>
      <c r="AK32" s="121" t="n">
        <f t="shared" si="39"/>
        <v>3.8617509774666448</v>
      </c>
      <c r="AL32" s="121" t="n">
        <f t="shared" si="39"/>
        <v>3.8206332711645423</v>
      </c>
      <c r="AM32" s="121" t="n">
        <f t="shared" si="39"/>
        <v>2.1636396078185545</v>
      </c>
      <c r="AN32" s="121" t="n">
        <f t="shared" si="39"/>
        <v>1.834556229896839</v>
      </c>
      <c r="AO32" s="121" t="n">
        <f t="shared" si="39"/>
        <v>1.6867452538804235</v>
      </c>
      <c r="AP32" s="121" t="n">
        <f t="shared" si="39"/>
        <v>1.6241484064917135</v>
      </c>
      <c r="AQ32" s="121" t="n">
        <f t="shared" si="39"/>
        <v>1.2622809724811557</v>
      </c>
      <c r="AR32" s="121" t="n">
        <f t="shared" si="39"/>
        <v>0.91563627074690179</v>
      </c>
      <c r="AS32" s="121" t="n">
        <f t="shared" si="39"/>
        <v>0.96449700059165444</v>
      </c>
      <c r="AT32" s="121" t="n">
        <f t="shared" si="39"/>
        <v>0.86168987798151819</v>
      </c>
      <c r="AU32" s="121" t="n">
        <f t="shared" si="39"/>
        <v>0.56429986248730002</v>
      </c>
      <c r="AV32" s="120" t="n">
        <f t="shared" si="39"/>
        <v>0.4920479806352871</v>
      </c>
    </row>
    <row r="33">
      <c r="A33" s="98" t="str">
        <f t="shared" si="3"/>
        <v>Unlabeled</v>
      </c>
      <c r="B33" s="99" t="str">
        <f t="shared" si="4"/>
        <v>1 Offer</v>
      </c>
      <c r="C33" s="96" t="str">
        <f t="shared" si="5"/>
      </c>
      <c r="D33" s="96" t="n">
        <f t="shared" si="6"/>
        <v>4.0239003057153112E-4</v>
      </c>
      <c r="E33" s="96" t="str">
        <f t="shared" si="7"/>
      </c>
      <c r="F33" s="96" t="str">
        <f t="shared" si="8"/>
      </c>
      <c r="G33" s="81" t="e">
        <f t="shared" si="10"/>
        <v>#VALUE!</v>
      </c>
      <c r="H33" s="71" t="e">
        <f t="shared" si="11"/>
        <v>#VALUE!</v>
      </c>
      <c r="I33" s="71" t="e">
        <f t="shared" si="12"/>
        <v>#VALUE!</v>
      </c>
      <c r="J33" s="97" t="str">
        <f t="shared" si="13"/>
      </c>
      <c r="K33" s="100" t="str">
        <f t="shared" si="14"/>
      </c>
      <c r="M33" s="74" t="str">
        <f t="shared" si="15"/>
        <v>Unlabeled</v>
      </c>
      <c r="N33" s="75" t="str">
        <f t="shared" si="15"/>
        <v>1 Offer</v>
      </c>
      <c r="O33" s="124" t="str">
        <f t="shared" ref="O33" si="40">IF(O14="","",O14/VLOOKUP(O$20,deflator,2,FALSE)/$B$1)</f>
      </c>
      <c r="P33" s="124" t="str">
        <f t="shared" ref="P33:AV33" si="41">IF(P14="","",P14/VLOOKUP(P$20,deflator,2,FALSE)/1000000000)</f>
      </c>
      <c r="Q33" s="124" t="str">
        <f t="shared" si="41"/>
      </c>
      <c r="R33" s="124" t="str">
        <f t="shared" si="41"/>
      </c>
      <c r="S33" s="124" t="str">
        <f t="shared" si="41"/>
      </c>
      <c r="T33" s="124" t="str">
        <f t="shared" si="41"/>
      </c>
      <c r="U33" s="124" t="str">
        <f t="shared" si="41"/>
      </c>
      <c r="V33" s="124" t="str">
        <f t="shared" si="41"/>
      </c>
      <c r="W33" s="124" t="str">
        <f t="shared" si="41"/>
      </c>
      <c r="X33" s="124" t="str">
        <f t="shared" si="41"/>
      </c>
      <c r="Y33" s="124" t="n">
        <f t="shared" si="41"/>
        <v>5.9635671131526612E-3</v>
      </c>
      <c r="Z33" s="124" t="n">
        <f t="shared" si="41"/>
        <v>4.3558476689513036E-3</v>
      </c>
      <c r="AA33" s="124" t="n">
        <f t="shared" si="41"/>
        <v>2.159503540565666E-2</v>
      </c>
      <c r="AB33" s="124" t="n">
        <f t="shared" si="41"/>
        <v>1.250541351584138E-2</v>
      </c>
      <c r="AC33" s="124" t="n">
        <f t="shared" si="41"/>
        <v>2.8115516826552099E-3</v>
      </c>
      <c r="AD33" s="124" t="n">
        <f t="shared" si="41"/>
        <v>7.3368684221614716E-5</v>
      </c>
      <c r="AE33" s="124" t="n">
        <f t="shared" si="41"/>
        <v>4.6457441808319564E-3</v>
      </c>
      <c r="AF33" s="124" t="n">
        <f t="shared" si="41"/>
        <v>0</v>
      </c>
      <c r="AG33" s="124" t="n">
        <f t="shared" si="41"/>
        <v>-3.5169251432902983E-5</v>
      </c>
      <c r="AH33" s="124" t="n">
        <f t="shared" si="41"/>
        <v>3.4206346113758301E-4</v>
      </c>
      <c r="AI33" s="124" t="n">
        <f t="shared" si="41"/>
        <v>-1.1623995594925168E-5</v>
      </c>
      <c r="AJ33" s="124" t="n">
        <f t="shared" si="41"/>
        <v>-3.6910980651136349E-5</v>
      </c>
      <c r="AK33" s="124" t="str">
        <f t="shared" si="41"/>
      </c>
      <c r="AL33" s="124" t="n">
        <f t="shared" si="41"/>
        <v>-6.4493338663491965E-5</v>
      </c>
      <c r="AM33" s="124" t="str">
        <f t="shared" si="41"/>
      </c>
      <c r="AN33" s="124" t="str">
        <f t="shared" si="41"/>
      </c>
      <c r="AO33" s="124" t="n">
        <f t="shared" si="41"/>
        <v>-2.7546266772434224E-6</v>
      </c>
      <c r="AP33" s="124" t="n">
        <f t="shared" si="41"/>
        <v>0</v>
      </c>
      <c r="AQ33" s="124" t="n">
        <f t="shared" si="41"/>
        <v>-2.6606546819103949E-4</v>
      </c>
      <c r="AR33" s="124" t="n">
        <f t="shared" si="41"/>
        <v>5.217795985436942E-4</v>
      </c>
      <c r="AS33" s="124" t="n">
        <f t="shared" si="41"/>
        <v>0</v>
      </c>
      <c r="AT33" s="124" t="n">
        <f t="shared" si="41"/>
        <v>4.0239003057153112E-4</v>
      </c>
      <c r="AU33" s="124" t="str">
        <f t="shared" si="41"/>
      </c>
      <c r="AV33" s="123" t="str">
        <f t="shared" si="41"/>
      </c>
    </row>
    <row r="34">
      <c r="A34" s="101" t="str">
        <f t="shared" si="3"/>
        <v>Unlabeled</v>
      </c>
      <c r="B34" s="38" t="str">
        <f t="shared" si="4"/>
        <v>2+ Offers</v>
      </c>
      <c r="C34" s="26" t="str">
        <f t="shared" si="5"/>
      </c>
      <c r="D34" s="26" t="str">
        <f t="shared" si="6"/>
      </c>
      <c r="E34" s="26" t="str">
        <f t="shared" si="7"/>
      </c>
      <c r="F34" s="26" t="str">
        <f t="shared" si="8"/>
      </c>
      <c r="G34" s="29" t="e">
        <f t="shared" si="10"/>
        <v>#VALUE!</v>
      </c>
      <c r="H34" s="25" t="e">
        <f t="shared" si="11"/>
        <v>#VALUE!</v>
      </c>
      <c r="I34" s="25" t="e">
        <f t="shared" si="12"/>
        <v>#VALUE!</v>
      </c>
      <c r="J34" s="11" t="str">
        <f t="shared" si="13"/>
      </c>
      <c r="K34" s="106" t="str">
        <f t="shared" si="14"/>
      </c>
      <c r="M34" s="77" t="str">
        <f t="shared" si="15"/>
        <v>Unlabeled</v>
      </c>
      <c r="N34" s="1" t="str">
        <f t="shared" si="15"/>
        <v>2+ Offers</v>
      </c>
      <c r="O34" s="90" t="str">
        <f t="shared" ref="O34" si="42">IF(O15="","",O15/VLOOKUP(O$20,deflator,2,FALSE)/$B$1)</f>
      </c>
      <c r="P34" s="90" t="str">
        <f t="shared" ref="P34:AV34" si="43">IF(P15="","",P15/VLOOKUP(P$20,deflator,2,FALSE)/1000000000)</f>
      </c>
      <c r="Q34" s="90" t="str">
        <f t="shared" si="43"/>
      </c>
      <c r="R34" s="90" t="str">
        <f t="shared" si="43"/>
      </c>
      <c r="S34" s="90" t="str">
        <f t="shared" si="43"/>
      </c>
      <c r="T34" s="90" t="str">
        <f t="shared" si="43"/>
      </c>
      <c r="U34" s="90" t="str">
        <f t="shared" si="43"/>
      </c>
      <c r="V34" s="90" t="str">
        <f t="shared" si="43"/>
      </c>
      <c r="W34" s="90" t="str">
        <f t="shared" si="43"/>
      </c>
      <c r="X34" s="90" t="str">
        <f t="shared" si="43"/>
      </c>
      <c r="Y34" s="90" t="n">
        <f t="shared" si="43"/>
        <v>3.5798803403735695E-2</v>
      </c>
      <c r="Z34" s="90" t="n">
        <f t="shared" si="43"/>
        <v>7.4296598332397167E-3</v>
      </c>
      <c r="AA34" s="90" t="n">
        <f t="shared" si="43"/>
        <v>9.9778881044069873E-2</v>
      </c>
      <c r="AB34" s="90" t="n">
        <f t="shared" si="43"/>
        <v>2.4636058715149012E-2</v>
      </c>
      <c r="AC34" s="90" t="n">
        <f t="shared" si="43"/>
        <v>1.7839889959254222E-3</v>
      </c>
      <c r="AD34" s="90" t="n">
        <f t="shared" si="43"/>
        <v>2.6233084483786458E-3</v>
      </c>
      <c r="AE34" s="90" t="n">
        <f t="shared" si="43"/>
        <v>1.928598622075255E-2</v>
      </c>
      <c r="AF34" s="90" t="n">
        <f t="shared" si="43"/>
        <v>9.4831559276200845E-4</v>
      </c>
      <c r="AG34" s="90" t="n">
        <f t="shared" si="43"/>
        <v>-1.4892911784744676E-4</v>
      </c>
      <c r="AH34" s="90" t="n">
        <f t="shared" si="43"/>
        <v>-1.2991257096958155E-6</v>
      </c>
      <c r="AI34" s="90" t="n">
        <f t="shared" si="43"/>
        <v>-1.2462569691759714E-5</v>
      </c>
      <c r="AJ34" s="90" t="n">
        <f t="shared" si="43"/>
        <v>-3.9406484934108625E-5</v>
      </c>
      <c r="AK34" s="90" t="n">
        <f t="shared" si="43"/>
        <v>-4.1946654601296574E-6</v>
      </c>
      <c r="AL34" s="90" t="n">
        <f t="shared" si="43"/>
        <v>-5.8831148929310751E-5</v>
      </c>
      <c r="AM34" s="90" t="str">
        <f t="shared" si="43"/>
      </c>
      <c r="AN34" s="90" t="str">
        <f t="shared" si="43"/>
      </c>
      <c r="AO34" s="90" t="n">
        <f t="shared" si="43"/>
        <v>1.6658852170485037E-3</v>
      </c>
      <c r="AP34" s="90" t="n">
        <f t="shared" si="43"/>
        <v>-2.86337355131209E-7</v>
      </c>
      <c r="AQ34" s="90" t="str">
        <f t="shared" si="43"/>
      </c>
      <c r="AR34" s="90" t="str">
        <f t="shared" si="43"/>
      </c>
      <c r="AS34" s="90" t="str">
        <f t="shared" si="43"/>
      </c>
      <c r="AT34" s="90" t="str">
        <f t="shared" si="43"/>
      </c>
      <c r="AU34" s="90" t="str">
        <f t="shared" si="43"/>
      </c>
      <c r="AV34" s="122" t="str">
        <f t="shared" si="43"/>
      </c>
    </row>
    <row r="35">
      <c r="A35" s="101" t="str">
        <f t="shared" si="3"/>
        <v>Unlabeled</v>
      </c>
      <c r="B35" s="38" t="str">
        <f t="shared" si="4"/>
        <v>No Comp.</v>
      </c>
      <c r="C35" s="26" t="str">
        <f t="shared" si="5"/>
      </c>
      <c r="D35" s="26" t="n">
        <f t="shared" si="6"/>
        <v>0</v>
      </c>
      <c r="E35" s="26" t="n">
        <f t="shared" si="7"/>
        <v>0</v>
      </c>
      <c r="F35" s="26" t="n">
        <f t="shared" si="8"/>
        <v>0</v>
      </c>
      <c r="G35" s="29" t="e">
        <f t="shared" si="10"/>
        <v>#DIV/0!</v>
      </c>
      <c r="H35" s="25" t="e">
        <f t="shared" si="11"/>
        <v>#VALUE!</v>
      </c>
      <c r="I35" s="25" t="e">
        <f t="shared" si="12"/>
        <v>#DIV/0!</v>
      </c>
      <c r="J35" s="11" t="str">
        <f t="shared" si="13"/>
      </c>
      <c r="K35" s="106" t="n">
        <f t="shared" si="14"/>
        <v>0</v>
      </c>
      <c r="M35" s="77" t="str">
        <f t="shared" si="15"/>
        <v>Unlabeled</v>
      </c>
      <c r="N35" s="1" t="str">
        <f t="shared" si="15"/>
        <v>No Comp.</v>
      </c>
      <c r="O35" s="90" t="str">
        <f t="shared" ref="O35" si="44">IF(O16="","",O16/VLOOKUP(O$20,deflator,2,FALSE)/$B$1)</f>
      </c>
      <c r="P35" s="90" t="str">
        <f t="shared" ref="P35:AV35" si="45">IF(P16="","",P16/VLOOKUP(P$20,deflator,2,FALSE)/1000000000)</f>
      </c>
      <c r="Q35" s="90" t="str">
        <f t="shared" si="45"/>
      </c>
      <c r="R35" s="90" t="str">
        <f t="shared" si="45"/>
      </c>
      <c r="S35" s="90" t="str">
        <f t="shared" si="45"/>
      </c>
      <c r="T35" s="90" t="str">
        <f t="shared" si="45"/>
      </c>
      <c r="U35" s="90" t="str">
        <f t="shared" si="45"/>
      </c>
      <c r="V35" s="90" t="str">
        <f t="shared" si="45"/>
      </c>
      <c r="W35" s="90" t="str">
        <f t="shared" si="45"/>
      </c>
      <c r="X35" s="90" t="str">
        <f t="shared" si="45"/>
      </c>
      <c r="Y35" s="90" t="n">
        <f t="shared" si="45"/>
        <v>2.0232034830874345E-3</v>
      </c>
      <c r="Z35" s="90" t="n">
        <f t="shared" si="45"/>
        <v>1.8979504940601613E-3</v>
      </c>
      <c r="AA35" s="90" t="n">
        <f t="shared" si="45"/>
        <v>6.1846433803486953E-3</v>
      </c>
      <c r="AB35" s="90" t="n">
        <f t="shared" si="45"/>
        <v>6.931935103163063E-2</v>
      </c>
      <c r="AC35" s="90" t="n">
        <f t="shared" si="45"/>
        <v>5.645950434213811E-3</v>
      </c>
      <c r="AD35" s="90" t="n">
        <f t="shared" si="45"/>
        <v>2.2469062513573515E-3</v>
      </c>
      <c r="AE35" s="90" t="n">
        <f t="shared" si="45"/>
        <v>0.12490802592057998</v>
      </c>
      <c r="AF35" s="90" t="n">
        <f t="shared" si="45"/>
        <v>2.2833658869640994E-2</v>
      </c>
      <c r="AG35" s="90" t="n">
        <f t="shared" si="45"/>
        <v>1.0436430483372139E-4</v>
      </c>
      <c r="AH35" s="90" t="n">
        <f t="shared" si="45"/>
        <v>6.4267840914366181E-4</v>
      </c>
      <c r="AI35" s="90" t="n">
        <f t="shared" si="45"/>
        <v>-2.3675489865900994E-4</v>
      </c>
      <c r="AJ35" s="90" t="n">
        <f t="shared" si="45"/>
        <v>-1.4196260732812239E-5</v>
      </c>
      <c r="AK35" s="90" t="str">
        <f t="shared" si="45"/>
      </c>
      <c r="AL35" s="90" t="str">
        <f t="shared" si="45"/>
      </c>
      <c r="AM35" s="90" t="str">
        <f t="shared" si="45"/>
      </c>
      <c r="AN35" s="90" t="str">
        <f t="shared" si="45"/>
      </c>
      <c r="AO35" s="90" t="n">
        <f t="shared" si="45"/>
        <v>2.5953533144471483E-3</v>
      </c>
      <c r="AP35" s="90" t="str">
        <f t="shared" si="45"/>
      </c>
      <c r="AQ35" s="90" t="str">
        <f t="shared" si="45"/>
      </c>
      <c r="AR35" s="90" t="str">
        <f t="shared" si="45"/>
      </c>
      <c r="AS35" s="90" t="n">
        <f t="shared" si="45"/>
        <v>0</v>
      </c>
      <c r="AT35" s="90" t="n">
        <f t="shared" si="45"/>
        <v>0</v>
      </c>
      <c r="AU35" s="90" t="n">
        <f t="shared" si="45"/>
        <v>0</v>
      </c>
      <c r="AV35" s="122" t="n">
        <f t="shared" si="45"/>
        <v>0</v>
      </c>
    </row>
    <row r="36">
      <c r="A36" s="72" t="str">
        <f t="shared" si="3"/>
        <v>Unlabeled</v>
      </c>
      <c r="B36" s="73" t="str">
        <f t="shared" si="4"/>
        <v>Unlabeled</v>
      </c>
      <c r="C36" s="104" t="n">
        <f t="shared" si="5"/>
        <v>3.598342701226736E-5</v>
      </c>
      <c r="D36" s="104" t="n">
        <f t="shared" si="6"/>
        <v>1.0692875949242953E-5</v>
      </c>
      <c r="E36" s="104" t="str">
        <f t="shared" si="7"/>
      </c>
      <c r="F36" s="104" t="n">
        <f t="shared" si="8"/>
        <v>9.5379837943531944E-6</v>
      </c>
      <c r="G36" s="82" t="e">
        <f t="shared" si="10"/>
        <v>#VALUE!</v>
      </c>
      <c r="H36" s="92" t="e">
        <f t="shared" si="11"/>
        <v>#VALUE!</v>
      </c>
      <c r="I36" s="92" t="e">
        <f t="shared" si="12"/>
        <v>#VALUE!</v>
      </c>
      <c r="J36" s="105" t="str">
        <f t="shared" si="13"/>
      </c>
      <c r="K36" s="107" t="n">
        <f t="shared" si="14"/>
        <v>1</v>
      </c>
      <c r="M36" s="78" t="str">
        <f t="shared" si="15"/>
        <v>Unlabeled</v>
      </c>
      <c r="N36" s="79" t="str">
        <f t="shared" si="15"/>
        <v>Unlabeled</v>
      </c>
      <c r="O36" s="121" t="str">
        <f t="shared" ref="O36" si="46">IF(O17="","",O17/VLOOKUP(O$20,deflator,2,FALSE)/$B$1)</f>
      </c>
      <c r="P36" s="121" t="str">
        <f t="shared" ref="P36:AV36" si="47">IF(P17="","",P17/VLOOKUP(P$20,deflator,2,FALSE)/1000000000)</f>
      </c>
      <c r="Q36" s="121" t="str">
        <f t="shared" si="47"/>
      </c>
      <c r="R36" s="121" t="str">
        <f t="shared" si="47"/>
      </c>
      <c r="S36" s="121" t="str">
        <f t="shared" si="47"/>
      </c>
      <c r="T36" s="121" t="str">
        <f t="shared" si="47"/>
      </c>
      <c r="U36" s="121" t="str">
        <f t="shared" si="47"/>
      </c>
      <c r="V36" s="121" t="str">
        <f t="shared" si="47"/>
      </c>
      <c r="W36" s="121" t="str">
        <f t="shared" si="47"/>
      </c>
      <c r="X36" s="121" t="str">
        <f t="shared" si="47"/>
      </c>
      <c r="Y36" s="121" t="n">
        <f t="shared" si="47"/>
        <v>3.8900287341432044E-3</v>
      </c>
      <c r="Z36" s="121" t="n">
        <f t="shared" si="47"/>
        <v>1.8366706418669926E-3</v>
      </c>
      <c r="AA36" s="121" t="n">
        <f t="shared" si="47"/>
        <v>3.0208060434075662E-3</v>
      </c>
      <c r="AB36" s="121" t="n">
        <f t="shared" si="47"/>
        <v>8.9562163848120428E-3</v>
      </c>
      <c r="AC36" s="121" t="n">
        <f t="shared" si="47"/>
        <v>2.8717879821338858E-4</v>
      </c>
      <c r="AD36" s="121" t="n">
        <f t="shared" si="47"/>
        <v>5.4611014970204128E-4</v>
      </c>
      <c r="AE36" s="121" t="n">
        <f t="shared" si="47"/>
        <v>4.6031520606147347E-3</v>
      </c>
      <c r="AF36" s="121" t="n">
        <f t="shared" si="47"/>
        <v>7.7748507028679381E-4</v>
      </c>
      <c r="AG36" s="121" t="n">
        <f t="shared" si="47"/>
        <v>5.7034148028983355E-4</v>
      </c>
      <c r="AH36" s="121" t="n">
        <f t="shared" si="47"/>
        <v>3.1791063594685667E-4</v>
      </c>
      <c r="AI36" s="121" t="n">
        <f t="shared" si="47"/>
        <v>-7.1343270309240714E-5</v>
      </c>
      <c r="AJ36" s="121" t="n">
        <f t="shared" si="47"/>
        <v>-9.0077974278633368E-5</v>
      </c>
      <c r="AK36" s="121" t="n">
        <f t="shared" si="47"/>
        <v>-3.9628282042438919E-6</v>
      </c>
      <c r="AL36" s="121" t="str">
        <f t="shared" si="47"/>
      </c>
      <c r="AM36" s="121" t="str">
        <f t="shared" si="47"/>
      </c>
      <c r="AN36" s="121" t="n">
        <f t="shared" si="47"/>
        <v>3.598342701226736E-5</v>
      </c>
      <c r="AO36" s="121" t="n">
        <f t="shared" si="47"/>
        <v>2.0677810695267026E-6</v>
      </c>
      <c r="AP36" s="121" t="n">
        <f t="shared" si="47"/>
        <v>1.57292939623693E-3</v>
      </c>
      <c r="AQ36" s="121" t="n">
        <f t="shared" si="47"/>
        <v>2.3071991688199773E-5</v>
      </c>
      <c r="AR36" s="121" t="n">
        <f t="shared" si="47"/>
        <v>0</v>
      </c>
      <c r="AS36" s="121" t="n">
        <f t="shared" si="47"/>
        <v>3.4765657256334288E-4</v>
      </c>
      <c r="AT36" s="121" t="n">
        <f t="shared" si="47"/>
        <v>1.0692875949242953E-5</v>
      </c>
      <c r="AU36" s="121" t="str">
        <f t="shared" si="47"/>
      </c>
      <c r="AV36" s="120" t="n">
        <f t="shared" si="47"/>
        <v>9.5379837943531944E-6</v>
      </c>
    </row>
    <row r="37">
      <c r="A37" s="98" t="n">
        <f t="shared" si="3"/>
        <v>0</v>
      </c>
      <c r="B37" s="99" t="str">
        <f t="shared" si="4"/>
        <v>Grand Total</v>
      </c>
      <c r="C37" s="96" t="n">
        <f t="shared" si="5"/>
        <v>328.86986160695335</v>
      </c>
      <c r="D37" s="96" t="n">
        <f t="shared" si="6"/>
        <v>413.88261452063347</v>
      </c>
      <c r="E37" s="96" t="n">
        <f t="shared" si="7"/>
        <v>414.3206920492035</v>
      </c>
      <c r="F37" s="96" t="n">
        <f t="shared" si="8"/>
        <v>206.02097108554167</v>
      </c>
      <c r="G37" s="81" t="n">
        <f t="shared" si="10"/>
        <v>1.0584583966577465E-3</v>
      </c>
      <c r="H37" s="71" t="n">
        <f t="shared" si="11"/>
        <v>0.25983174628624428</v>
      </c>
      <c r="I37" s="71" t="n">
        <f t="shared" si="12"/>
        <v>0.49725001680841763</v>
      </c>
      <c r="J37" s="97" t="b">
        <f>SUM(J21:J32)=3</f>
        <v>1</v>
      </c>
      <c r="K37" s="97" t="b">
        <f>SUM(K21:K36)=4</f>
        <v>1</v>
      </c>
      <c r="N37" s="1" t="s">
        <v>39</v>
      </c>
      <c r="O37" s="90" t="e">
        <f t="shared" ref="O37" si="48">IF(O18="","",O18/VLOOKUP(O$20,deflator,2,FALSE)/$B$1)</f>
        <v>#N/A</v>
      </c>
      <c r="P37" s="90" t="n">
        <f t="shared" ref="P37:AV37" si="49">IF(P18="","",P18/VLOOKUP(P$20,deflator,2,FALSE)/1000000000)</f>
        <v>261.29072911994291</v>
      </c>
      <c r="Q37" s="90" t="n">
        <f t="shared" si="49"/>
        <v>231.05264270919878</v>
      </c>
      <c r="R37" s="90" t="n">
        <f t="shared" si="49"/>
        <v>222.03007008275242</v>
      </c>
      <c r="S37" s="90" t="n">
        <f t="shared" si="49"/>
        <v>209.75545071641369</v>
      </c>
      <c r="T37" s="90" t="n">
        <f t="shared" si="49"/>
        <v>204.40529624658194</v>
      </c>
      <c r="U37" s="90" t="n">
        <f t="shared" si="49"/>
        <v>203.82966328577427</v>
      </c>
      <c r="V37" s="90" t="n">
        <f t="shared" si="49"/>
        <v>196.10140143807629</v>
      </c>
      <c r="W37" s="90" t="n">
        <f t="shared" si="49"/>
        <v>195.32573317812</v>
      </c>
      <c r="X37" s="90" t="n">
        <f t="shared" si="49"/>
        <v>201.52929472562869</v>
      </c>
      <c r="Y37" s="90" t="n">
        <f t="shared" si="49"/>
        <v>213.56475258137903</v>
      </c>
      <c r="Z37" s="90" t="n">
        <f t="shared" si="49"/>
        <v>227.14667307963123</v>
      </c>
      <c r="AA37" s="90" t="n">
        <f t="shared" si="49"/>
        <v>263.70993880780122</v>
      </c>
      <c r="AB37" s="90" t="n">
        <f t="shared" si="49"/>
        <v>322.34222801478438</v>
      </c>
      <c r="AC37" s="90" t="n">
        <f t="shared" si="49"/>
        <v>341.76616162844635</v>
      </c>
      <c r="AD37" s="90" t="n">
        <f t="shared" si="49"/>
        <v>383.52616139143214</v>
      </c>
      <c r="AE37" s="90" t="n">
        <f t="shared" si="49"/>
        <v>412.68070234721046</v>
      </c>
      <c r="AF37" s="90" t="n">
        <f t="shared" si="49"/>
        <v>446.55681657988879</v>
      </c>
      <c r="AG37" s="90" t="n">
        <f t="shared" si="49"/>
        <v>503.86409846009093</v>
      </c>
      <c r="AH37" s="90" t="n">
        <f t="shared" si="49"/>
        <v>503.50276780955363</v>
      </c>
      <c r="AI37" s="90" t="n">
        <f t="shared" si="49"/>
        <v>474.10678563496953</v>
      </c>
      <c r="AJ37" s="90" t="n">
        <f t="shared" si="49"/>
        <v>472.64262500767109</v>
      </c>
      <c r="AK37" s="90" t="n">
        <f t="shared" si="49"/>
        <v>450.37155703864954</v>
      </c>
      <c r="AL37" s="90" t="n">
        <f t="shared" si="49"/>
        <v>379.13927039526897</v>
      </c>
      <c r="AM37" s="90" t="n">
        <f t="shared" si="49"/>
        <v>343.68014971900078</v>
      </c>
      <c r="AN37" s="90" t="n">
        <f t="shared" si="49"/>
        <v>328.86986160695335</v>
      </c>
      <c r="AO37" s="90" t="n">
        <f t="shared" si="49"/>
        <v>354.9282040883964</v>
      </c>
      <c r="AP37" s="90" t="n">
        <f t="shared" si="49"/>
        <v>374.71140239752413</v>
      </c>
      <c r="AQ37" s="90" t="n">
        <f t="shared" si="49"/>
        <v>409.89577895195583</v>
      </c>
      <c r="AR37" s="90" t="n">
        <f t="shared" si="49"/>
        <v>429.9084961304734</v>
      </c>
      <c r="AS37" s="90" t="n">
        <f t="shared" si="49"/>
        <v>467.07220301173669</v>
      </c>
      <c r="AT37" s="90" t="n">
        <f t="shared" si="49"/>
        <v>413.88261452063347</v>
      </c>
      <c r="AU37" s="90" t="n">
        <f t="shared" si="49"/>
        <v>414.3206920492035</v>
      </c>
      <c r="AV37" s="90" t="n">
        <f t="shared" si="49"/>
        <v>206.02097108554167</v>
      </c>
    </row>
    <row r="38">
      <c r="N38" s="1" t="s">
        <v>48</v>
      </c>
      <c r="O38" s="90" t="e">
        <f t="shared" ref="O38:AV38" si="50">SUM(O21:O25)=O37</f>
        <v>#N/A</v>
      </c>
      <c r="P38" s="90" t="b">
        <f t="shared" si="50"/>
        <v>0</v>
      </c>
      <c r="Q38" s="90" t="b">
        <f t="shared" si="50"/>
        <v>0</v>
      </c>
      <c r="R38" s="90" t="b">
        <f t="shared" si="50"/>
        <v>0</v>
      </c>
      <c r="S38" s="90" t="b">
        <f t="shared" si="50"/>
        <v>0</v>
      </c>
      <c r="T38" s="90" t="b">
        <f t="shared" si="50"/>
        <v>0</v>
      </c>
      <c r="U38" s="90" t="b">
        <f t="shared" si="50"/>
        <v>0</v>
      </c>
      <c r="V38" s="90" t="b">
        <f t="shared" si="50"/>
        <v>0</v>
      </c>
      <c r="W38" s="90" t="b">
        <f t="shared" si="50"/>
        <v>0</v>
      </c>
      <c r="X38" s="90" t="b">
        <f t="shared" si="50"/>
        <v>0</v>
      </c>
      <c r="Y38" s="90" t="b">
        <f t="shared" si="50"/>
        <v>0</v>
      </c>
      <c r="Z38" s="90" t="b">
        <f t="shared" si="50"/>
        <v>0</v>
      </c>
      <c r="AA38" s="90" t="b">
        <f t="shared" si="50"/>
        <v>0</v>
      </c>
      <c r="AB38" s="90" t="b">
        <f t="shared" si="50"/>
        <v>0</v>
      </c>
      <c r="AC38" s="90" t="b">
        <f t="shared" si="50"/>
        <v>0</v>
      </c>
      <c r="AD38" s="90" t="b">
        <f t="shared" si="50"/>
        <v>0</v>
      </c>
      <c r="AE38" s="90" t="b">
        <f t="shared" si="50"/>
        <v>0</v>
      </c>
      <c r="AF38" s="90" t="b">
        <f t="shared" si="50"/>
        <v>0</v>
      </c>
      <c r="AG38" s="90" t="b">
        <f t="shared" si="50"/>
        <v>0</v>
      </c>
      <c r="AH38" s="90" t="b">
        <f t="shared" si="50"/>
        <v>0</v>
      </c>
      <c r="AI38" s="90" t="b">
        <f t="shared" si="50"/>
        <v>0</v>
      </c>
      <c r="AJ38" s="90" t="b">
        <f t="shared" si="50"/>
        <v>0</v>
      </c>
      <c r="AK38" s="90" t="b">
        <f t="shared" si="50"/>
        <v>0</v>
      </c>
      <c r="AL38" s="90" t="b">
        <f t="shared" si="50"/>
        <v>0</v>
      </c>
      <c r="AM38" s="90" t="b">
        <f t="shared" si="50"/>
        <v>0</v>
      </c>
      <c r="AN38" s="90" t="b">
        <f t="shared" si="50"/>
        <v>0</v>
      </c>
      <c r="AO38" s="90" t="b">
        <f t="shared" si="50"/>
        <v>0</v>
      </c>
      <c r="AP38" s="90" t="b">
        <f t="shared" si="50"/>
        <v>0</v>
      </c>
      <c r="AQ38" s="90" t="b">
        <f t="shared" si="50"/>
        <v>0</v>
      </c>
      <c r="AR38" s="90" t="b">
        <f t="shared" si="50"/>
        <v>0</v>
      </c>
      <c r="AS38" s="90" t="b">
        <f t="shared" si="50"/>
        <v>0</v>
      </c>
      <c r="AT38" s="90" t="b">
        <f t="shared" si="50"/>
        <v>0</v>
      </c>
      <c r="AU38" s="90" t="b">
        <f t="shared" si="50"/>
        <v>0</v>
      </c>
      <c r="AV38" s="90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3" t="str">
        <f t="shared" ref="M41:N56" si="52">M21</f>
        <v>Products (All)</v>
      </c>
      <c r="N41" s="132" t="str">
        <f t="shared" si="52"/>
        <v>1 Offer</v>
      </c>
      <c r="O41" s="131" t="str">
        <f t="shared" ref="O41:AV41" si="53">IFERROR(O21/SUMIFS(O$21:O$36,$M$21:$M$36,$M41),"")</f>
      </c>
      <c r="P41" s="131" t="n">
        <f>IFERROR(P21/SUMIFS(P$21:P$36,$M$21:$M$36,$M41),"")</f>
        <v>3.4172430150323417E-2</v>
      </c>
      <c r="Q41" s="131" t="n">
        <f t="shared" si="53"/>
        <v>3.3061904974204047E-2</v>
      </c>
      <c r="R41" s="131" t="n">
        <f t="shared" si="53"/>
        <v>2.7076022503615963E-2</v>
      </c>
      <c r="S41" s="131" t="n">
        <f t="shared" si="53"/>
        <v>2.1616023840786373E-2</v>
      </c>
      <c r="T41" s="131" t="n">
        <f t="shared" si="53"/>
        <v>2.4228902474188685E-2</v>
      </c>
      <c r="U41" s="131" t="n">
        <f t="shared" si="53"/>
        <v>2.268046500333919E-2</v>
      </c>
      <c r="V41" s="131" t="n">
        <f t="shared" si="53"/>
        <v>2.0645308077574222E-2</v>
      </c>
      <c r="W41" s="131" t="n">
        <f t="shared" si="53"/>
        <v>2.5947684104454548E-2</v>
      </c>
      <c r="X41" s="131" t="n">
        <f t="shared" si="53"/>
        <v>2.726331689818946E-2</v>
      </c>
      <c r="Y41" s="131" t="n">
        <f t="shared" si="53"/>
        <v>6.8497270540627819E-2</v>
      </c>
      <c r="Z41" s="131" t="n">
        <f t="shared" si="53"/>
        <v>6.1354636189551441E-2</v>
      </c>
      <c r="AA41" s="131" t="n">
        <f t="shared" si="53"/>
        <v>5.4601714357737322E-2</v>
      </c>
      <c r="AB41" s="131" t="n">
        <f t="shared" si="53"/>
        <v>9.607302190493508E-2</v>
      </c>
      <c r="AC41" s="131" t="n">
        <f t="shared" si="53"/>
        <v>6.847494299701469E-2</v>
      </c>
      <c r="AD41" s="131" t="n">
        <f t="shared" si="53"/>
        <v>0.10692544221265095</v>
      </c>
      <c r="AE41" s="131" t="n">
        <f t="shared" si="53"/>
        <v>0.10801869001399864</v>
      </c>
      <c r="AF41" s="131" t="n">
        <f t="shared" si="53"/>
        <v>9.3710530008211168E-2</v>
      </c>
      <c r="AG41" s="131" t="n">
        <f t="shared" si="53"/>
        <v>0.1090248829492512</v>
      </c>
      <c r="AH41" s="131" t="n">
        <f t="shared" si="53"/>
        <v>8.5388561322693277E-2</v>
      </c>
      <c r="AI41" s="131" t="n">
        <f t="shared" si="53"/>
        <v>9.310784556413608E-2</v>
      </c>
      <c r="AJ41" s="131" t="n">
        <f t="shared" si="53"/>
        <v>8.3144337796674322E-2</v>
      </c>
      <c r="AK41" s="131" t="n">
        <f t="shared" si="53"/>
        <v>6.435931765802079E-2</v>
      </c>
      <c r="AL41" s="131" t="n">
        <f t="shared" si="53"/>
        <v>5.212773448265412E-2</v>
      </c>
      <c r="AM41" s="131" t="n">
        <f t="shared" si="53"/>
        <v>6.126872812824348E-2</v>
      </c>
      <c r="AN41" s="131" t="n">
        <f t="shared" si="53"/>
        <v>6.0575636098448654E-2</v>
      </c>
      <c r="AO41" s="131" t="n">
        <f t="shared" si="53"/>
        <v>5.1216507123146557E-2</v>
      </c>
      <c r="AP41" s="131" t="n">
        <f t="shared" si="53"/>
        <v>4.5980839939923211E-2</v>
      </c>
      <c r="AQ41" s="131" t="n">
        <f t="shared" si="53"/>
        <v>5.3785464597289237E-2</v>
      </c>
      <c r="AR41" s="131" t="n">
        <f t="shared" si="53"/>
        <v>6.7359982988850681E-2</v>
      </c>
      <c r="AS41" s="131" t="n">
        <f t="shared" si="53"/>
        <v>5.8179814612216788E-2</v>
      </c>
      <c r="AT41" s="131" t="n">
        <f t="shared" si="53"/>
        <v>7.4666855675178292E-2</v>
      </c>
      <c r="AU41" s="131" t="n">
        <f t="shared" si="53"/>
        <v>8.9374068342905982E-2</v>
      </c>
      <c r="AV41" s="130" t="n">
        <f t="shared" si="53"/>
        <v>6.6480909833961474E-2</v>
      </c>
    </row>
    <row r="42">
      <c r="M42" s="129" t="str">
        <f t="shared" si="52"/>
        <v>Products (All)</v>
      </c>
      <c r="N42" s="1" t="str">
        <f t="shared" si="52"/>
        <v>2+ Offers</v>
      </c>
      <c r="O42" s="25" t="str">
        <f t="shared" ref="O42:AV42" si="54">IFERROR(O22/SUMIFS(O$21:O$36,$M$21:$M$36,$M42),"")</f>
      </c>
      <c r="P42" s="25" t="n">
        <f t="shared" si="54"/>
        <v>0.41313799197887263</v>
      </c>
      <c r="Q42" s="25" t="n">
        <f t="shared" si="54"/>
        <v>0.42161378380488945</v>
      </c>
      <c r="R42" s="25" t="n">
        <f t="shared" si="54"/>
        <v>0.37582436015747989</v>
      </c>
      <c r="S42" s="25" t="n">
        <f t="shared" si="54"/>
        <v>0.38102335877015625</v>
      </c>
      <c r="T42" s="25" t="n">
        <f t="shared" si="54"/>
        <v>0.35726880456364568</v>
      </c>
      <c r="U42" s="25" t="n">
        <f t="shared" si="54"/>
        <v>0.40080435946425236</v>
      </c>
      <c r="V42" s="25" t="n">
        <f t="shared" si="54"/>
        <v>0.39463094068960725</v>
      </c>
      <c r="W42" s="25" t="n">
        <f t="shared" si="54"/>
        <v>0.38326143977221544</v>
      </c>
      <c r="X42" s="25" t="n">
        <f t="shared" si="54"/>
        <v>0.36419401947352109</v>
      </c>
      <c r="Y42" s="25" t="n">
        <f t="shared" si="54"/>
        <v>0.36299678747183606</v>
      </c>
      <c r="Z42" s="25" t="n">
        <f t="shared" si="54"/>
        <v>0.39276295396579347</v>
      </c>
      <c r="AA42" s="25" t="n">
        <f t="shared" si="54"/>
        <v>0.41742609552988275</v>
      </c>
      <c r="AB42" s="25" t="n">
        <f t="shared" si="54"/>
        <v>0.37476091472039058</v>
      </c>
      <c r="AC42" s="25" t="n">
        <f t="shared" si="54"/>
        <v>0.38816729345487599</v>
      </c>
      <c r="AD42" s="25" t="n">
        <f t="shared" si="54"/>
        <v>0.41377212131461477</v>
      </c>
      <c r="AE42" s="25" t="n">
        <f t="shared" si="54"/>
        <v>0.39738159237804949</v>
      </c>
      <c r="AF42" s="25" t="n">
        <f t="shared" si="54"/>
        <v>0.38019276999426094</v>
      </c>
      <c r="AG42" s="25" t="n">
        <f t="shared" si="54"/>
        <v>0.35762483818579777</v>
      </c>
      <c r="AH42" s="25" t="n">
        <f t="shared" si="54"/>
        <v>0.37506807943619402</v>
      </c>
      <c r="AI42" s="25" t="n">
        <f t="shared" si="54"/>
        <v>0.34242893491064769</v>
      </c>
      <c r="AJ42" s="25" t="n">
        <f t="shared" si="54"/>
        <v>0.33478360292274323</v>
      </c>
      <c r="AK42" s="25" t="n">
        <f t="shared" si="54"/>
        <v>0.3532752938581073</v>
      </c>
      <c r="AL42" s="25" t="n">
        <f t="shared" si="54"/>
        <v>0.33111189757932158</v>
      </c>
      <c r="AM42" s="25" t="n">
        <f t="shared" si="54"/>
        <v>0.37097278107115678</v>
      </c>
      <c r="AN42" s="25" t="n">
        <f t="shared" si="54"/>
        <v>0.33654171230906516</v>
      </c>
      <c r="AO42" s="25" t="n">
        <f t="shared" si="54"/>
        <v>0.32043362008512183</v>
      </c>
      <c r="AP42" s="25" t="n">
        <f t="shared" si="54"/>
        <v>0.31272687101387009</v>
      </c>
      <c r="AQ42" s="25" t="n">
        <f t="shared" si="54"/>
        <v>0.32451218258279829</v>
      </c>
      <c r="AR42" s="25" t="n">
        <f t="shared" si="54"/>
        <v>0.30221458383427391</v>
      </c>
      <c r="AS42" s="25" t="n">
        <f t="shared" si="54"/>
        <v>0.23941815787721682</v>
      </c>
      <c r="AT42" s="8" t="n">
        <f t="shared" si="54"/>
        <v>0.27007072628350198</v>
      </c>
      <c r="AU42" s="8" t="n">
        <f t="shared" si="54"/>
        <v>0.37326514564765206</v>
      </c>
      <c r="AV42" s="128" t="n">
        <f t="shared" si="54"/>
        <v>0.27176044468969401</v>
      </c>
    </row>
    <row r="43">
      <c r="M43" s="129" t="str">
        <f t="shared" si="52"/>
        <v>Products (All)</v>
      </c>
      <c r="N43" s="1" t="str">
        <f t="shared" si="52"/>
        <v>No Comp.</v>
      </c>
      <c r="O43" s="25" t="str">
        <f t="shared" ref="O43:AV43" si="55">IFERROR(O23/SUMIFS(O$21:O$36,$M$21:$M$36,$M43),"")</f>
      </c>
      <c r="P43" s="25" t="n">
        <f t="shared" si="55"/>
        <v>0.533162442545972</v>
      </c>
      <c r="Q43" s="25" t="n">
        <f t="shared" si="55"/>
        <v>0.51303754738630558</v>
      </c>
      <c r="R43" s="25" t="n">
        <f t="shared" si="55"/>
        <v>0.58229566031963365</v>
      </c>
      <c r="S43" s="25" t="n">
        <f t="shared" si="55"/>
        <v>0.58204516065278089</v>
      </c>
      <c r="T43" s="25" t="n">
        <f t="shared" si="55"/>
        <v>0.60944658258184681</v>
      </c>
      <c r="U43" s="25" t="n">
        <f t="shared" si="55"/>
        <v>0.56546107543430635</v>
      </c>
      <c r="V43" s="25" t="n">
        <f t="shared" si="55"/>
        <v>0.54853164071715554</v>
      </c>
      <c r="W43" s="25" t="n">
        <f t="shared" si="55"/>
        <v>0.5392354525395171</v>
      </c>
      <c r="X43" s="25" t="n">
        <f t="shared" si="55"/>
        <v>0.55433549326663811</v>
      </c>
      <c r="Y43" s="25" t="n">
        <f t="shared" si="55"/>
        <v>0.52151579262379866</v>
      </c>
      <c r="Z43" s="25" t="n">
        <f t="shared" si="55"/>
        <v>0.53174161636739858</v>
      </c>
      <c r="AA43" s="25" t="n">
        <f t="shared" si="55"/>
        <v>0.49460760982352597</v>
      </c>
      <c r="AB43" s="25" t="n">
        <f t="shared" si="55"/>
        <v>0.50901037949760419</v>
      </c>
      <c r="AC43" s="25" t="n">
        <f t="shared" si="55"/>
        <v>0.52369870995249668</v>
      </c>
      <c r="AD43" s="25" t="n">
        <f t="shared" si="55"/>
        <v>0.46665483055583479</v>
      </c>
      <c r="AE43" s="25" t="n">
        <f t="shared" si="55"/>
        <v>0.48833403620053278</v>
      </c>
      <c r="AF43" s="25" t="n">
        <f t="shared" si="55"/>
        <v>0.52400430965223033</v>
      </c>
      <c r="AG43" s="25" t="n">
        <f t="shared" si="55"/>
        <v>0.52997447083992777</v>
      </c>
      <c r="AH43" s="25" t="n">
        <f t="shared" si="55"/>
        <v>0.53677765630235552</v>
      </c>
      <c r="AI43" s="25" t="n">
        <f t="shared" si="55"/>
        <v>0.5566311797604665</v>
      </c>
      <c r="AJ43" s="25" t="n">
        <f t="shared" si="55"/>
        <v>0.57918783819754383</v>
      </c>
      <c r="AK43" s="25" t="n">
        <f t="shared" si="55"/>
        <v>0.57978107877089202</v>
      </c>
      <c r="AL43" s="25" t="n">
        <f t="shared" si="55"/>
        <v>0.61504565828548508</v>
      </c>
      <c r="AM43" s="25" t="n">
        <f t="shared" si="55"/>
        <v>0.56502459709162023</v>
      </c>
      <c r="AN43" s="25" t="n">
        <f t="shared" si="55"/>
        <v>0.60111922889834446</v>
      </c>
      <c r="AO43" s="25" t="n">
        <f t="shared" si="55"/>
        <v>0.62634147184411793</v>
      </c>
      <c r="AP43" s="25" t="n">
        <f t="shared" si="55"/>
        <v>0.63822467174314124</v>
      </c>
      <c r="AQ43" s="25" t="n">
        <f t="shared" si="55"/>
        <v>0.61646013351827889</v>
      </c>
      <c r="AR43" s="25" t="n">
        <f t="shared" si="55"/>
        <v>0.62754575121381628</v>
      </c>
      <c r="AS43" s="25" t="n">
        <f t="shared" si="55"/>
        <v>0.69954020548623197</v>
      </c>
      <c r="AT43" s="25" t="n">
        <f t="shared" si="55"/>
        <v>0.65196535049105808</v>
      </c>
      <c r="AU43" s="25" t="n">
        <f t="shared" si="55"/>
        <v>0.53436589208934204</v>
      </c>
      <c r="AV43" s="128" t="n">
        <f t="shared" si="55"/>
        <v>0.65345406618880686</v>
      </c>
    </row>
    <row r="44" ht="15.75" customHeight="1">
      <c r="M44" s="127" t="str">
        <f t="shared" si="52"/>
        <v>Products (All)</v>
      </c>
      <c r="N44" s="126" t="str">
        <f t="shared" si="52"/>
        <v>Unlabeled</v>
      </c>
      <c r="O44" s="125" t="str">
        <f t="shared" ref="O44:AV44" si="56">IFERROR(O24/SUMIFS(O$21:O$36,$M$21:$M$36,$M44),"")</f>
      </c>
      <c r="P44" s="125" t="n">
        <f t="shared" si="56"/>
        <v>1.9527135324832034E-2</v>
      </c>
      <c r="Q44" s="125" t="n">
        <f t="shared" si="56"/>
        <v>3.2286763834600857E-2</v>
      </c>
      <c r="R44" s="125" t="n">
        <f t="shared" si="56"/>
        <v>1.4803957019270442E-2</v>
      </c>
      <c r="S44" s="125" t="n">
        <f t="shared" si="56"/>
        <v>1.531545673627642E-2</v>
      </c>
      <c r="T44" s="125" t="n">
        <f t="shared" si="56"/>
        <v>9.0557103803189428E-3</v>
      </c>
      <c r="U44" s="125" t="n">
        <f t="shared" si="56"/>
        <v>1.10541000981021E-2</v>
      </c>
      <c r="V44" s="125" t="n">
        <f t="shared" si="56"/>
        <v>3.6192110515663123E-2</v>
      </c>
      <c r="W44" s="125" t="n">
        <f t="shared" si="56"/>
        <v>5.1555423583812841E-2</v>
      </c>
      <c r="X44" s="125" t="n">
        <f t="shared" si="56"/>
        <v>5.4207170361651368E-2</v>
      </c>
      <c r="Y44" s="125" t="n">
        <f t="shared" si="56"/>
        <v>4.6990149363737563E-2</v>
      </c>
      <c r="Z44" s="125" t="n">
        <f t="shared" si="56"/>
        <v>1.4140793477256599E-2</v>
      </c>
      <c r="AA44" s="125" t="n">
        <f t="shared" si="56"/>
        <v>3.3364580288853939E-2</v>
      </c>
      <c r="AB44" s="125" t="n">
        <f t="shared" si="56"/>
        <v>2.0155683877070167E-2</v>
      </c>
      <c r="AC44" s="125" t="n">
        <f t="shared" si="56"/>
        <v>1.9659053595612635E-2</v>
      </c>
      <c r="AD44" s="125" t="n">
        <f t="shared" si="56"/>
        <v>1.2647605916899445E-2</v>
      </c>
      <c r="AE44" s="125" t="n">
        <f t="shared" si="56"/>
        <v>6.2656814074192532E-3</v>
      </c>
      <c r="AF44" s="125" t="n">
        <f t="shared" si="56"/>
        <v>2.0923903452975648E-3</v>
      </c>
      <c r="AG44" s="125" t="n">
        <f t="shared" si="56"/>
        <v>3.3758080250233004E-3</v>
      </c>
      <c r="AH44" s="125" t="n">
        <f t="shared" si="56"/>
        <v>2.7657029387571984E-3</v>
      </c>
      <c r="AI44" s="125" t="n">
        <f t="shared" si="56"/>
        <v>7.8320397647496862E-3</v>
      </c>
      <c r="AJ44" s="125" t="n">
        <f t="shared" si="56"/>
        <v>2.8842210830385918E-3</v>
      </c>
      <c r="AK44" s="125" t="n">
        <f t="shared" si="56"/>
        <v>2.5843097129799398E-3</v>
      </c>
      <c r="AL44" s="125" t="n">
        <f t="shared" si="56"/>
        <v>1.7147096525392638E-3</v>
      </c>
      <c r="AM44" s="125" t="n">
        <f t="shared" si="56"/>
        <v>2.7338937089795368E-3</v>
      </c>
      <c r="AN44" s="125" t="n">
        <f t="shared" si="56"/>
        <v>1.7634226941417592E-3</v>
      </c>
      <c r="AO44" s="125" t="n">
        <f t="shared" si="56"/>
        <v>2.0084009476137505E-3</v>
      </c>
      <c r="AP44" s="125" t="n">
        <f t="shared" si="56"/>
        <v>3.0676173030655097E-3</v>
      </c>
      <c r="AQ44" s="125" t="n">
        <f t="shared" si="56"/>
        <v>5.2422193016335395E-3</v>
      </c>
      <c r="AR44" s="125" t="n">
        <f t="shared" si="56"/>
        <v>2.879681963059222E-3</v>
      </c>
      <c r="AS44" s="125" t="n">
        <f t="shared" si="56"/>
        <v>2.8618220243344632E-3</v>
      </c>
      <c r="AT44" s="125" t="n">
        <f t="shared" si="56"/>
        <v>3.2970675502617605E-3</v>
      </c>
      <c r="AU44" s="125" t="n">
        <f t="shared" si="56"/>
        <v>2.9948939200999647E-3</v>
      </c>
      <c r="AV44" s="119" t="n">
        <f t="shared" si="56"/>
        <v>8.3045792875377084E-3</v>
      </c>
    </row>
    <row r="45">
      <c r="M45" s="133" t="str">
        <f t="shared" si="52"/>
        <v>R&amp;D</v>
      </c>
      <c r="N45" s="132" t="str">
        <f t="shared" si="52"/>
        <v>1 Offer</v>
      </c>
      <c r="O45" s="131" t="str">
        <f t="shared" ref="O45:AV45" si="57">IFERROR(O25/SUMIFS(O$21:O$36,$M$21:$M$36,$M45),"")</f>
      </c>
      <c r="P45" s="131" t="n">
        <f t="shared" si="57"/>
        <v>5.6518416662912657E-2</v>
      </c>
      <c r="Q45" s="131" t="n">
        <f t="shared" si="57"/>
        <v>5.3515068788336978E-2</v>
      </c>
      <c r="R45" s="131" t="n">
        <f t="shared" si="57"/>
        <v>5.3620147878818976E-2</v>
      </c>
      <c r="S45" s="131" t="n">
        <f t="shared" si="57"/>
        <v>4.3024027888231994E-2</v>
      </c>
      <c r="T45" s="131" t="n">
        <f t="shared" si="57"/>
        <v>5.2188967843753417E-2</v>
      </c>
      <c r="U45" s="131" t="n">
        <f t="shared" si="57"/>
        <v>6.8966595717257093E-2</v>
      </c>
      <c r="V45" s="131" t="n">
        <f t="shared" si="57"/>
        <v>6.7670623264316165E-2</v>
      </c>
      <c r="W45" s="131" t="n">
        <f t="shared" si="57"/>
        <v>7.4715998026332026E-2</v>
      </c>
      <c r="X45" s="131" t="n">
        <f t="shared" si="57"/>
        <v>8.9869726284558402E-2</v>
      </c>
      <c r="Y45" s="131" t="n">
        <f t="shared" si="57"/>
        <v>0.13323241437605796</v>
      </c>
      <c r="Z45" s="131" t="n">
        <f t="shared" si="57"/>
        <v>0.12572407156989607</v>
      </c>
      <c r="AA45" s="131" t="n">
        <f t="shared" si="57"/>
        <v>0.11982878023401823</v>
      </c>
      <c r="AB45" s="131" t="n">
        <f t="shared" si="57"/>
        <v>0.12248546794139616</v>
      </c>
      <c r="AC45" s="131" t="n">
        <f t="shared" si="57"/>
        <v>0.11916088683858272</v>
      </c>
      <c r="AD45" s="118" t="n">
        <f t="shared" si="57"/>
        <v>8.8018963245128048E-2</v>
      </c>
      <c r="AE45" s="117" t="n">
        <f t="shared" si="57"/>
        <v>8.777034589150759E-2</v>
      </c>
      <c r="AF45" s="131" t="n">
        <f t="shared" si="57"/>
        <v>0.1052618981221511</v>
      </c>
      <c r="AG45" s="131" t="n">
        <f t="shared" si="57"/>
        <v>0.11019132954499003</v>
      </c>
      <c r="AH45" s="131" t="n">
        <f t="shared" si="57"/>
        <v>0.11489233527979247</v>
      </c>
      <c r="AI45" s="131" t="n">
        <f t="shared" si="57"/>
        <v>0.13395938436358312</v>
      </c>
      <c r="AJ45" s="131" t="n">
        <f t="shared" si="57"/>
        <v>0.13100260079044956</v>
      </c>
      <c r="AK45" s="131" t="n">
        <f t="shared" si="57"/>
        <v>0.14580697752044017</v>
      </c>
      <c r="AL45" s="131" t="n">
        <f t="shared" si="57"/>
        <v>0.15130443341914085</v>
      </c>
      <c r="AM45" s="131" t="n">
        <f t="shared" si="57"/>
        <v>0.16409080026257333</v>
      </c>
      <c r="AN45" s="131" t="n">
        <f t="shared" si="57"/>
        <v>0.16611941968101304</v>
      </c>
      <c r="AO45" s="131" t="n">
        <f t="shared" si="57"/>
        <v>0.18096801472323104</v>
      </c>
      <c r="AP45" s="131" t="n">
        <f t="shared" si="57"/>
        <v>0.1795396149547476</v>
      </c>
      <c r="AQ45" s="116" t="n">
        <f t="shared" si="57"/>
        <v>0.21245595941499876</v>
      </c>
      <c r="AR45" s="115" t="n">
        <f t="shared" si="57"/>
        <v>0.21940272452812634</v>
      </c>
      <c r="AS45" s="131" t="n">
        <f t="shared" si="57"/>
        <v>0.20090776866759524</v>
      </c>
      <c r="AT45" s="131" t="n">
        <f t="shared" si="57"/>
        <v>0.18840092869912411</v>
      </c>
      <c r="AU45" s="131" t="n">
        <f t="shared" si="57"/>
        <v>0.17335298930097012</v>
      </c>
      <c r="AV45" s="130" t="n">
        <f t="shared" si="57"/>
        <v>0.1096571417651612</v>
      </c>
    </row>
    <row r="46">
      <c r="M46" s="129" t="str">
        <f t="shared" si="52"/>
        <v>R&amp;D</v>
      </c>
      <c r="N46" s="1" t="str">
        <f t="shared" si="52"/>
        <v>2+ Offers</v>
      </c>
      <c r="O46" s="25" t="str">
        <f t="shared" ref="O46:AV46" si="58">IFERROR(O26/SUMIFS(O$21:O$36,$M$21:$M$36,$M46),"")</f>
      </c>
      <c r="P46" s="25" t="n">
        <f t="shared" si="58"/>
        <v>0.43250025929288344</v>
      </c>
      <c r="Q46" s="25" t="n">
        <f t="shared" si="58"/>
        <v>0.49726877245231338</v>
      </c>
      <c r="R46" s="25" t="n">
        <f t="shared" si="58"/>
        <v>0.49818359218109215</v>
      </c>
      <c r="S46" s="25" t="n">
        <f t="shared" si="58"/>
        <v>0.45676876438252884</v>
      </c>
      <c r="T46" s="25" t="n">
        <f t="shared" si="58"/>
        <v>0.48780383041657005</v>
      </c>
      <c r="U46" s="25" t="n">
        <f t="shared" si="58"/>
        <v>0.50132503643445392</v>
      </c>
      <c r="V46" s="25" t="n">
        <f t="shared" si="58"/>
        <v>0.49322380112607506</v>
      </c>
      <c r="W46" s="25" t="n">
        <f t="shared" si="58"/>
        <v>0.49380268072602257</v>
      </c>
      <c r="X46" s="25" t="n">
        <f t="shared" si="58"/>
        <v>0.55977774577934503</v>
      </c>
      <c r="Y46" s="25" t="n">
        <f t="shared" si="58"/>
        <v>0.53801960531207282</v>
      </c>
      <c r="Z46" s="25" t="n">
        <f t="shared" si="58"/>
        <v>0.45061380697156428</v>
      </c>
      <c r="AA46" s="25" t="n">
        <f t="shared" si="58"/>
        <v>0.41459615167033936</v>
      </c>
      <c r="AB46" s="25" t="n">
        <f t="shared" si="58"/>
        <v>0.45349683710086625</v>
      </c>
      <c r="AC46" s="25" t="n">
        <f t="shared" si="58"/>
        <v>0.45903268852327944</v>
      </c>
      <c r="AD46" s="25" t="n">
        <f t="shared" si="58"/>
        <v>0.48283116132379472</v>
      </c>
      <c r="AE46" s="25" t="n">
        <f t="shared" si="58"/>
        <v>0.46307340916838891</v>
      </c>
      <c r="AF46" s="25" t="n">
        <f t="shared" si="58"/>
        <v>0.46557263249403763</v>
      </c>
      <c r="AG46" s="25" t="n">
        <f t="shared" si="58"/>
        <v>0.46565851288674276</v>
      </c>
      <c r="AH46" s="25" t="n">
        <f t="shared" si="58"/>
        <v>0.46389663433490663</v>
      </c>
      <c r="AI46" s="25" t="n">
        <f t="shared" si="58"/>
        <v>0.46821348272994917</v>
      </c>
      <c r="AJ46" s="25" t="n">
        <f t="shared" si="58"/>
        <v>0.46403128381926206</v>
      </c>
      <c r="AK46" s="25" t="n">
        <f t="shared" si="58"/>
        <v>0.45909157700684905</v>
      </c>
      <c r="AL46" s="25" t="n">
        <f t="shared" si="58"/>
        <v>0.51049017409777353</v>
      </c>
      <c r="AM46" s="25" t="n">
        <f t="shared" si="58"/>
        <v>0.48009711080193296</v>
      </c>
      <c r="AN46" s="25" t="n">
        <f t="shared" si="58"/>
        <v>0.46444764788773329</v>
      </c>
      <c r="AO46" s="25" t="n">
        <f t="shared" si="58"/>
        <v>0.43093972977612011</v>
      </c>
      <c r="AP46" s="25" t="n">
        <f t="shared" si="58"/>
        <v>0.40964856106118591</v>
      </c>
      <c r="AQ46" s="25" t="n">
        <f t="shared" si="58"/>
        <v>0.39902689454631757</v>
      </c>
      <c r="AR46" s="25" t="n">
        <f t="shared" si="58"/>
        <v>0.39727455242507226</v>
      </c>
      <c r="AS46" s="25" t="n">
        <f t="shared" si="58"/>
        <v>0.40054106671630485</v>
      </c>
      <c r="AT46" s="25" t="n">
        <f t="shared" si="58"/>
        <v>0.38539007221465077</v>
      </c>
      <c r="AU46" s="25" t="n">
        <f t="shared" si="58"/>
        <v>0.38152306868327907</v>
      </c>
      <c r="AV46" s="128" t="n">
        <f t="shared" si="58"/>
        <v>0.35158901709585105</v>
      </c>
    </row>
    <row r="47">
      <c r="M47" s="129" t="str">
        <f t="shared" si="52"/>
        <v>R&amp;D</v>
      </c>
      <c r="N47" s="1" t="str">
        <f t="shared" si="52"/>
        <v>No Comp.</v>
      </c>
      <c r="O47" s="25" t="str">
        <f t="shared" ref="O47:AV47" si="59">IFERROR(O27/SUMIFS(O$21:O$36,$M$21:$M$36,$M47),"")</f>
      </c>
      <c r="P47" s="25" t="n">
        <f t="shared" si="59"/>
        <v>0.38396775768929925</v>
      </c>
      <c r="Q47" s="25" t="n">
        <f t="shared" si="59"/>
        <v>0.39062021232822869</v>
      </c>
      <c r="R47" s="25" t="n">
        <f t="shared" si="59"/>
        <v>0.42226274250496038</v>
      </c>
      <c r="S47" s="25" t="n">
        <f t="shared" si="59"/>
        <v>0.48465350337848362</v>
      </c>
      <c r="T47" s="25" t="n">
        <f t="shared" si="59"/>
        <v>0.43779187550627524</v>
      </c>
      <c r="U47" s="25" t="n">
        <f t="shared" si="59"/>
        <v>0.42858424417296598</v>
      </c>
      <c r="V47" s="25" t="n">
        <f t="shared" si="59"/>
        <v>0.43669337558341759</v>
      </c>
      <c r="W47" s="25" t="n">
        <f t="shared" si="59"/>
        <v>0.42968271569523653</v>
      </c>
      <c r="X47" s="25" t="n">
        <f t="shared" si="59"/>
        <v>0.34933434220596543</v>
      </c>
      <c r="Y47" s="25" t="n">
        <f t="shared" si="59"/>
        <v>0.32782357198239792</v>
      </c>
      <c r="Z47" s="25" t="n">
        <f t="shared" si="59"/>
        <v>0.42302058284828981</v>
      </c>
      <c r="AA47" s="25" t="n">
        <f t="shared" si="59"/>
        <v>0.46210919341909018</v>
      </c>
      <c r="AB47" s="25" t="n">
        <f t="shared" si="59"/>
        <v>0.42029798026397802</v>
      </c>
      <c r="AC47" s="25" t="n">
        <f t="shared" si="59"/>
        <v>0.41417212637630002</v>
      </c>
      <c r="AD47" s="25" t="n">
        <f t="shared" si="59"/>
        <v>0.42152802793838445</v>
      </c>
      <c r="AE47" s="8" t="n">
        <f t="shared" si="59"/>
        <v>0.44634744410389438</v>
      </c>
      <c r="AF47" s="25" t="n">
        <f t="shared" si="59"/>
        <v>0.42841411390425921</v>
      </c>
      <c r="AG47" s="25" t="n">
        <f t="shared" si="59"/>
        <v>0.42350497214966409</v>
      </c>
      <c r="AH47" s="25" t="n">
        <f t="shared" si="59"/>
        <v>0.41963807838644979</v>
      </c>
      <c r="AI47" s="25" t="n">
        <f t="shared" si="59"/>
        <v>0.39776553545458093</v>
      </c>
      <c r="AJ47" s="25" t="n">
        <f t="shared" si="59"/>
        <v>0.40423230230798235</v>
      </c>
      <c r="AK47" s="25" t="n">
        <f t="shared" si="59"/>
        <v>0.39388951575340098</v>
      </c>
      <c r="AL47" s="25" t="n">
        <f t="shared" si="59"/>
        <v>0.33693418066595743</v>
      </c>
      <c r="AM47" s="25" t="n">
        <f t="shared" si="59"/>
        <v>0.35373610681715012</v>
      </c>
      <c r="AN47" s="25" t="n">
        <f t="shared" si="59"/>
        <v>0.36727360377481433</v>
      </c>
      <c r="AO47" s="25" t="n">
        <f t="shared" si="59"/>
        <v>0.38615239781647659</v>
      </c>
      <c r="AP47" s="25" t="n">
        <f t="shared" si="59"/>
        <v>0.40897591393813065</v>
      </c>
      <c r="AQ47" s="25" t="n">
        <f t="shared" si="59"/>
        <v>0.38458625617206904</v>
      </c>
      <c r="AR47" s="25" t="n">
        <f t="shared" si="59"/>
        <v>0.37786277065874174</v>
      </c>
      <c r="AS47" s="25" t="n">
        <f t="shared" si="59"/>
        <v>0.39308742724977719</v>
      </c>
      <c r="AT47" s="25" t="n">
        <f t="shared" si="59"/>
        <v>0.42298321997528199</v>
      </c>
      <c r="AU47" s="8" t="n">
        <f t="shared" si="59"/>
        <v>0.44085522560557328</v>
      </c>
      <c r="AV47" s="134" t="n">
        <f t="shared" si="59"/>
        <v>0.52486208524315126</v>
      </c>
    </row>
    <row r="48" ht="15.75" customHeight="1">
      <c r="M48" s="127" t="str">
        <f t="shared" si="52"/>
        <v>R&amp;D</v>
      </c>
      <c r="N48" s="126" t="str">
        <f t="shared" si="52"/>
        <v>Unlabeled</v>
      </c>
      <c r="O48" s="125" t="str">
        <f t="shared" ref="O48:AV48" si="60">IFERROR(O28/SUMIFS(O$21:O$36,$M$21:$M$36,$M48),"")</f>
      </c>
      <c r="P48" s="125" t="n">
        <f t="shared" si="60"/>
        <v>0.12701356635490466</v>
      </c>
      <c r="Q48" s="125" t="n">
        <f t="shared" si="60"/>
        <v>5.8595946431120954E-2</v>
      </c>
      <c r="R48" s="125" t="n">
        <f t="shared" si="60"/>
        <v>2.5933517435128426E-2</v>
      </c>
      <c r="S48" s="125" t="n">
        <f t="shared" si="60"/>
        <v>1.5553704350755397E-2</v>
      </c>
      <c r="T48" s="125" t="n">
        <f t="shared" si="60"/>
        <v>2.2215326233401275E-2</v>
      </c>
      <c r="U48" s="125" t="n">
        <f t="shared" si="60"/>
        <v>1.1241236753228648E-3</v>
      </c>
      <c r="V48" s="125" t="n">
        <f t="shared" si="60"/>
        <v>2.4122000261911978E-3</v>
      </c>
      <c r="W48" s="125" t="n">
        <f t="shared" si="60"/>
        <v>1.7986055524089396E-3</v>
      </c>
      <c r="X48" s="125" t="n">
        <f t="shared" si="60"/>
        <v>1.0181857301310177E-3</v>
      </c>
      <c r="Y48" s="125" t="n">
        <f t="shared" si="60"/>
        <v>9.2440832947124601E-4</v>
      </c>
      <c r="Z48" s="125" t="n">
        <f t="shared" si="60"/>
        <v>6.4153861024990745E-4</v>
      </c>
      <c r="AA48" s="125" t="n">
        <f t="shared" si="60"/>
        <v>3.4658746765521874E-3</v>
      </c>
      <c r="AB48" s="125" t="n">
        <f t="shared" si="60"/>
        <v>3.7197146937594642E-3</v>
      </c>
      <c r="AC48" s="125" t="n">
        <f t="shared" si="60"/>
        <v>7.6342982618378191E-3</v>
      </c>
      <c r="AD48" s="125" t="n">
        <f t="shared" si="60"/>
        <v>7.6218474926927904E-3</v>
      </c>
      <c r="AE48" s="125" t="n">
        <f t="shared" si="60"/>
        <v>2.8088008362090523E-3</v>
      </c>
      <c r="AF48" s="125" t="n">
        <f t="shared" si="60"/>
        <v>7.5135547955212164E-4</v>
      </c>
      <c r="AG48" s="125" t="n">
        <f t="shared" si="60"/>
        <v>6.451854186032592E-4</v>
      </c>
      <c r="AH48" s="125" t="n">
        <f t="shared" si="60"/>
        <v>1.5729519988511285E-3</v>
      </c>
      <c r="AI48" s="125" t="n">
        <f t="shared" si="60"/>
        <v>6.1597451886665633E-5</v>
      </c>
      <c r="AJ48" s="125" t="n">
        <f t="shared" si="60"/>
        <v>7.3381308230599637E-4</v>
      </c>
      <c r="AK48" s="125" t="n">
        <f t="shared" si="60"/>
        <v>1.2119297193098713E-3</v>
      </c>
      <c r="AL48" s="125" t="n">
        <f t="shared" si="60"/>
        <v>1.2712118171282422E-3</v>
      </c>
      <c r="AM48" s="125" t="n">
        <f t="shared" si="60"/>
        <v>2.0759821183435117E-3</v>
      </c>
      <c r="AN48" s="125" t="n">
        <f t="shared" si="60"/>
        <v>2.1593286564392908E-3</v>
      </c>
      <c r="AO48" s="125" t="n">
        <f t="shared" si="60"/>
        <v>1.9398576841722385E-3</v>
      </c>
      <c r="AP48" s="125" t="n">
        <f t="shared" si="60"/>
        <v>1.8359100459358318E-3</v>
      </c>
      <c r="AQ48" s="125" t="n">
        <f t="shared" si="60"/>
        <v>3.9308898666145699E-3</v>
      </c>
      <c r="AR48" s="125" t="n">
        <f t="shared" si="60"/>
        <v>5.4599523880596223E-3</v>
      </c>
      <c r="AS48" s="125" t="n">
        <f t="shared" si="60"/>
        <v>5.463737366322702E-3</v>
      </c>
      <c r="AT48" s="125" t="n">
        <f t="shared" si="60"/>
        <v>3.2257791109432236E-3</v>
      </c>
      <c r="AU48" s="125" t="n">
        <f t="shared" si="60"/>
        <v>4.2687164101775123E-3</v>
      </c>
      <c r="AV48" s="119" t="n">
        <f t="shared" si="60"/>
        <v>1.389175589583661E-2</v>
      </c>
    </row>
    <row r="49">
      <c r="M49" s="133" t="str">
        <f t="shared" si="52"/>
        <v>Services (Non-R&amp;D)</v>
      </c>
      <c r="N49" s="132" t="str">
        <f t="shared" si="52"/>
        <v>1 Offer</v>
      </c>
      <c r="O49" s="131" t="str">
        <f t="shared" ref="O49:AV49" si="61">IFERROR(O29/SUMIFS(O$21:O$36,$M$21:$M$36,$M49),"")</f>
      </c>
      <c r="P49" s="131" t="n">
        <f t="shared" si="61"/>
        <v>4.8943991286826811E-2</v>
      </c>
      <c r="Q49" s="131" t="n">
        <f t="shared" si="61"/>
        <v>4.9732327063195352E-2</v>
      </c>
      <c r="R49" s="131" t="n">
        <f t="shared" si="61"/>
        <v>5.1396350101213538E-2</v>
      </c>
      <c r="S49" s="131" t="n">
        <f t="shared" si="61"/>
        <v>5.2965921131972848E-2</v>
      </c>
      <c r="T49" s="131" t="n">
        <f t="shared" si="61"/>
        <v>5.8109277681777337E-2</v>
      </c>
      <c r="U49" s="131" t="n">
        <f t="shared" si="61"/>
        <v>6.0323563875622828E-2</v>
      </c>
      <c r="V49" s="131" t="n">
        <f t="shared" si="61"/>
        <v>5.7532887431465014E-2</v>
      </c>
      <c r="W49" s="131" t="n">
        <f t="shared" si="61"/>
        <v>6.431236488710218E-2</v>
      </c>
      <c r="X49" s="131" t="n">
        <f t="shared" si="61"/>
        <v>7.2547404869676868E-2</v>
      </c>
      <c r="Y49" s="131" t="n">
        <f t="shared" si="61"/>
        <v>7.4508732645158809E-2</v>
      </c>
      <c r="Z49" s="131" t="n">
        <f t="shared" si="61"/>
        <v>8.9081805436235201E-2</v>
      </c>
      <c r="AA49" s="131" t="n">
        <f t="shared" si="61"/>
        <v>8.5551013753799032E-2</v>
      </c>
      <c r="AB49" s="131" t="n">
        <f t="shared" si="61"/>
        <v>9.0176477668843041E-2</v>
      </c>
      <c r="AC49" s="131" t="n">
        <f t="shared" si="61"/>
        <v>8.5799627571392936E-2</v>
      </c>
      <c r="AD49" s="131" t="n">
        <f t="shared" si="61"/>
        <v>0.12236985139665767</v>
      </c>
      <c r="AE49" s="131" t="n">
        <f t="shared" si="61"/>
        <v>0.13423478685844262</v>
      </c>
      <c r="AF49" s="131" t="n">
        <f t="shared" si="61"/>
        <v>0.12602666204473756</v>
      </c>
      <c r="AG49" s="131" t="n">
        <f t="shared" si="61"/>
        <v>0.12173906849357073</v>
      </c>
      <c r="AH49" s="131" t="n">
        <f t="shared" si="61"/>
        <v>0.12344674991420435</v>
      </c>
      <c r="AI49" s="131" t="n">
        <f t="shared" si="61"/>
        <v>0.12575116456155921</v>
      </c>
      <c r="AJ49" s="131" t="n">
        <f t="shared" si="61"/>
        <v>0.10921929968527384</v>
      </c>
      <c r="AK49" s="131" t="n">
        <f t="shared" si="61"/>
        <v>8.9441065754156779E-2</v>
      </c>
      <c r="AL49" s="131" t="n">
        <f t="shared" si="61"/>
        <v>8.1218212774677973E-2</v>
      </c>
      <c r="AM49" s="131" t="n">
        <f t="shared" si="61"/>
        <v>7.1380659485047571E-2</v>
      </c>
      <c r="AN49" s="131" t="n">
        <f t="shared" si="61"/>
        <v>6.8174661062588557E-2</v>
      </c>
      <c r="AO49" s="131" t="n">
        <f t="shared" si="61"/>
        <v>6.5315625330775992E-2</v>
      </c>
      <c r="AP49" s="131" t="n">
        <f t="shared" si="61"/>
        <v>6.9442465991592359E-2</v>
      </c>
      <c r="AQ49" s="131" t="n">
        <f t="shared" si="61"/>
        <v>7.9809437107449949E-2</v>
      </c>
      <c r="AR49" s="131" t="n">
        <f t="shared" si="61"/>
        <v>8.4126737206720842E-2</v>
      </c>
      <c r="AS49" s="131" t="n">
        <f t="shared" si="61"/>
        <v>9.1833614817137546E-2</v>
      </c>
      <c r="AT49" s="131" t="n">
        <f t="shared" si="61"/>
        <v>8.6141445790838683E-2</v>
      </c>
      <c r="AU49" s="131" t="n">
        <f t="shared" si="61"/>
        <v>8.3853219537529514E-2</v>
      </c>
      <c r="AV49" s="130" t="n">
        <f t="shared" si="61"/>
        <v>8.0478715810305926E-2</v>
      </c>
    </row>
    <row r="50">
      <c r="M50" s="129" t="str">
        <f t="shared" si="52"/>
        <v>Services (Non-R&amp;D)</v>
      </c>
      <c r="N50" s="1" t="str">
        <f t="shared" si="52"/>
        <v>2+ Offers</v>
      </c>
      <c r="O50" s="25" t="str">
        <f t="shared" ref="O50:AV50" si="62">IFERROR(O30/SUMIFS(O$21:O$36,$M$21:$M$36,$M50),"")</f>
      </c>
      <c r="P50" s="25" t="n">
        <f t="shared" si="62"/>
        <v>0.62881766882852896</v>
      </c>
      <c r="Q50" s="25" t="n">
        <f t="shared" si="62"/>
        <v>0.6136422204064379</v>
      </c>
      <c r="R50" s="25" t="n">
        <f t="shared" si="62"/>
        <v>0.62866181556362877</v>
      </c>
      <c r="S50" s="25" t="n">
        <f t="shared" si="62"/>
        <v>0.66296253829080876</v>
      </c>
      <c r="T50" s="25" t="n">
        <f t="shared" si="62"/>
        <v>0.65443545449448648</v>
      </c>
      <c r="U50" s="25" t="n">
        <f t="shared" si="62"/>
        <v>0.65769216981895628</v>
      </c>
      <c r="V50" s="25" t="n">
        <f t="shared" si="62"/>
        <v>0.65185595579348155</v>
      </c>
      <c r="W50" s="25" t="n">
        <f t="shared" si="62"/>
        <v>0.62580751777018606</v>
      </c>
      <c r="X50" s="25" t="n">
        <f t="shared" si="62"/>
        <v>0.64123203213624624</v>
      </c>
      <c r="Y50" s="25" t="n">
        <f t="shared" si="62"/>
        <v>0.65283409818855798</v>
      </c>
      <c r="Z50" s="25" t="n">
        <f t="shared" si="62"/>
        <v>0.66765305430193811</v>
      </c>
      <c r="AA50" s="25" t="n">
        <f t="shared" si="62"/>
        <v>0.65373632510414081</v>
      </c>
      <c r="AB50" s="25" t="n">
        <f t="shared" si="62"/>
        <v>0.62715087080290643</v>
      </c>
      <c r="AC50" s="25" t="n">
        <f t="shared" si="62"/>
        <v>0.6652867485811097</v>
      </c>
      <c r="AD50" s="25" t="n">
        <f t="shared" si="62"/>
        <v>0.63183387520488454</v>
      </c>
      <c r="AE50" s="25" t="n">
        <f t="shared" si="62"/>
        <v>0.63137346932318372</v>
      </c>
      <c r="AF50" s="25" t="n">
        <f t="shared" si="62"/>
        <v>0.65764181571386471</v>
      </c>
      <c r="AG50" s="25" t="n">
        <f t="shared" si="62"/>
        <v>0.66685189801203704</v>
      </c>
      <c r="AH50" s="25" t="n">
        <f t="shared" si="62"/>
        <v>0.66513192047728109</v>
      </c>
      <c r="AI50" s="25" t="n">
        <f t="shared" si="62"/>
        <v>0.65507521019556225</v>
      </c>
      <c r="AJ50" s="25" t="n">
        <f t="shared" si="62"/>
        <v>0.65527609754849991</v>
      </c>
      <c r="AK50" s="25" t="n">
        <f t="shared" si="62"/>
        <v>0.65569631055834721</v>
      </c>
      <c r="AL50" s="25" t="n">
        <f t="shared" si="62"/>
        <v>0.64803669969293687</v>
      </c>
      <c r="AM50" s="25" t="n">
        <f t="shared" si="62"/>
        <v>0.64813304446063058</v>
      </c>
      <c r="AN50" s="25" t="n">
        <f t="shared" si="62"/>
        <v>0.6376895564163404</v>
      </c>
      <c r="AO50" s="25" t="n">
        <f t="shared" si="62"/>
        <v>0.62928684059822282</v>
      </c>
      <c r="AP50" s="25" t="n">
        <f t="shared" si="62"/>
        <v>0.63354266719720576</v>
      </c>
      <c r="AQ50" s="25" t="n">
        <f t="shared" si="62"/>
        <v>0.63974163480045598</v>
      </c>
      <c r="AR50" s="25" t="n">
        <f t="shared" si="62"/>
        <v>0.64376170445324832</v>
      </c>
      <c r="AS50" s="25" t="n">
        <f t="shared" si="62"/>
        <v>0.6418221325236777</v>
      </c>
      <c r="AT50" s="25" t="n">
        <f t="shared" si="62"/>
        <v>0.62543384609331953</v>
      </c>
      <c r="AU50" s="25" t="n">
        <f t="shared" si="62"/>
        <v>0.63655195347735172</v>
      </c>
      <c r="AV50" s="128" t="n">
        <f t="shared" si="62"/>
        <v>0.63071463958253182</v>
      </c>
    </row>
    <row r="51">
      <c r="M51" s="129" t="str">
        <f t="shared" si="52"/>
        <v>Services (Non-R&amp;D)</v>
      </c>
      <c r="N51" s="1" t="str">
        <f t="shared" si="52"/>
        <v>No Comp.</v>
      </c>
      <c r="O51" s="25" t="str">
        <f t="shared" ref="O51:AV51" si="63">IFERROR(O31/SUMIFS(O$21:O$36,$M$21:$M$36,$M51),"")</f>
      </c>
      <c r="P51" s="25" t="n">
        <f t="shared" si="63"/>
        <v>0.31470592460642954</v>
      </c>
      <c r="Q51" s="25" t="n">
        <f t="shared" si="63"/>
        <v>0.33212497162057392</v>
      </c>
      <c r="R51" s="25" t="n">
        <f t="shared" si="63"/>
        <v>0.3186760452788252</v>
      </c>
      <c r="S51" s="25" t="n">
        <f t="shared" si="63"/>
        <v>0.28110489050820148</v>
      </c>
      <c r="T51" s="25" t="n">
        <f t="shared" si="63"/>
        <v>0.27590962147772569</v>
      </c>
      <c r="U51" s="25" t="n">
        <f t="shared" si="63"/>
        <v>0.2780630174311069</v>
      </c>
      <c r="V51" s="25" t="n">
        <f t="shared" si="63"/>
        <v>0.2757963081633783</v>
      </c>
      <c r="W51" s="25" t="n">
        <f t="shared" si="63"/>
        <v>0.265701027170133</v>
      </c>
      <c r="X51" s="25" t="n">
        <f t="shared" si="63"/>
        <v>0.23421239989362497</v>
      </c>
      <c r="Y51" s="25" t="n">
        <f t="shared" si="63"/>
        <v>0.21799657570890588</v>
      </c>
      <c r="Z51" s="25" t="n">
        <f t="shared" si="63"/>
        <v>0.21293810059242907</v>
      </c>
      <c r="AA51" s="25" t="n">
        <f t="shared" si="63"/>
        <v>0.21156252292580052</v>
      </c>
      <c r="AB51" s="25" t="n">
        <f t="shared" si="63"/>
        <v>0.22588127674166467</v>
      </c>
      <c r="AC51" s="25" t="n">
        <f t="shared" si="63"/>
        <v>0.19415616147550127</v>
      </c>
      <c r="AD51" s="25" t="n">
        <f t="shared" si="63"/>
        <v>0.19009288501350285</v>
      </c>
      <c r="AE51" s="25" t="n">
        <f t="shared" si="63"/>
        <v>0.19173947568339816</v>
      </c>
      <c r="AF51" s="25" t="n">
        <f t="shared" si="63"/>
        <v>0.20978730299282278</v>
      </c>
      <c r="AG51" s="25" t="n">
        <f t="shared" si="63"/>
        <v>0.20434119757286609</v>
      </c>
      <c r="AH51" s="25" t="n">
        <f t="shared" si="63"/>
        <v>0.20553916866208025</v>
      </c>
      <c r="AI51" s="25" t="n">
        <f t="shared" si="63"/>
        <v>0.19944865858859848</v>
      </c>
      <c r="AJ51" s="25" t="n">
        <f t="shared" si="63"/>
        <v>0.21068473688833875</v>
      </c>
      <c r="AK51" s="25" t="n">
        <f t="shared" si="63"/>
        <v>0.23456869017296295</v>
      </c>
      <c r="AL51" s="25" t="n">
        <f t="shared" si="63"/>
        <v>0.24715337135375315</v>
      </c>
      <c r="AM51" s="25" t="n">
        <f t="shared" si="63"/>
        <v>0.26657585996573435</v>
      </c>
      <c r="AN51" s="25" t="n">
        <f t="shared" si="63"/>
        <v>0.28145304622505019</v>
      </c>
      <c r="AO51" s="25" t="n">
        <f t="shared" si="63"/>
        <v>0.29406549571369278</v>
      </c>
      <c r="AP51" s="25" t="n">
        <f t="shared" si="63"/>
        <v>0.28643491380731695</v>
      </c>
      <c r="AQ51" s="25" t="n">
        <f t="shared" si="63"/>
        <v>0.27300577528137432</v>
      </c>
      <c r="AR51" s="25" t="n">
        <f t="shared" si="63"/>
        <v>0.26699201976266823</v>
      </c>
      <c r="AS51" s="25" t="n">
        <f t="shared" si="63"/>
        <v>0.26128334781859947</v>
      </c>
      <c r="AT51" s="25" t="n">
        <f t="shared" si="63"/>
        <v>0.28339186124804705</v>
      </c>
      <c r="AU51" s="25" t="n">
        <f t="shared" si="63"/>
        <v>0.27626574732646225</v>
      </c>
      <c r="AV51" s="128" t="n">
        <f t="shared" si="63"/>
        <v>0.28281828788442548</v>
      </c>
    </row>
    <row r="52" ht="15.75" customHeight="1">
      <c r="M52" s="127" t="str">
        <f t="shared" si="52"/>
        <v>Services (Non-R&amp;D)</v>
      </c>
      <c r="N52" s="126" t="str">
        <f t="shared" si="52"/>
        <v>Unlabeled</v>
      </c>
      <c r="O52" s="125" t="str">
        <f t="shared" ref="O52:AV52" si="64">IFERROR(O32/SUMIFS(O$21:O$36,$M$21:$M$36,$M52),"")</f>
      </c>
      <c r="P52" s="125" t="n">
        <f t="shared" si="64"/>
        <v>7.5324152782146976E-3</v>
      </c>
      <c r="Q52" s="125" t="n">
        <f t="shared" si="64"/>
        <v>4.5004809097928949E-3</v>
      </c>
      <c r="R52" s="125" t="n">
        <f t="shared" si="64"/>
        <v>1.2657890563324403E-3</v>
      </c>
      <c r="S52" s="125" t="n">
        <f t="shared" si="64"/>
        <v>2.9666500690169245E-3</v>
      </c>
      <c r="T52" s="125" t="n">
        <f t="shared" si="64"/>
        <v>1.1545646346010472E-2</v>
      </c>
      <c r="U52" s="125" t="n">
        <f t="shared" si="64"/>
        <v>3.921248874314099E-3</v>
      </c>
      <c r="V52" s="125" t="n">
        <f t="shared" si="64"/>
        <v>1.4814848611675245E-2</v>
      </c>
      <c r="W52" s="125" t="n">
        <f t="shared" si="64"/>
        <v>4.4179090172578817E-2</v>
      </c>
      <c r="X52" s="125" t="n">
        <f t="shared" si="64"/>
        <v>5.20081631004519E-2</v>
      </c>
      <c r="Y52" s="125" t="n">
        <f t="shared" si="64"/>
        <v>5.4660593457377324E-2</v>
      </c>
      <c r="Z52" s="125" t="n">
        <f t="shared" si="64"/>
        <v>3.0327039669397583E-2</v>
      </c>
      <c r="AA52" s="125" t="n">
        <f t="shared" si="64"/>
        <v>4.915013821625961E-2</v>
      </c>
      <c r="AB52" s="125" t="n">
        <f t="shared" si="64"/>
        <v>5.6791374786586038E-2</v>
      </c>
      <c r="AC52" s="125" t="n">
        <f t="shared" si="64"/>
        <v>5.47574623719961E-2</v>
      </c>
      <c r="AD52" s="125" t="n">
        <f t="shared" si="64"/>
        <v>5.5703388384955005E-2</v>
      </c>
      <c r="AE52" s="125" t="n">
        <f t="shared" si="64"/>
        <v>4.2652268134975579E-2</v>
      </c>
      <c r="AF52" s="125" t="n">
        <f t="shared" si="64"/>
        <v>6.5442192485749805E-3</v>
      </c>
      <c r="AG52" s="125" t="n">
        <f t="shared" si="64"/>
        <v>7.067835921526152E-3</v>
      </c>
      <c r="AH52" s="125" t="n">
        <f t="shared" si="64"/>
        <v>5.8821609464343094E-3</v>
      </c>
      <c r="AI52" s="125" t="n">
        <f t="shared" si="64"/>
        <v>1.9724966654280203E-2</v>
      </c>
      <c r="AJ52" s="125" t="n">
        <f t="shared" si="64"/>
        <v>2.4819865877887516E-2</v>
      </c>
      <c r="AK52" s="125" t="n">
        <f t="shared" si="64"/>
        <v>2.0293933514533184E-2</v>
      </c>
      <c r="AL52" s="125" t="n">
        <f t="shared" si="64"/>
        <v>2.3591716178631858E-2</v>
      </c>
      <c r="AM52" s="125" t="n">
        <f t="shared" si="64"/>
        <v>1.3910436088587363E-2</v>
      </c>
      <c r="AN52" s="125" t="n">
        <f t="shared" si="64"/>
        <v>1.2682736296020786E-2</v>
      </c>
      <c r="AO52" s="125" t="n">
        <f t="shared" si="64"/>
        <v>1.1332038357308378E-2</v>
      </c>
      <c r="AP52" s="125" t="n">
        <f t="shared" si="64"/>
        <v>1.0579953003884838E-2</v>
      </c>
      <c r="AQ52" s="125" t="n">
        <f t="shared" si="64"/>
        <v>7.4431528107196526E-3</v>
      </c>
      <c r="AR52" s="125" t="n">
        <f t="shared" si="64"/>
        <v>5.1195385773625014E-3</v>
      </c>
      <c r="AS52" s="125" t="n">
        <f t="shared" si="64"/>
        <v>5.0609048405853225E-3</v>
      </c>
      <c r="AT52" s="125" t="n">
        <f t="shared" si="64"/>
        <v>5.0328468677947142E-3</v>
      </c>
      <c r="AU52" s="125" t="n">
        <f t="shared" si="64"/>
        <v>3.3290796586563968E-3</v>
      </c>
      <c r="AV52" s="119" t="n">
        <f t="shared" si="64"/>
        <v>5.988356722736698E-3</v>
      </c>
    </row>
    <row r="53">
      <c r="M53" s="133" t="str">
        <f t="shared" si="52"/>
        <v>Unlabeled</v>
      </c>
      <c r="N53" s="132" t="str">
        <f t="shared" si="52"/>
        <v>1 Offer</v>
      </c>
      <c r="O53" s="131" t="str">
        <f t="shared" ref="O53:AV53" si="65">IFERROR(O33/SUMIFS(O$21:O$36,$M$21:$M$36,$M53),"")</f>
      </c>
      <c r="P53" s="131" t="str">
        <f t="shared" si="65"/>
      </c>
      <c r="Q53" s="131" t="str">
        <f t="shared" si="65"/>
      </c>
      <c r="R53" s="131" t="str">
        <f t="shared" si="65"/>
      </c>
      <c r="S53" s="131" t="str">
        <f t="shared" si="65"/>
      </c>
      <c r="T53" s="131" t="str">
        <f t="shared" si="65"/>
      </c>
      <c r="U53" s="131" t="str">
        <f t="shared" si="65"/>
      </c>
      <c r="V53" s="131" t="str">
        <f t="shared" si="65"/>
      </c>
      <c r="W53" s="131" t="str">
        <f t="shared" si="65"/>
      </c>
      <c r="X53" s="131" t="str">
        <f t="shared" si="65"/>
      </c>
      <c r="Y53" s="131" t="n">
        <f t="shared" si="65"/>
        <v>0.12508634964534682</v>
      </c>
      <c r="Z53" s="131" t="n">
        <f t="shared" si="65"/>
        <v>0.28065796170356055</v>
      </c>
      <c r="AA53" s="131" t="n">
        <f t="shared" si="65"/>
        <v>0.16537862058987099</v>
      </c>
      <c r="AB53" s="131" t="n">
        <f t="shared" si="65"/>
        <v>0.10834980306237223</v>
      </c>
      <c r="AC53" s="131" t="n">
        <f t="shared" si="65"/>
        <v>0.26703768913067588</v>
      </c>
      <c r="AD53" s="131" t="n">
        <f t="shared" si="65"/>
        <v>1.3364805115578859E-2</v>
      </c>
      <c r="AE53" s="131" t="n">
        <f t="shared" si="65"/>
        <v>3.0276695285536864E-2</v>
      </c>
      <c r="AF53" s="131" t="n">
        <f t="shared" si="65"/>
        <v>0</v>
      </c>
      <c r="AG53" s="131" t="n">
        <f t="shared" si="65"/>
        <v>-7.1685119908874009E-2</v>
      </c>
      <c r="AH53" s="131" t="n">
        <f t="shared" si="65"/>
        <v>0.26285209402638887</v>
      </c>
      <c r="AI53" s="131" t="n">
        <f t="shared" si="65"/>
        <v>3.4992564065283983E-2</v>
      </c>
      <c r="AJ53" s="131" t="n">
        <f t="shared" si="65"/>
        <v>0.20438913044829457</v>
      </c>
      <c r="AK53" s="131" t="str">
        <f t="shared" si="65"/>
      </c>
      <c r="AL53" s="131" t="n">
        <f t="shared" si="65"/>
        <v>0.52295646973566534</v>
      </c>
      <c r="AM53" s="131" t="str">
        <f t="shared" si="65"/>
      </c>
      <c r="AN53" s="131" t="str">
        <f t="shared" si="65"/>
      </c>
      <c r="AO53" s="131" t="n">
        <f t="shared" si="65"/>
        <v>-6.4654225094075706E-4</v>
      </c>
      <c r="AP53" s="131" t="n">
        <f t="shared" si="65"/>
        <v>0</v>
      </c>
      <c r="AQ53" s="131" t="n">
        <f t="shared" si="65"/>
        <v>1.0949490168223925</v>
      </c>
      <c r="AR53" s="131" t="n">
        <f t="shared" si="65"/>
        <v>1</v>
      </c>
      <c r="AS53" s="131" t="n">
        <f t="shared" si="65"/>
        <v>0</v>
      </c>
      <c r="AT53" s="131" t="n">
        <f t="shared" si="65"/>
        <v>0.97411445552345743</v>
      </c>
      <c r="AU53" s="131" t="str">
        <f t="shared" si="65"/>
      </c>
      <c r="AV53" s="130" t="str">
        <f t="shared" si="65"/>
      </c>
    </row>
    <row r="54">
      <c r="M54" s="129" t="str">
        <f t="shared" si="52"/>
        <v>Unlabeled</v>
      </c>
      <c r="N54" s="1" t="str">
        <f t="shared" si="52"/>
        <v>2+ Offers</v>
      </c>
      <c r="O54" s="25" t="str">
        <f t="shared" ref="O54:AV54" si="66">IFERROR(O34/SUMIFS(O$21:O$36,$M$21:$M$36,$M54),"")</f>
      </c>
      <c r="P54" s="25" t="str">
        <f t="shared" si="66"/>
      </c>
      <c r="Q54" s="25" t="str">
        <f t="shared" si="66"/>
      </c>
      <c r="R54" s="25" t="str">
        <f t="shared" si="66"/>
      </c>
      <c r="S54" s="25" t="str">
        <f t="shared" si="66"/>
      </c>
      <c r="T54" s="25" t="str">
        <f t="shared" si="66"/>
      </c>
      <c r="U54" s="25" t="str">
        <f t="shared" si="66"/>
      </c>
      <c r="V54" s="25" t="str">
        <f t="shared" si="66"/>
      </c>
      <c r="W54" s="25" t="str">
        <f t="shared" si="66"/>
      </c>
      <c r="X54" s="25" t="str">
        <f t="shared" si="66"/>
      </c>
      <c r="Y54" s="25" t="n">
        <f t="shared" si="66"/>
        <v>0.75088307962001544</v>
      </c>
      <c r="Z54" s="25" t="n">
        <f t="shared" si="66"/>
        <v>0.47871122762424267</v>
      </c>
      <c r="AA54" s="25" t="n">
        <f t="shared" si="66"/>
        <v>0.76412441105545548</v>
      </c>
      <c r="AB54" s="25" t="n">
        <f t="shared" si="66"/>
        <v>0.21345252651086283</v>
      </c>
      <c r="AC54" s="25" t="n">
        <f t="shared" si="66"/>
        <v>0.16944106055222072</v>
      </c>
      <c r="AD54" s="25" t="n">
        <f t="shared" si="66"/>
        <v>0.477860636899678</v>
      </c>
      <c r="AE54" s="25" t="n">
        <f t="shared" si="66"/>
        <v>0.12568835160919697</v>
      </c>
      <c r="AF54" s="25" t="n">
        <f t="shared" si="66"/>
        <v>3.8613048121020566E-2</v>
      </c>
      <c r="AG54" s="25" t="n">
        <f t="shared" si="66"/>
        <v>-0.30356067405031539</v>
      </c>
      <c r="AH54" s="25" t="n">
        <f t="shared" si="66"/>
        <v>-9.9828818916065454E-4</v>
      </c>
      <c r="AI54" s="25" t="n">
        <f t="shared" si="66"/>
        <v>3.7516984998459624E-2</v>
      </c>
      <c r="AJ54" s="25" t="n">
        <f t="shared" si="66"/>
        <v>0.21820761864419122</v>
      </c>
      <c r="AK54" s="25" t="n">
        <f t="shared" si="66"/>
        <v>0.51421007881981406</v>
      </c>
      <c r="AL54" s="25" t="n">
        <f t="shared" si="66"/>
        <v>0.47704353026433471</v>
      </c>
      <c r="AM54" s="25" t="str">
        <f t="shared" si="66"/>
      </c>
      <c r="AN54" s="25" t="str">
        <f t="shared" si="66"/>
      </c>
      <c r="AO54" s="25" t="n">
        <f t="shared" si="66"/>
        <v>0.39100223160450154</v>
      </c>
      <c r="AP54" s="25" t="n">
        <f t="shared" si="66"/>
        <v>-1.8207396364614632E-4</v>
      </c>
      <c r="AQ54" s="25" t="str">
        <f t="shared" si="66"/>
      </c>
      <c r="AR54" s="25" t="str">
        <f t="shared" si="66"/>
      </c>
      <c r="AS54" s="25" t="str">
        <f t="shared" si="66"/>
      </c>
      <c r="AT54" s="25" t="str">
        <f t="shared" si="66"/>
      </c>
      <c r="AU54" s="25" t="str">
        <f t="shared" si="66"/>
      </c>
      <c r="AV54" s="128" t="str">
        <f t="shared" si="66"/>
      </c>
    </row>
    <row r="55">
      <c r="M55" s="129" t="str">
        <f t="shared" si="52"/>
        <v>Unlabeled</v>
      </c>
      <c r="N55" s="1" t="str">
        <f t="shared" si="52"/>
        <v>No Comp.</v>
      </c>
      <c r="O55" s="25" t="str">
        <f t="shared" ref="O55:AV55" si="67">IFERROR(O35/SUMIFS(O$21:O$36,$M$21:$M$36,$M55),"")</f>
      </c>
      <c r="P55" s="25" t="str">
        <f t="shared" si="67"/>
      </c>
      <c r="Q55" s="25" t="str">
        <f t="shared" si="67"/>
      </c>
      <c r="R55" s="25" t="str">
        <f t="shared" si="67"/>
      </c>
      <c r="S55" s="25" t="str">
        <f t="shared" si="67"/>
      </c>
      <c r="T55" s="25" t="str">
        <f t="shared" si="67"/>
      </c>
      <c r="U55" s="25" t="str">
        <f t="shared" si="67"/>
      </c>
      <c r="V55" s="25" t="str">
        <f t="shared" si="67"/>
      </c>
      <c r="W55" s="25" t="str">
        <f t="shared" si="67"/>
      </c>
      <c r="X55" s="25" t="str">
        <f t="shared" si="67"/>
      </c>
      <c r="Y55" s="25" t="n">
        <f t="shared" si="67"/>
        <v>4.2436872678266763E-2</v>
      </c>
      <c r="Z55" s="25" t="n">
        <f t="shared" si="67"/>
        <v>0.12228961101512423</v>
      </c>
      <c r="AA55" s="25" t="n">
        <f t="shared" si="67"/>
        <v>4.7363098595079277E-2</v>
      </c>
      <c r="AB55" s="25" t="n">
        <f t="shared" si="67"/>
        <v>0.60059893446740586</v>
      </c>
      <c r="AC55" s="25" t="n">
        <f t="shared" si="67"/>
        <v>0.53624536450809546</v>
      </c>
      <c r="AD55" s="25" t="n">
        <f t="shared" si="67"/>
        <v>0.40929538918349645</v>
      </c>
      <c r="AE55" s="25" t="n">
        <f t="shared" si="67"/>
        <v>0.81403583415522851</v>
      </c>
      <c r="AF55" s="25" t="n">
        <f t="shared" si="67"/>
        <v>0.92972969699305963</v>
      </c>
      <c r="AG55" s="25" t="n">
        <f t="shared" si="67"/>
        <v>0.21272467855862071</v>
      </c>
      <c r="AH55" s="25" t="n">
        <f t="shared" si="67"/>
        <v>0.49385387456222318</v>
      </c>
      <c r="AI55" s="25" t="n">
        <f t="shared" si="67"/>
        <v>0.71272058660381454</v>
      </c>
      <c r="AJ55" s="25" t="n">
        <f t="shared" si="67"/>
        <v>7.8609707344836813E-2</v>
      </c>
      <c r="AK55" s="25" t="str">
        <f t="shared" si="67"/>
      </c>
      <c r="AL55" s="25" t="str">
        <f t="shared" si="67"/>
      </c>
      <c r="AM55" s="25" t="str">
        <f t="shared" si="67"/>
      </c>
      <c r="AN55" s="25" t="str">
        <f t="shared" si="67"/>
      </c>
      <c r="AO55" s="25" t="n">
        <f t="shared" si="67"/>
        <v>0.60915897888145321</v>
      </c>
      <c r="AP55" s="25" t="str">
        <f t="shared" si="67"/>
      </c>
      <c r="AQ55" s="25" t="str">
        <f t="shared" si="67"/>
      </c>
      <c r="AR55" s="25" t="str">
        <f t="shared" si="67"/>
      </c>
      <c r="AS55" s="25" t="n">
        <f t="shared" si="67"/>
        <v>0</v>
      </c>
      <c r="AT55" s="25" t="n">
        <f t="shared" si="67"/>
        <v>0</v>
      </c>
      <c r="AU55" s="25" t="str">
        <f t="shared" si="67"/>
      </c>
      <c r="AV55" s="128" t="n">
        <f t="shared" si="67"/>
        <v>0</v>
      </c>
    </row>
    <row r="56" ht="15.75" customHeight="1">
      <c r="M56" s="127" t="str">
        <f t="shared" si="52"/>
        <v>Unlabeled</v>
      </c>
      <c r="N56" s="126" t="str">
        <f t="shared" si="52"/>
        <v>Unlabeled</v>
      </c>
      <c r="O56" s="125" t="str">
        <f t="shared" ref="O56:AV56" si="68">IFERROR(O36/SUMIFS(O$21:O$36,$M$21:$M$36,$M56),"")</f>
      </c>
      <c r="P56" s="125" t="str">
        <f t="shared" si="68"/>
      </c>
      <c r="Q56" s="125" t="str">
        <f t="shared" si="68"/>
      </c>
      <c r="R56" s="125" t="str">
        <f t="shared" si="68"/>
      </c>
      <c r="S56" s="125" t="str">
        <f t="shared" si="68"/>
      </c>
      <c r="T56" s="125" t="str">
        <f t="shared" si="68"/>
      </c>
      <c r="U56" s="125" t="str">
        <f t="shared" si="68"/>
      </c>
      <c r="V56" s="125" t="str">
        <f t="shared" si="68"/>
      </c>
      <c r="W56" s="125" t="str">
        <f t="shared" si="68"/>
      </c>
      <c r="X56" s="125" t="str">
        <f t="shared" si="68"/>
      </c>
      <c r="Y56" s="125" t="n">
        <f t="shared" si="68"/>
        <v>8.1593698056371081E-2</v>
      </c>
      <c r="Z56" s="125" t="n">
        <f t="shared" si="68"/>
        <v>0.11834119965707257</v>
      </c>
      <c r="AA56" s="125" t="n">
        <f t="shared" si="68"/>
        <v>2.3133869759594323E-2</v>
      </c>
      <c r="AB56" s="125" t="n">
        <f t="shared" si="68"/>
        <v>7.7598735959359136E-2</v>
      </c>
      <c r="AC56" s="125" t="n">
        <f t="shared" si="68"/>
        <v>2.7275885809008055E-2</v>
      </c>
      <c r="AD56" s="125" t="n">
        <f t="shared" si="68"/>
        <v>9.9479168801246728E-2</v>
      </c>
      <c r="AE56" s="125" t="n">
        <f t="shared" si="68"/>
        <v>2.9999118950037727E-2</v>
      </c>
      <c r="AF56" s="125" t="n">
        <f t="shared" si="68"/>
        <v>3.1657254885919806E-2</v>
      </c>
      <c r="AG56" s="125" t="n">
        <f t="shared" si="68"/>
        <v>1.1625211154005686</v>
      </c>
      <c r="AH56" s="125" t="n">
        <f t="shared" si="68"/>
        <v>0.24429231960054856</v>
      </c>
      <c r="AI56" s="125" t="n">
        <f t="shared" si="68"/>
        <v>0.21476986433244172</v>
      </c>
      <c r="AJ56" s="125" t="n">
        <f t="shared" si="68"/>
        <v>0.4987935435626773</v>
      </c>
      <c r="AK56" s="125" t="n">
        <f t="shared" si="68"/>
        <v>0.48578992118018582</v>
      </c>
      <c r="AL56" s="125" t="str">
        <f t="shared" si="68"/>
      </c>
      <c r="AM56" s="125" t="str">
        <f t="shared" si="68"/>
      </c>
      <c r="AN56" s="125" t="n">
        <f t="shared" si="68"/>
        <v>1</v>
      </c>
      <c r="AO56" s="125" t="n">
        <f t="shared" si="68"/>
        <v>4.8533176498614868E-4</v>
      </c>
      <c r="AP56" s="125" t="n">
        <f t="shared" si="68"/>
        <v>1.0001820739636462</v>
      </c>
      <c r="AQ56" s="125" t="n">
        <f t="shared" si="68"/>
        <v>-9.4949016822392526E-2</v>
      </c>
      <c r="AR56" s="125" t="n">
        <f t="shared" si="68"/>
        <v>0</v>
      </c>
      <c r="AS56" s="125" t="n">
        <f t="shared" si="68"/>
        <v>1</v>
      </c>
      <c r="AT56" s="125" t="n">
        <f t="shared" si="68"/>
        <v>2.5885544476542521E-2</v>
      </c>
      <c r="AU56" s="125" t="str">
        <f t="shared" si="68"/>
      </c>
      <c r="AV56" s="119" t="n">
        <f t="shared" si="68"/>
        <v>1</v>
      </c>
    </row>
    <row r="57">
      <c r="N57" s="1" t="s">
        <v>48</v>
      </c>
      <c r="O57" s="25" t="b">
        <f t="shared" ref="O57:AV57" si="69">SUM(O41:O52)=3</f>
        <v>0</v>
      </c>
      <c r="P57" s="25" t="b">
        <f t="shared" si="69"/>
        <v>1</v>
      </c>
      <c r="Q57" s="25" t="b">
        <f t="shared" si="69"/>
        <v>1</v>
      </c>
      <c r="R57" s="25" t="b">
        <f t="shared" si="69"/>
        <v>1</v>
      </c>
      <c r="S57" s="25" t="b">
        <f t="shared" si="69"/>
        <v>1</v>
      </c>
      <c r="T57" s="25" t="b">
        <f t="shared" si="69"/>
        <v>1</v>
      </c>
      <c r="U57" s="25" t="b">
        <f t="shared" si="69"/>
        <v>1</v>
      </c>
      <c r="V57" s="25" t="b">
        <f t="shared" si="69"/>
        <v>1</v>
      </c>
      <c r="W57" s="25" t="b">
        <f t="shared" si="69"/>
        <v>1</v>
      </c>
      <c r="X57" s="25" t="b">
        <f t="shared" si="69"/>
        <v>1</v>
      </c>
      <c r="Y57" s="25" t="b">
        <f t="shared" si="69"/>
        <v>1</v>
      </c>
      <c r="Z57" s="25" t="b">
        <f t="shared" si="69"/>
        <v>1</v>
      </c>
      <c r="AA57" s="25" t="b">
        <f t="shared" si="69"/>
        <v>1</v>
      </c>
      <c r="AB57" s="25" t="b">
        <f t="shared" si="69"/>
        <v>1</v>
      </c>
      <c r="AC57" s="25" t="b">
        <f t="shared" si="69"/>
        <v>1</v>
      </c>
      <c r="AD57" s="25" t="b">
        <f t="shared" si="69"/>
        <v>1</v>
      </c>
      <c r="AE57" s="25" t="b">
        <f t="shared" si="69"/>
        <v>1</v>
      </c>
      <c r="AF57" s="25" t="b">
        <f t="shared" si="69"/>
        <v>1</v>
      </c>
      <c r="AG57" s="25" t="b">
        <f t="shared" si="69"/>
        <v>1</v>
      </c>
      <c r="AH57" s="25" t="b">
        <f t="shared" si="69"/>
        <v>1</v>
      </c>
      <c r="AI57" s="25" t="b">
        <f t="shared" si="69"/>
        <v>1</v>
      </c>
      <c r="AJ57" s="25" t="b">
        <f t="shared" si="69"/>
        <v>1</v>
      </c>
      <c r="AK57" s="25" t="b">
        <f t="shared" si="69"/>
        <v>1</v>
      </c>
      <c r="AL57" s="25" t="b">
        <f t="shared" si="69"/>
        <v>1</v>
      </c>
      <c r="AM57" s="25" t="b">
        <f t="shared" si="69"/>
        <v>1</v>
      </c>
      <c r="AN57" s="25" t="b">
        <f t="shared" si="69"/>
        <v>1</v>
      </c>
      <c r="AO57" s="25" t="b">
        <f t="shared" si="69"/>
        <v>1</v>
      </c>
      <c r="AP57" s="25" t="b">
        <f t="shared" si="69"/>
        <v>1</v>
      </c>
      <c r="AQ57" s="25" t="b">
        <f t="shared" si="69"/>
        <v>1</v>
      </c>
      <c r="AR57" s="25" t="b">
        <f t="shared" si="69"/>
        <v>1</v>
      </c>
      <c r="AS57" s="25" t="b">
        <f t="shared" si="69"/>
        <v>1</v>
      </c>
      <c r="AT57" s="25" t="b">
        <f t="shared" si="69"/>
        <v>1</v>
      </c>
      <c r="AU57" s="25" t="b">
        <f t="shared" si="69"/>
        <v>1</v>
      </c>
      <c r="AV57" s="25" t="b">
        <f t="shared" si="69"/>
        <v>1</v>
      </c>
    </row>
    <row r="63">
      <c r="X63" s="34"/>
    </row>
    <row r="64">
      <c r="X64" s="34"/>
    </row>
    <row r="65">
      <c r="X65" s="34"/>
    </row>
    <row r="66">
      <c r="X66" s="34"/>
    </row>
    <row r="67">
      <c r="X67" s="34"/>
    </row>
    <row r="68">
      <c r="X68" s="34"/>
    </row>
    <row r="69">
      <c r="X69" s="34"/>
    </row>
    <row r="70">
      <c r="P70" s="88"/>
      <c r="Q70" s="88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156</v>
      </c>
      <c r="O1" t="s">
        <v>158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</row>
    <row r="2">
      <c r="N2" t="s">
        <v>172</v>
      </c>
      <c r="O2" t="s">
        <v>174</v>
      </c>
      <c r="P2" t="s">
        <v>209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172</v>
      </c>
      <c r="O3" t="s">
        <v>174</v>
      </c>
      <c r="P3" t="s">
        <v>210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172</v>
      </c>
      <c r="O4" t="s">
        <v>175</v>
      </c>
      <c r="P4" t="s">
        <v>209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172</v>
      </c>
      <c r="O5" t="s">
        <v>175</v>
      </c>
      <c r="P5" t="s">
        <v>210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172</v>
      </c>
      <c r="O6" t="s">
        <v>176</v>
      </c>
      <c r="P6" t="s">
        <v>209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172</v>
      </c>
      <c r="O7" t="s">
        <v>176</v>
      </c>
      <c r="P7" t="s">
        <v>210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172</v>
      </c>
      <c r="O8" t="s">
        <v>177</v>
      </c>
      <c r="P8" t="s">
        <v>209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172</v>
      </c>
      <c r="O9" t="s">
        <v>177</v>
      </c>
      <c r="P9" t="s">
        <v>210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172</v>
      </c>
      <c r="O10" t="s">
        <v>178</v>
      </c>
      <c r="P10" t="s">
        <v>209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172</v>
      </c>
      <c r="O11" t="s">
        <v>178</v>
      </c>
      <c r="P11" t="s">
        <v>210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172</v>
      </c>
      <c r="O12" t="s">
        <v>179</v>
      </c>
      <c r="P12" t="s">
        <v>209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172</v>
      </c>
      <c r="O13" t="s">
        <v>179</v>
      </c>
      <c r="P13" t="s">
        <v>210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182</v>
      </c>
      <c r="O14" t="s">
        <v>174</v>
      </c>
      <c r="P14" t="s">
        <v>210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182</v>
      </c>
      <c r="O15" t="s">
        <v>175</v>
      </c>
      <c r="P15" t="s">
        <v>210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182</v>
      </c>
      <c r="O16" t="s">
        <v>176</v>
      </c>
      <c r="P16" t="s">
        <v>210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182</v>
      </c>
      <c r="O17" t="s">
        <v>178</v>
      </c>
      <c r="P17" t="s">
        <v>210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182</v>
      </c>
      <c r="O18" t="s">
        <v>179</v>
      </c>
      <c r="P18" t="s">
        <v>210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156</v>
      </c>
      <c r="O1" t="s">
        <v>157</v>
      </c>
      <c r="P1" t="s">
        <v>158</v>
      </c>
      <c r="Q1" t="s">
        <v>159</v>
      </c>
      <c r="R1" t="s">
        <v>160</v>
      </c>
      <c r="S1" t="s">
        <v>161</v>
      </c>
      <c r="T1" t="s">
        <v>162</v>
      </c>
      <c r="U1" t="s">
        <v>163</v>
      </c>
      <c r="V1" t="s">
        <v>164</v>
      </c>
      <c r="W1" t="s">
        <v>165</v>
      </c>
      <c r="X1" t="s">
        <v>166</v>
      </c>
      <c r="Y1" t="s">
        <v>167</v>
      </c>
      <c r="Z1" t="s">
        <v>168</v>
      </c>
      <c r="AA1" t="s">
        <v>169</v>
      </c>
      <c r="AB1" t="s">
        <v>170</v>
      </c>
      <c r="AC1" t="s">
        <v>171</v>
      </c>
    </row>
    <row r="2">
      <c r="N2" t="s">
        <v>172</v>
      </c>
      <c r="O2" t="s">
        <v>173</v>
      </c>
      <c r="P2" t="s">
        <v>174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172</v>
      </c>
      <c r="O3" t="s">
        <v>173</v>
      </c>
      <c r="P3" t="s">
        <v>175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172</v>
      </c>
      <c r="O4" t="s">
        <v>173</v>
      </c>
      <c r="P4" t="s">
        <v>176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172</v>
      </c>
      <c r="O5" t="s">
        <v>173</v>
      </c>
      <c r="P5" t="s">
        <v>177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172</v>
      </c>
      <c r="O6" t="s">
        <v>173</v>
      </c>
      <c r="P6" t="s">
        <v>178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172</v>
      </c>
      <c r="O7" t="s">
        <v>173</v>
      </c>
      <c r="P7" t="s">
        <v>179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180</v>
      </c>
      <c r="O8" t="s">
        <v>181</v>
      </c>
      <c r="P8" t="s">
        <v>174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180</v>
      </c>
      <c r="O9" t="s">
        <v>181</v>
      </c>
      <c r="P9" t="s">
        <v>175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180</v>
      </c>
      <c r="O10" t="s">
        <v>181</v>
      </c>
      <c r="P10" t="s">
        <v>176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180</v>
      </c>
      <c r="O11" t="s">
        <v>181</v>
      </c>
      <c r="P11" t="s">
        <v>178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180</v>
      </c>
      <c r="O12" t="s">
        <v>181</v>
      </c>
      <c r="P12" t="s">
        <v>179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182</v>
      </c>
      <c r="O13" t="s">
        <v>173</v>
      </c>
      <c r="P13" t="s">
        <v>174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182</v>
      </c>
      <c r="O14" t="s">
        <v>173</v>
      </c>
      <c r="P14" t="s">
        <v>175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182</v>
      </c>
      <c r="O15" t="s">
        <v>173</v>
      </c>
      <c r="P15" t="s">
        <v>176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182</v>
      </c>
      <c r="O16" t="s">
        <v>173</v>
      </c>
      <c r="P16" t="s">
        <v>178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182</v>
      </c>
      <c r="O17" t="s">
        <v>173</v>
      </c>
      <c r="P17" t="s">
        <v>179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450</v>
      </c>
      <c r="O1" t="s">
        <v>451</v>
      </c>
      <c r="P1" t="s">
        <v>452</v>
      </c>
      <c r="Q1" t="s">
        <v>312</v>
      </c>
      <c r="R1" t="s">
        <v>313</v>
      </c>
      <c r="S1" t="s">
        <v>314</v>
      </c>
      <c r="T1" t="s">
        <v>315</v>
      </c>
      <c r="U1" t="s">
        <v>316</v>
      </c>
      <c r="V1" t="s">
        <v>317</v>
      </c>
      <c r="W1" t="s">
        <v>318</v>
      </c>
      <c r="X1" t="s">
        <v>319</v>
      </c>
      <c r="Y1" t="s">
        <v>320</v>
      </c>
      <c r="Z1" t="s">
        <v>321</v>
      </c>
      <c r="AA1" t="s">
        <v>322</v>
      </c>
      <c r="AB1" t="s">
        <v>323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453</v>
      </c>
      <c r="O2" t="s">
        <v>454</v>
      </c>
      <c r="P2" t="s">
        <v>455</v>
      </c>
      <c r="Q2" s="41" t="n">
        <v>16559158825.805901</v>
      </c>
      <c r="R2" s="41" t="n">
        <v>10710066062.2516</v>
      </c>
      <c r="S2" s="41" t="n">
        <v>7427976623.3257198</v>
      </c>
      <c r="T2" s="41" t="n">
        <v>9973648526.3359299</v>
      </c>
      <c r="U2" s="41" t="n">
        <v>20910509685.3395</v>
      </c>
      <c r="V2" s="41" t="n">
        <v>18141975592.300999</v>
      </c>
      <c r="W2" s="41" t="n">
        <v>17310945650.2477</v>
      </c>
      <c r="X2" s="41" t="n">
        <v>17810112489.264099</v>
      </c>
      <c r="Y2" s="41" t="n">
        <v>21960159592.3652</v>
      </c>
      <c r="Z2" s="41" t="n">
        <v>7434591319.75352</v>
      </c>
      <c r="AA2" s="41" t="n">
        <v>17273216457.885399</v>
      </c>
      <c r="AB2" s="41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453</v>
      </c>
      <c r="O3" t="s">
        <v>454</v>
      </c>
      <c r="P3" t="s">
        <v>340</v>
      </c>
      <c r="Q3" s="41" t="n">
        <v>2003895482.77353</v>
      </c>
      <c r="R3" s="41" t="n">
        <v>2202012677.9234099</v>
      </c>
      <c r="S3" s="41" t="n">
        <v>1816592629.6261001</v>
      </c>
      <c r="T3" s="41" t="n">
        <v>2306211697.5553002</v>
      </c>
      <c r="U3" s="41" t="n">
        <v>2873076959.3849101</v>
      </c>
      <c r="V3" s="41" t="n">
        <v>2620621861.1547799</v>
      </c>
      <c r="W3" s="41" t="n">
        <v>3118087166.0277801</v>
      </c>
      <c r="X3" s="41" t="n">
        <v>3862728825.2129302</v>
      </c>
      <c r="Y3" s="41" t="n">
        <v>2929828133.3512101</v>
      </c>
      <c r="Z3" s="41" t="n">
        <v>2563136791.5096102</v>
      </c>
      <c r="AA3" s="41" t="n">
        <v>2783533068.4323001</v>
      </c>
      <c r="AB3" s="41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453</v>
      </c>
      <c r="O4" t="s">
        <v>454</v>
      </c>
      <c r="P4" t="s">
        <v>341</v>
      </c>
      <c r="Q4" s="41" t="n">
        <v>113549444.37442499</v>
      </c>
      <c r="R4" s="41" t="n">
        <v>129186793.972444</v>
      </c>
      <c r="S4" s="41" t="n">
        <v>147481480.79437101</v>
      </c>
      <c r="T4" s="41" t="n">
        <v>167498025.686995</v>
      </c>
      <c r="U4" s="41" t="n">
        <v>160410630.28531301</v>
      </c>
      <c r="V4" s="41" t="n">
        <v>389699546.64522099</v>
      </c>
      <c r="W4" s="41" t="n">
        <v>182491807.091948</v>
      </c>
      <c r="X4" s="41" t="n">
        <v>141746230.18213201</v>
      </c>
      <c r="Y4" s="41" t="n">
        <v>58028650.480648197</v>
      </c>
      <c r="Z4" s="41" t="n">
        <v>57090606.460424401</v>
      </c>
      <c r="AA4" s="41" t="n">
        <v>60501273.218099996</v>
      </c>
      <c r="AB4" s="41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453</v>
      </c>
      <c r="O5" t="s">
        <v>454</v>
      </c>
      <c r="P5" t="s">
        <v>342</v>
      </c>
      <c r="Q5" s="41" t="n">
        <v>1487707023.0430601</v>
      </c>
      <c r="R5" s="41" t="n">
        <v>1617847690.9203501</v>
      </c>
      <c r="S5" s="41" t="n">
        <v>629928569.27433002</v>
      </c>
      <c r="T5" s="41" t="n">
        <v>2443336252.40625</v>
      </c>
      <c r="U5" s="41" t="n">
        <v>1793289189.3482101</v>
      </c>
      <c r="V5" s="41" t="n">
        <v>1386621348.5516601</v>
      </c>
      <c r="W5" s="41" t="n">
        <v>1986567447.78106</v>
      </c>
      <c r="X5" s="41" t="n">
        <v>851165442.38537598</v>
      </c>
      <c r="Y5" s="41" t="n">
        <v>629764375.94378304</v>
      </c>
      <c r="Z5" s="41" t="n">
        <v>713211268.30034399</v>
      </c>
      <c r="AA5" s="41" t="n">
        <v>1502143249.9611001</v>
      </c>
      <c r="AB5" s="41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453</v>
      </c>
      <c r="O6" t="s">
        <v>454</v>
      </c>
      <c r="P6" t="s">
        <v>456</v>
      </c>
      <c r="Q6" s="41" t="n">
        <v>3959451807.2971101</v>
      </c>
      <c r="R6" s="41" t="n">
        <v>3912136381.8954902</v>
      </c>
      <c r="S6" s="41" t="n">
        <v>2661067635.8292398</v>
      </c>
      <c r="T6" s="41" t="n">
        <v>5765146862.2150602</v>
      </c>
      <c r="U6" s="41" t="n">
        <v>5330583564.0812798</v>
      </c>
      <c r="V6" s="41" t="n">
        <v>5136660528.81423</v>
      </c>
      <c r="W6" s="41" t="n">
        <v>6799217726.8691998</v>
      </c>
      <c r="X6" s="41" t="n">
        <v>10940156940.6059</v>
      </c>
      <c r="Y6" s="41" t="n">
        <v>17516679435.255402</v>
      </c>
      <c r="Z6" s="41" t="n">
        <v>7374676059.2200403</v>
      </c>
      <c r="AA6" s="41" t="n">
        <v>7011811126.9418001</v>
      </c>
      <c r="AB6" s="41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453</v>
      </c>
      <c r="O7" t="s">
        <v>454</v>
      </c>
      <c r="P7" t="s">
        <v>457</v>
      </c>
      <c r="Q7" s="41" t="n">
        <v>791531958.15599</v>
      </c>
      <c r="R7" s="41" t="n">
        <v>980555456.32386398</v>
      </c>
      <c r="S7" s="41" t="n">
        <v>663925759.81424499</v>
      </c>
      <c r="T7" s="41" t="n">
        <v>522289976.664316</v>
      </c>
      <c r="U7" s="41" t="n">
        <v>469064751.65112197</v>
      </c>
      <c r="V7" s="41" t="n">
        <v>578915251.23785305</v>
      </c>
      <c r="W7" s="41" t="n">
        <v>642738829.58666503</v>
      </c>
      <c r="X7" s="41" t="n">
        <v>314397871.30062598</v>
      </c>
      <c r="Y7" s="41" t="n">
        <v>227459060.10359499</v>
      </c>
      <c r="Z7" s="41" t="n">
        <v>345972172.35022098</v>
      </c>
      <c r="AA7" s="41" t="n">
        <v>940459513.35860002</v>
      </c>
      <c r="AB7" s="41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453</v>
      </c>
      <c r="O8" t="s">
        <v>454</v>
      </c>
      <c r="P8" t="s">
        <v>348</v>
      </c>
      <c r="Q8" s="41" t="n">
        <v>111359078.843257</v>
      </c>
      <c r="R8" s="41" t="n">
        <v>70796746.792422995</v>
      </c>
      <c r="S8" s="41" t="n">
        <v>99590728.807257906</v>
      </c>
      <c r="T8" s="41" t="n">
        <v>105628772.30362</v>
      </c>
      <c r="U8" s="41" t="n">
        <v>661141562.86082101</v>
      </c>
      <c r="V8" s="41" t="n">
        <v>95933322.127413794</v>
      </c>
      <c r="W8" s="41" t="n">
        <v>763835133.88408196</v>
      </c>
      <c r="X8" s="41" t="n">
        <v>316207362.55927402</v>
      </c>
      <c r="Y8" s="41" t="n">
        <v>2804287774.4705601</v>
      </c>
      <c r="Z8" s="41" t="n">
        <v>261173445.25925899</v>
      </c>
      <c r="AA8" s="41" t="n">
        <v>240032476.07170001</v>
      </c>
      <c r="AB8" s="41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458</v>
      </c>
      <c r="O9" t="s">
        <v>454</v>
      </c>
      <c r="P9" t="s">
        <v>455</v>
      </c>
      <c r="Q9" s="41" t="n">
        <v>4297406348.7512503</v>
      </c>
      <c r="R9" s="41" t="n">
        <v>1708580476.1245699</v>
      </c>
      <c r="S9" s="41" t="n">
        <v>1958793036.02162</v>
      </c>
      <c r="T9" s="41" t="n">
        <v>2601451217.8992701</v>
      </c>
      <c r="U9" s="41" t="n">
        <v>2193076966.0893202</v>
      </c>
      <c r="V9" s="41" t="n">
        <v>2959354220.9909301</v>
      </c>
      <c r="W9" s="41" t="n">
        <v>2202282097.6848898</v>
      </c>
      <c r="X9" s="41" t="n">
        <v>2588142932.6041698</v>
      </c>
      <c r="Y9" s="41" t="n">
        <v>2520016798.6321802</v>
      </c>
      <c r="Z9" s="41" t="n">
        <v>3059849448.7387199</v>
      </c>
      <c r="AA9" s="41" t="n">
        <v>4554142076.0836</v>
      </c>
      <c r="AB9" s="41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458</v>
      </c>
      <c r="O10" t="s">
        <v>454</v>
      </c>
      <c r="P10" t="s">
        <v>340</v>
      </c>
      <c r="Q10" s="41" t="n">
        <v>495351389.63150501</v>
      </c>
      <c r="R10" s="41" t="n">
        <v>674744550.66368604</v>
      </c>
      <c r="S10" s="41" t="n">
        <v>344130037.88115102</v>
      </c>
      <c r="T10" s="41" t="n">
        <v>500736964.194417</v>
      </c>
      <c r="U10" s="41" t="n">
        <v>742185624.70280504</v>
      </c>
      <c r="V10" s="41" t="n">
        <v>415797381.17327601</v>
      </c>
      <c r="W10" s="41" t="n">
        <v>834954908.17821705</v>
      </c>
      <c r="X10" s="41" t="n">
        <v>506978185.98227</v>
      </c>
      <c r="Y10" s="41" t="n">
        <v>570389254.567168</v>
      </c>
      <c r="Z10" s="41" t="n">
        <v>649131981.62389505</v>
      </c>
      <c r="AA10" s="41" t="n">
        <v>337779977.38669997</v>
      </c>
      <c r="AB10" s="41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458</v>
      </c>
      <c r="O11" t="s">
        <v>454</v>
      </c>
      <c r="P11" t="s">
        <v>341</v>
      </c>
      <c r="Q11" s="41" t="n">
        <v>705702842.50933802</v>
      </c>
      <c r="R11" s="41" t="n">
        <v>952332505.57197595</v>
      </c>
      <c r="S11" s="41" t="n">
        <v>1321472323.40134</v>
      </c>
      <c r="T11" s="41" t="n">
        <v>1175599840.5292499</v>
      </c>
      <c r="U11" s="41" t="n">
        <v>1382447132.31076</v>
      </c>
      <c r="V11" s="41" t="n">
        <v>845411471.77304697</v>
      </c>
      <c r="W11" s="41" t="n">
        <v>1391698410.15065</v>
      </c>
      <c r="X11" s="41" t="n">
        <v>581895943.01631701</v>
      </c>
      <c r="Y11" s="41" t="n">
        <v>967755454.78306496</v>
      </c>
      <c r="Z11" s="41" t="n">
        <v>278424049.84195</v>
      </c>
      <c r="AA11" s="41" t="n">
        <v>547918979.00569999</v>
      </c>
      <c r="AB11" s="41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458</v>
      </c>
      <c r="O12" t="s">
        <v>454</v>
      </c>
      <c r="P12" t="s">
        <v>342</v>
      </c>
      <c r="Q12" s="41" t="n">
        <v>48395572.944829099</v>
      </c>
      <c r="R12" s="41" t="n">
        <v>12333978.6424476</v>
      </c>
      <c r="S12" s="41" t="n">
        <v>10818387.320765899</v>
      </c>
      <c r="T12" s="41" t="n">
        <v>149757394.63191399</v>
      </c>
      <c r="U12" s="41" t="n">
        <v>168543619.370525</v>
      </c>
      <c r="V12" s="41" t="n">
        <v>291009251.25245303</v>
      </c>
      <c r="W12" s="41" t="n">
        <v>375994022.163194</v>
      </c>
      <c r="X12" s="41" t="n">
        <v>413183213.56952399</v>
      </c>
      <c r="Y12" s="41" t="n">
        <v>263770362.22384101</v>
      </c>
      <c r="Z12" s="41" t="n">
        <v>190674546.563997</v>
      </c>
      <c r="AA12" s="41" t="n">
        <v>70848854.4067</v>
      </c>
      <c r="AB12" s="41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458</v>
      </c>
      <c r="O13" t="s">
        <v>454</v>
      </c>
      <c r="P13" t="s">
        <v>456</v>
      </c>
      <c r="Q13" s="41" t="n">
        <v>851873676.23177397</v>
      </c>
      <c r="R13" s="41" t="n">
        <v>445929678.79530901</v>
      </c>
      <c r="S13" s="41" t="n">
        <v>607239219.58085299</v>
      </c>
      <c r="T13" s="41" t="n">
        <v>568075125.80273902</v>
      </c>
      <c r="U13" s="41" t="n">
        <v>769676460.86520505</v>
      </c>
      <c r="V13" s="41" t="n">
        <v>672317798.44716406</v>
      </c>
      <c r="W13" s="41" t="n">
        <v>869406216.17463303</v>
      </c>
      <c r="X13" s="41" t="n">
        <v>890817946.50392997</v>
      </c>
      <c r="Y13" s="41" t="n">
        <v>1326796062.6879101</v>
      </c>
      <c r="Z13" s="41" t="n">
        <v>1226778805.72597</v>
      </c>
      <c r="AA13" s="41" t="n">
        <v>1242699735.3731</v>
      </c>
      <c r="AB13" s="41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458</v>
      </c>
      <c r="O14" t="s">
        <v>454</v>
      </c>
      <c r="P14" t="s">
        <v>457</v>
      </c>
      <c r="Q14" s="41" t="n">
        <v>3373604382.0197101</v>
      </c>
      <c r="R14" s="41" t="n">
        <v>1329786093.7502</v>
      </c>
      <c r="S14" s="41" t="n">
        <v>1390017191.6436801</v>
      </c>
      <c r="T14" s="41" t="n">
        <v>2601569239.8287802</v>
      </c>
      <c r="U14" s="41" t="n">
        <v>2262828961.3042102</v>
      </c>
      <c r="V14" s="41" t="n">
        <v>2392381165.8516898</v>
      </c>
      <c r="W14" s="41" t="n">
        <v>3203455250.5461202</v>
      </c>
      <c r="X14" s="41" t="n">
        <v>3694788625.8593798</v>
      </c>
      <c r="Y14" s="41" t="n">
        <v>3671448888.96627</v>
      </c>
      <c r="Z14" s="41" t="n">
        <v>2198167980.9178901</v>
      </c>
      <c r="AA14" s="41" t="n">
        <v>1957560291.9145999</v>
      </c>
      <c r="AB14" s="41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458</v>
      </c>
      <c r="O15" t="s">
        <v>454</v>
      </c>
      <c r="P15" t="s">
        <v>348</v>
      </c>
      <c r="Q15" s="41" t="n">
        <v>167251322.63687101</v>
      </c>
      <c r="R15" s="41" t="n">
        <v>132489257.66001301</v>
      </c>
      <c r="S15" s="41" t="n">
        <v>107025810.625787</v>
      </c>
      <c r="T15" s="41" t="n">
        <v>152039864.60580701</v>
      </c>
      <c r="U15" s="41" t="n">
        <v>356636708.95653701</v>
      </c>
      <c r="V15" s="41" t="n">
        <v>345198174.27071601</v>
      </c>
      <c r="W15" s="41" t="n">
        <v>71866814.269690096</v>
      </c>
      <c r="X15" s="41" t="n">
        <v>64342297.932090901</v>
      </c>
      <c r="Y15" s="41" t="n">
        <v>126001210.106066</v>
      </c>
      <c r="Z15" s="41" t="n">
        <v>148500172.13070899</v>
      </c>
      <c r="AA15" s="41" t="n">
        <v>205073165.02509999</v>
      </c>
      <c r="AB15" s="41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459</v>
      </c>
      <c r="O16" t="s">
        <v>460</v>
      </c>
      <c r="P16" t="s">
        <v>455</v>
      </c>
      <c r="Q16" s="41" t="n">
        <v>5884997000</v>
      </c>
      <c r="R16" s="41" t="n">
        <v>3858397000</v>
      </c>
      <c r="S16" s="41" t="n">
        <v>6193272400</v>
      </c>
      <c r="T16" s="41" t="n">
        <v>5739566000</v>
      </c>
      <c r="U16" s="41" t="n">
        <v>4832030000</v>
      </c>
      <c r="V16" s="41" t="n">
        <v>6798180000</v>
      </c>
      <c r="W16" s="41" t="n">
        <v>5594420000</v>
      </c>
      <c r="X16" s="41" t="n">
        <v>7982750000</v>
      </c>
      <c r="Y16" s="41" t="n">
        <v>6333360000</v>
      </c>
      <c r="Z16" s="41" t="n">
        <v>7752550000</v>
      </c>
      <c r="AA16" s="41" t="n">
        <v>9434590000</v>
      </c>
      <c r="AB16" s="41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459</v>
      </c>
      <c r="O17" t="s">
        <v>460</v>
      </c>
      <c r="P17" t="s">
        <v>340</v>
      </c>
      <c r="Q17" s="41" t="n">
        <v>525300000</v>
      </c>
      <c r="R17" s="41" t="n">
        <v>511900000</v>
      </c>
      <c r="S17" s="41" t="n">
        <v>397000000</v>
      </c>
      <c r="T17" s="41" t="n">
        <v>317600000</v>
      </c>
      <c r="U17" s="41" t="n">
        <v>171900000</v>
      </c>
      <c r="V17" s="41" t="n">
        <v>244100000</v>
      </c>
      <c r="W17" s="41" t="n">
        <v>245800000</v>
      </c>
      <c r="X17" s="41" t="n">
        <v>257700000</v>
      </c>
      <c r="Y17" s="41" t="n">
        <v>326600000</v>
      </c>
      <c r="Z17" s="41" t="n">
        <v>314000000</v>
      </c>
      <c r="AA17" s="41" t="n">
        <v>636300000</v>
      </c>
      <c r="AB17" s="41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459</v>
      </c>
      <c r="O18" t="s">
        <v>460</v>
      </c>
      <c r="P18" t="s">
        <v>342</v>
      </c>
      <c r="Q18" s="41" t="n">
        <v>1054045000</v>
      </c>
      <c r="R18" s="41" t="n">
        <v>826682000</v>
      </c>
      <c r="S18" s="41" t="n">
        <v>1011074000</v>
      </c>
      <c r="T18" s="41" t="n">
        <v>1033306000</v>
      </c>
      <c r="U18" s="41" t="n">
        <v>1686294800</v>
      </c>
      <c r="V18" s="41" t="n">
        <v>1555312000</v>
      </c>
      <c r="W18" s="41" t="n">
        <v>1690732000</v>
      </c>
      <c r="X18" s="41" t="n">
        <v>923218000</v>
      </c>
      <c r="Y18" s="41" t="n">
        <v>773310000</v>
      </c>
      <c r="Z18" s="41" t="n">
        <v>1071676000</v>
      </c>
      <c r="AA18" s="41" t="n">
        <v>1265600000</v>
      </c>
      <c r="AB18" s="41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459</v>
      </c>
      <c r="O19" t="s">
        <v>460</v>
      </c>
      <c r="P19" t="s">
        <v>456</v>
      </c>
      <c r="Q19" s="41" t="n">
        <v>1441495000</v>
      </c>
      <c r="R19" s="41" t="n">
        <v>2108930000</v>
      </c>
      <c r="S19" s="41" t="n">
        <v>2576720000</v>
      </c>
      <c r="T19" s="41" t="n">
        <v>2804610000</v>
      </c>
      <c r="U19" s="41" t="n">
        <v>3077990000</v>
      </c>
      <c r="V19" s="41" t="n">
        <v>2909780000</v>
      </c>
      <c r="W19" s="41" t="n">
        <v>2728034000</v>
      </c>
      <c r="X19" s="41" t="n">
        <v>1513670000</v>
      </c>
      <c r="Y19" s="41" t="n">
        <v>1867080000</v>
      </c>
      <c r="Z19" s="41" t="n">
        <v>1318070000</v>
      </c>
      <c r="AA19" s="41" t="n">
        <v>2916798000</v>
      </c>
      <c r="AB19" s="41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459</v>
      </c>
      <c r="O20" t="s">
        <v>460</v>
      </c>
      <c r="P20" t="s">
        <v>457</v>
      </c>
      <c r="Q20" s="41" t="n">
        <v>3000000</v>
      </c>
      <c r="R20" s="41" t="n">
        <v>1500000</v>
      </c>
      <c r="S20" s="41"/>
      <c r="T20" s="41"/>
      <c r="U20" s="41"/>
      <c r="V20" s="41"/>
      <c r="W20" s="41"/>
      <c r="X20" s="41"/>
      <c r="Y20" s="41"/>
      <c r="Z20" s="41"/>
      <c r="AA20" s="41"/>
      <c r="AB20" s="41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459</v>
      </c>
      <c r="O21" t="s">
        <v>460</v>
      </c>
      <c r="P21" t="s">
        <v>348</v>
      </c>
      <c r="Q21" s="41" t="n">
        <v>223123200</v>
      </c>
      <c r="R21" s="41" t="n">
        <v>334500000</v>
      </c>
      <c r="S21" s="41" t="n">
        <v>134000000</v>
      </c>
      <c r="T21" s="41" t="n">
        <v>289000000</v>
      </c>
      <c r="U21" s="41" t="n">
        <v>126000000</v>
      </c>
      <c r="V21" s="41" t="n">
        <v>542720000</v>
      </c>
      <c r="W21" s="41" t="n">
        <v>130360000</v>
      </c>
      <c r="X21" s="41" t="n">
        <v>74500000</v>
      </c>
      <c r="Y21" s="41" t="n">
        <v>72000000</v>
      </c>
      <c r="Z21" s="41" t="n">
        <v>156790000</v>
      </c>
      <c r="AA21" s="41" t="n">
        <v>111040000</v>
      </c>
      <c r="AB21" s="41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459</v>
      </c>
      <c r="O22" t="s">
        <v>460</v>
      </c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 t="n">
        <v>148270000</v>
      </c>
      <c r="AB22" s="41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461</v>
      </c>
      <c r="O23" t="s">
        <v>454</v>
      </c>
      <c r="P23" t="s">
        <v>455</v>
      </c>
      <c r="Q23" s="41" t="n">
        <v>14080884661.804199</v>
      </c>
      <c r="R23" s="41" t="n">
        <v>13288125324.633699</v>
      </c>
      <c r="S23" s="41" t="n">
        <v>16219997549.0718</v>
      </c>
      <c r="T23" s="41" t="n">
        <v>14718941691.486401</v>
      </c>
      <c r="U23" s="41" t="n">
        <v>15470085116.67</v>
      </c>
      <c r="V23" s="41" t="n">
        <v>12466927113.4767</v>
      </c>
      <c r="W23" s="41" t="n">
        <v>11361244489.880501</v>
      </c>
      <c r="X23" s="41" t="n">
        <v>13683543020.4629</v>
      </c>
      <c r="Y23" s="41" t="n">
        <v>11860400804.908899</v>
      </c>
      <c r="Z23" s="41" t="n">
        <v>12068327807.7327</v>
      </c>
      <c r="AA23" s="41" t="n">
        <v>10476404705</v>
      </c>
      <c r="AB23" s="41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461</v>
      </c>
      <c r="O24" t="s">
        <v>454</v>
      </c>
      <c r="P24" t="s">
        <v>342</v>
      </c>
      <c r="Q24" s="41" t="n">
        <v>1122474846.43799</v>
      </c>
      <c r="R24" s="41" t="n">
        <v>1286901101.6882401</v>
      </c>
      <c r="S24" s="41" t="n">
        <v>1051960485.27672</v>
      </c>
      <c r="T24" s="41" t="n">
        <v>1501026503.4007499</v>
      </c>
      <c r="U24" s="41" t="n">
        <v>2076135292.1287701</v>
      </c>
      <c r="V24" s="41" t="n">
        <v>2094808737.2553501</v>
      </c>
      <c r="W24" s="41" t="n">
        <v>1688696886.06268</v>
      </c>
      <c r="X24" s="41" t="n">
        <v>1006233782.30416</v>
      </c>
      <c r="Y24" s="41" t="n">
        <v>999657547.12599897</v>
      </c>
      <c r="Z24" s="41" t="n">
        <v>1151835434.8427899</v>
      </c>
      <c r="AA24" s="41" t="n">
        <v>931597214</v>
      </c>
      <c r="AB24" s="41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461</v>
      </c>
      <c r="O25" t="s">
        <v>454</v>
      </c>
      <c r="P25" t="s">
        <v>456</v>
      </c>
      <c r="Q25" s="41" t="n">
        <v>5393759166.87883</v>
      </c>
      <c r="R25" s="41" t="n">
        <v>6009933931.1443005</v>
      </c>
      <c r="S25" s="41" t="n">
        <v>5787380615.6692801</v>
      </c>
      <c r="T25" s="41" t="n">
        <v>6287740615.7121696</v>
      </c>
      <c r="U25" s="41" t="n">
        <v>6679383425.76478</v>
      </c>
      <c r="V25" s="41" t="n">
        <v>6494181299.9751101</v>
      </c>
      <c r="W25" s="41" t="n">
        <v>6589883167.9105997</v>
      </c>
      <c r="X25" s="41" t="n">
        <v>6935822210.1383495</v>
      </c>
      <c r="Y25" s="41" t="n">
        <v>4924945595.2868996</v>
      </c>
      <c r="Z25" s="41" t="n">
        <v>4466570634.2955503</v>
      </c>
      <c r="AA25" s="41" t="n">
        <v>4663790151</v>
      </c>
      <c r="AB25" s="41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461</v>
      </c>
      <c r="O26" t="s">
        <v>454</v>
      </c>
      <c r="P26" t="s">
        <v>457</v>
      </c>
      <c r="Q26" s="41" t="n">
        <v>962860388.23596895</v>
      </c>
      <c r="R26" s="41" t="n">
        <v>989468519.54270995</v>
      </c>
      <c r="S26" s="41" t="n">
        <v>1459968020.34869</v>
      </c>
      <c r="T26" s="41" t="n">
        <v>1337977506.56688</v>
      </c>
      <c r="U26" s="41" t="n">
        <v>1325903270.4570301</v>
      </c>
      <c r="V26" s="41" t="n">
        <v>1244140322.24982</v>
      </c>
      <c r="W26" s="41" t="n">
        <v>1193235921.27455</v>
      </c>
      <c r="X26" s="41" t="n">
        <v>1125800401.2547901</v>
      </c>
      <c r="Y26" s="41" t="n">
        <v>1117418245.7300401</v>
      </c>
      <c r="Z26" s="41" t="n">
        <v>1199001571.04492</v>
      </c>
      <c r="AA26" s="41" t="n">
        <v>1075447970</v>
      </c>
      <c r="AB26" s="41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461</v>
      </c>
      <c r="O27" t="s">
        <v>454</v>
      </c>
      <c r="P27" t="s">
        <v>348</v>
      </c>
      <c r="Q27" s="41" t="n">
        <v>36131616.011703797</v>
      </c>
      <c r="R27" s="41" t="n">
        <v>37510393.004589804</v>
      </c>
      <c r="S27" s="41" t="n">
        <v>364734228.40234101</v>
      </c>
      <c r="T27" s="41" t="n">
        <v>316314091.22274202</v>
      </c>
      <c r="U27" s="41" t="n">
        <v>29317105.592494499</v>
      </c>
      <c r="V27" s="41" t="n">
        <v>13206560.5979334</v>
      </c>
      <c r="W27" s="41" t="n">
        <v>17309349.876920201</v>
      </c>
      <c r="X27" s="41" t="n">
        <v>10318752.4043805</v>
      </c>
      <c r="Y27" s="41" t="n">
        <v>43333457.761291496</v>
      </c>
      <c r="Z27" s="41" t="n">
        <v>8811054.1028387509</v>
      </c>
      <c r="AA27" s="41" t="n">
        <v>37626520</v>
      </c>
      <c r="AB27" s="41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461</v>
      </c>
      <c r="O28" t="s">
        <v>454</v>
      </c>
      <c r="Q28" s="41" t="n">
        <v>227238204.98248699</v>
      </c>
      <c r="R28" s="41" t="n">
        <v>384601042.66088998</v>
      </c>
      <c r="S28" s="41" t="n">
        <v>245266254.04829001</v>
      </c>
      <c r="T28" s="41" t="n">
        <v>241269183.88258201</v>
      </c>
      <c r="U28" s="41" t="n">
        <v>277225102.48970598</v>
      </c>
      <c r="V28" s="41" t="n">
        <v>288141818.74383497</v>
      </c>
      <c r="W28" s="41" t="n">
        <v>371003978.17741102</v>
      </c>
      <c r="X28" s="41" t="n">
        <v>404117875.62421</v>
      </c>
      <c r="Y28" s="41" t="n">
        <v>316969882.43168098</v>
      </c>
      <c r="Z28" s="41" t="n">
        <v>216800455.28375599</v>
      </c>
      <c r="AA28" s="41" t="n">
        <v>223365111</v>
      </c>
      <c r="AB28" s="41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24" t="str">
        <f t="shared" ref="A1:A32" si="0">O1</f>
        <v>IsFMS</v>
      </c>
      <c r="B1" s="24" t="str">
        <f t="shared" ref="B1:B32" si="1">P1</f>
        <v>ProductOrService</v>
      </c>
      <c r="C1" s="24" t="str">
        <f t="shared" ref="C1:C32" si="2">Q1</f>
        <v>PricingUCA.sum</v>
      </c>
      <c r="D1" s="24" t="str">
        <f t="shared" ref="D1:D32" si="3">R1</f>
        <v>PricingUCA</v>
      </c>
      <c r="E1" s="24" t="n">
        <v>2015</v>
      </c>
      <c r="F1" s="24" t="n">
        <v>2021</v>
      </c>
      <c r="G1" s="24" t="n">
        <v>2022</v>
      </c>
      <c r="H1" s="24" t="n">
        <v>2023</v>
      </c>
      <c r="I1" s="24" t="s">
        <v>462</v>
      </c>
      <c r="J1" s="24" t="s">
        <v>463</v>
      </c>
      <c r="K1" s="24" t="s">
        <v>464</v>
      </c>
      <c r="L1" s="24"/>
      <c r="M1" s="24"/>
      <c r="O1" t="s">
        <v>356</v>
      </c>
      <c r="P1" t="s">
        <v>357</v>
      </c>
      <c r="Q1" t="s">
        <v>358</v>
      </c>
      <c r="R1" t="s">
        <v>359</v>
      </c>
      <c r="S1" t="s">
        <v>290</v>
      </c>
      <c r="T1" t="s">
        <v>291</v>
      </c>
      <c r="U1" t="s">
        <v>292</v>
      </c>
      <c r="V1" t="s">
        <v>293</v>
      </c>
      <c r="W1" t="s">
        <v>294</v>
      </c>
      <c r="X1" t="s">
        <v>295</v>
      </c>
      <c r="Y1" t="s">
        <v>296</v>
      </c>
      <c r="Z1" t="s">
        <v>297</v>
      </c>
      <c r="AA1" t="s">
        <v>298</v>
      </c>
      <c r="AB1" t="s">
        <v>299</v>
      </c>
      <c r="AC1" t="s">
        <v>300</v>
      </c>
      <c r="AD1" t="s">
        <v>301</v>
      </c>
      <c r="AE1" t="s">
        <v>302</v>
      </c>
      <c r="AF1" t="s">
        <v>303</v>
      </c>
      <c r="AG1" t="s">
        <v>304</v>
      </c>
      <c r="AH1" t="s">
        <v>305</v>
      </c>
      <c r="AI1" t="s">
        <v>306</v>
      </c>
      <c r="AJ1" t="s">
        <v>307</v>
      </c>
      <c r="AK1" t="s">
        <v>308</v>
      </c>
      <c r="AL1" t="s">
        <v>309</v>
      </c>
      <c r="AM1" t="s">
        <v>310</v>
      </c>
      <c r="AN1" t="s">
        <v>311</v>
      </c>
      <c r="AO1" t="s">
        <v>312</v>
      </c>
      <c r="AP1" t="s">
        <v>313</v>
      </c>
      <c r="AQ1" t="s">
        <v>314</v>
      </c>
      <c r="AR1" t="s">
        <v>315</v>
      </c>
      <c r="AS1" t="s">
        <v>316</v>
      </c>
      <c r="AT1" t="s">
        <v>317</v>
      </c>
      <c r="AU1" t="s">
        <v>318</v>
      </c>
      <c r="AV1" t="s">
        <v>319</v>
      </c>
      <c r="AW1" t="s">
        <v>320</v>
      </c>
      <c r="AX1" t="s">
        <v>321</v>
      </c>
      <c r="AY1" t="s">
        <v>322</v>
      </c>
      <c r="AZ1" t="s">
        <v>323</v>
      </c>
    </row>
    <row r="2">
      <c r="A2" s="132" t="str">
        <f t="shared" si="0"/>
        <v>0</v>
      </c>
      <c r="B2" s="132" t="str">
        <f t="shared" si="1"/>
        <v>Products</v>
      </c>
      <c r="C2" s="132" t="str">
        <f t="shared" si="2"/>
        <v>FFP</v>
      </c>
      <c r="D2" s="132" t="str">
        <f t="shared" si="3"/>
        <v>FFP</v>
      </c>
      <c r="E2" s="26"/>
      <c r="F2" s="26"/>
      <c r="G2" s="26"/>
      <c r="H2" s="26"/>
      <c r="I2" s="29"/>
      <c r="J2" s="25"/>
      <c r="K2" s="25"/>
      <c r="L2" s="25"/>
      <c r="M2" s="25"/>
      <c r="O2" t="s">
        <v>360</v>
      </c>
      <c r="P2" t="s">
        <v>361</v>
      </c>
      <c r="Q2" t="s">
        <v>362</v>
      </c>
      <c r="R2" t="s">
        <v>362</v>
      </c>
      <c r="S2" s="41"/>
      <c r="T2" s="41"/>
      <c r="U2" s="41"/>
      <c r="V2" s="41"/>
      <c r="W2" s="41"/>
      <c r="X2" s="41"/>
      <c r="Y2" s="41"/>
      <c r="Z2" s="41"/>
      <c r="AA2" s="41"/>
      <c r="AB2" s="41"/>
      <c r="AC2" s="41" t="n">
        <v>28356319.350099999</v>
      </c>
      <c r="AD2" s="41" t="n">
        <v>33609717779.089699</v>
      </c>
      <c r="AE2" s="41" t="n">
        <v>42894143364.194504</v>
      </c>
      <c r="AF2" s="41" t="n">
        <v>55478185298.303001</v>
      </c>
      <c r="AG2" s="41" t="n">
        <v>57257849297.381203</v>
      </c>
      <c r="AH2" s="41" t="n">
        <v>69691196860.472702</v>
      </c>
      <c r="AI2" s="41" t="n">
        <v>81498072695.098602</v>
      </c>
      <c r="AJ2" s="41" t="n">
        <v>101179962198.23</v>
      </c>
      <c r="AK2" s="41" t="n">
        <v>117018017477.125</v>
      </c>
      <c r="AL2" s="41" t="n">
        <v>97567756503.564407</v>
      </c>
      <c r="AM2" s="41" t="n">
        <v>20708539535.7547</v>
      </c>
      <c r="AN2" s="41" t="n">
        <v>77962998245.583893</v>
      </c>
      <c r="AO2" s="41" t="n">
        <v>71638795711.227402</v>
      </c>
      <c r="AP2" s="41" t="n">
        <v>60234731943.199203</v>
      </c>
      <c r="AQ2" s="41" t="n">
        <v>60835525459.889</v>
      </c>
      <c r="AR2" s="41" t="n">
        <v>62570084862.613998</v>
      </c>
      <c r="AS2" s="41" t="n">
        <v>64826611769.138603</v>
      </c>
      <c r="AT2" s="41" t="n">
        <v>67531274965.341103</v>
      </c>
      <c r="AU2" s="41" t="n">
        <v>81255633622.878098</v>
      </c>
      <c r="AV2" s="41" t="n">
        <v>83753804089.4673</v>
      </c>
      <c r="AW2" s="41" t="n">
        <v>81488290102.616104</v>
      </c>
      <c r="AX2" s="41" t="n">
        <v>103533347711.86301</v>
      </c>
      <c r="AY2" s="41" t="n">
        <v>107280747144.024</v>
      </c>
      <c r="AZ2" s="41" t="n">
        <v>37771843322.630501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6"/>
      <c r="F3" s="26"/>
      <c r="G3" s="26"/>
      <c r="H3" s="26"/>
      <c r="I3" s="29"/>
      <c r="J3" s="25"/>
      <c r="K3" s="25"/>
      <c r="L3" s="25"/>
      <c r="M3" s="25"/>
      <c r="O3" t="s">
        <v>360</v>
      </c>
      <c r="P3" t="s">
        <v>361</v>
      </c>
      <c r="Q3" t="s">
        <v>363</v>
      </c>
      <c r="R3" t="s">
        <v>364</v>
      </c>
      <c r="S3" s="41"/>
      <c r="T3" s="41"/>
      <c r="U3" s="41"/>
      <c r="V3" s="41"/>
      <c r="W3" s="41"/>
      <c r="X3" s="41"/>
      <c r="Y3" s="41"/>
      <c r="Z3" s="41"/>
      <c r="AA3" s="41"/>
      <c r="AB3" s="41"/>
      <c r="AC3" s="41" t="n">
        <v>0</v>
      </c>
      <c r="AD3" s="41" t="n">
        <v>6851237033.5408001</v>
      </c>
      <c r="AE3" s="41" t="n">
        <v>8150172585</v>
      </c>
      <c r="AF3" s="41" t="n">
        <v>9051108397.1396008</v>
      </c>
      <c r="AG3" s="41" t="n">
        <v>10883753620.3522</v>
      </c>
      <c r="AH3" s="41" t="n">
        <v>20670136408.421101</v>
      </c>
      <c r="AI3" s="41" t="n">
        <v>18541947560.021</v>
      </c>
      <c r="AJ3" s="41" t="n">
        <v>16003338060.126499</v>
      </c>
      <c r="AK3" s="41" t="n">
        <v>22944354265.258801</v>
      </c>
      <c r="AL3" s="41" t="n">
        <v>23871388381.426498</v>
      </c>
      <c r="AM3" s="41" t="n">
        <v>3318467509.6373</v>
      </c>
      <c r="AN3" s="41" t="n">
        <v>15846551833.504999</v>
      </c>
      <c r="AO3" s="41" t="n">
        <v>23002247023.613602</v>
      </c>
      <c r="AP3" s="41" t="n">
        <v>15328115663.825701</v>
      </c>
      <c r="AQ3" s="41" t="n">
        <v>9181881784.1816998</v>
      </c>
      <c r="AR3" s="41" t="n">
        <v>7083701771.5911999</v>
      </c>
      <c r="AS3" s="41" t="n">
        <v>5851804747.8193998</v>
      </c>
      <c r="AT3" s="41" t="n">
        <v>7318266124.5270004</v>
      </c>
      <c r="AU3" s="41" t="n">
        <v>8299963369.8067999</v>
      </c>
      <c r="AV3" s="41" t="n">
        <v>7562796102.3127003</v>
      </c>
      <c r="AW3" s="41" t="n">
        <v>6830821018.5543003</v>
      </c>
      <c r="AX3" s="41" t="n">
        <v>7687749587.6612997</v>
      </c>
      <c r="AY3" s="41" t="n">
        <v>13125826136.790501</v>
      </c>
      <c r="AZ3" s="41" t="n">
        <v>5754286331.9052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6"/>
      <c r="F4" s="26"/>
      <c r="G4" s="26"/>
      <c r="H4" s="26"/>
      <c r="I4" s="29"/>
      <c r="J4" s="25"/>
      <c r="K4" s="25"/>
      <c r="L4" s="25"/>
      <c r="M4" s="25"/>
      <c r="O4" t="s">
        <v>360</v>
      </c>
      <c r="P4" t="s">
        <v>361</v>
      </c>
      <c r="Q4" t="s">
        <v>363</v>
      </c>
      <c r="R4" t="s">
        <v>365</v>
      </c>
      <c r="S4" s="41"/>
      <c r="T4" s="41"/>
      <c r="U4" s="41"/>
      <c r="V4" s="41"/>
      <c r="W4" s="41"/>
      <c r="X4" s="41"/>
      <c r="Y4" s="41"/>
      <c r="Z4" s="41"/>
      <c r="AA4" s="41"/>
      <c r="AB4" s="41"/>
      <c r="AC4" s="41" t="n">
        <v>114928</v>
      </c>
      <c r="AD4" s="41" t="n">
        <v>330121897.45999998</v>
      </c>
      <c r="AE4" s="41" t="n">
        <v>400626070.52340001</v>
      </c>
      <c r="AF4" s="41" t="n">
        <v>516192275.48659998</v>
      </c>
      <c r="AG4" s="41" t="n">
        <v>494747313</v>
      </c>
      <c r="AH4" s="41" t="n">
        <v>721140280.63600004</v>
      </c>
      <c r="AI4" s="41" t="n">
        <v>1139864447.4143</v>
      </c>
      <c r="AJ4" s="41" t="n">
        <v>593438991.03709996</v>
      </c>
      <c r="AK4" s="41" t="n">
        <v>1438370366.2646</v>
      </c>
      <c r="AL4" s="41" t="n">
        <v>1828094659.2774</v>
      </c>
      <c r="AM4" s="41" t="n">
        <v>259739763.89469999</v>
      </c>
      <c r="AN4" s="41" t="n">
        <v>1509630948.3275001</v>
      </c>
      <c r="AO4" s="41" t="n">
        <v>1189923847.3213</v>
      </c>
      <c r="AP4" s="41" t="n">
        <v>175880585.76179999</v>
      </c>
      <c r="AQ4" s="41" t="n">
        <v>115465042.99950001</v>
      </c>
      <c r="AR4" s="41" t="n">
        <v>123450038.0202</v>
      </c>
      <c r="AS4" s="41" t="n">
        <v>53060482.304099999</v>
      </c>
      <c r="AT4" s="41" t="n">
        <v>45225469.906099997</v>
      </c>
      <c r="AU4" s="41" t="n">
        <v>42571505.479400001</v>
      </c>
      <c r="AV4" s="41" t="n">
        <v>73835740.813600004</v>
      </c>
      <c r="AW4" s="41" t="n">
        <v>143934580.18759999</v>
      </c>
      <c r="AX4" s="41" t="n">
        <v>85446802.066100001</v>
      </c>
      <c r="AY4" s="41" t="n">
        <v>42709295.428400002</v>
      </c>
      <c r="AZ4" s="41" t="n">
        <v>31456527.8059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6"/>
      <c r="F5" s="26"/>
      <c r="G5" s="26"/>
      <c r="H5" s="26"/>
      <c r="I5" s="29"/>
      <c r="J5" s="25"/>
      <c r="K5" s="25"/>
      <c r="L5" s="25"/>
      <c r="M5" s="25"/>
      <c r="O5" t="s">
        <v>360</v>
      </c>
      <c r="P5" t="s">
        <v>361</v>
      </c>
      <c r="Q5" t="s">
        <v>366</v>
      </c>
      <c r="R5" t="s">
        <v>366</v>
      </c>
      <c r="S5" s="41"/>
      <c r="T5" s="41"/>
      <c r="U5" s="41"/>
      <c r="V5" s="41"/>
      <c r="W5" s="41"/>
      <c r="X5" s="41"/>
      <c r="Y5" s="41"/>
      <c r="Z5" s="41"/>
      <c r="AA5" s="41"/>
      <c r="AB5" s="41"/>
      <c r="AC5" s="41" t="n">
        <v>0</v>
      </c>
      <c r="AD5" s="41" t="n">
        <v>2792034077</v>
      </c>
      <c r="AE5" s="41" t="n">
        <v>4957971338</v>
      </c>
      <c r="AF5" s="41" t="n">
        <v>5735995677</v>
      </c>
      <c r="AG5" s="41" t="n">
        <v>7185328970.75</v>
      </c>
      <c r="AH5" s="41" t="n">
        <v>6506043500.2406998</v>
      </c>
      <c r="AI5" s="41" t="n">
        <v>8840130228.3929005</v>
      </c>
      <c r="AJ5" s="41" t="n">
        <v>6215997405.2026997</v>
      </c>
      <c r="AK5" s="41" t="n">
        <v>11589665959.658899</v>
      </c>
      <c r="AL5" s="41" t="n">
        <v>11964433491.753599</v>
      </c>
      <c r="AM5" s="41" t="n">
        <v>1674120955.1485</v>
      </c>
      <c r="AN5" s="41" t="n">
        <v>21593651789.8591</v>
      </c>
      <c r="AO5" s="41" t="n">
        <v>29132113417.6115</v>
      </c>
      <c r="AP5" s="41" t="n">
        <v>35065945936.437599</v>
      </c>
      <c r="AQ5" s="41" t="n">
        <v>27375027666.6157</v>
      </c>
      <c r="AR5" s="41" t="n">
        <v>24672679578.132702</v>
      </c>
      <c r="AS5" s="41" t="n">
        <v>20727164558.994099</v>
      </c>
      <c r="AT5" s="41" t="n">
        <v>24303266365.2216</v>
      </c>
      <c r="AU5" s="41" t="n">
        <v>32371317689.605</v>
      </c>
      <c r="AV5" s="41" t="n">
        <v>37791423926.742599</v>
      </c>
      <c r="AW5" s="41" t="n">
        <v>37242714065.113197</v>
      </c>
      <c r="AX5" s="41" t="n">
        <v>38145971879.948097</v>
      </c>
      <c r="AY5" s="41" t="n">
        <v>36011549809.952499</v>
      </c>
      <c r="AZ5" s="41" t="n">
        <v>21546383579.4296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6"/>
      <c r="F6" s="26"/>
      <c r="G6" s="26"/>
      <c r="H6" s="26"/>
      <c r="I6" s="29"/>
      <c r="J6" s="25"/>
      <c r="K6" s="25"/>
      <c r="L6" s="25"/>
      <c r="M6" s="25"/>
      <c r="O6" t="s">
        <v>360</v>
      </c>
      <c r="P6" t="s">
        <v>361</v>
      </c>
      <c r="Q6" t="s">
        <v>367</v>
      </c>
      <c r="R6" t="s">
        <v>367</v>
      </c>
      <c r="S6" s="41"/>
      <c r="T6" s="41"/>
      <c r="U6" s="41"/>
      <c r="V6" s="41"/>
      <c r="W6" s="41"/>
      <c r="X6" s="41"/>
      <c r="Y6" s="41"/>
      <c r="Z6" s="41"/>
      <c r="AA6" s="41"/>
      <c r="AB6" s="41"/>
      <c r="AC6" s="41" t="n">
        <v>34666675</v>
      </c>
      <c r="AD6" s="41" t="n">
        <v>10470345896.2188</v>
      </c>
      <c r="AE6" s="41" t="n">
        <v>9520561157.8964996</v>
      </c>
      <c r="AF6" s="41" t="n">
        <v>10398428901.7911</v>
      </c>
      <c r="AG6" s="41" t="n">
        <v>12543332325.7896</v>
      </c>
      <c r="AH6" s="41" t="n">
        <v>11836134818.6719</v>
      </c>
      <c r="AI6" s="41" t="n">
        <v>12874400305.344601</v>
      </c>
      <c r="AJ6" s="41" t="n">
        <v>12784628923.386499</v>
      </c>
      <c r="AK6" s="41" t="n">
        <v>12728005497.395201</v>
      </c>
      <c r="AL6" s="41" t="n">
        <v>12829283025.601299</v>
      </c>
      <c r="AM6" s="41" t="n">
        <v>2082375950.7193</v>
      </c>
      <c r="AN6" s="41" t="n">
        <v>12563561793.004299</v>
      </c>
      <c r="AO6" s="41" t="n">
        <v>13829822233.545601</v>
      </c>
      <c r="AP6" s="41" t="n">
        <v>11658968110.142401</v>
      </c>
      <c r="AQ6" s="41" t="n">
        <v>17162764346.960899</v>
      </c>
      <c r="AR6" s="41" t="n">
        <v>16655288799.8554</v>
      </c>
      <c r="AS6" s="41" t="n">
        <v>16402112892.360201</v>
      </c>
      <c r="AT6" s="41" t="n">
        <v>16283740752.976601</v>
      </c>
      <c r="AU6" s="41" t="n">
        <v>15409418114.153601</v>
      </c>
      <c r="AV6" s="41" t="n">
        <v>16296866494.118401</v>
      </c>
      <c r="AW6" s="41" t="n">
        <v>17507895605.120998</v>
      </c>
      <c r="AX6" s="41" t="n">
        <v>14022886887.525</v>
      </c>
      <c r="AY6" s="41" t="n">
        <v>15893590831.122499</v>
      </c>
      <c r="AZ6" s="41" t="n">
        <v>10081754891.441999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6"/>
      <c r="F7" s="26"/>
      <c r="G7" s="26"/>
      <c r="H7" s="26"/>
      <c r="I7" s="29"/>
      <c r="J7" s="25"/>
      <c r="K7" s="25"/>
      <c r="L7" s="25"/>
      <c r="M7" s="25"/>
      <c r="O7" t="s">
        <v>360</v>
      </c>
      <c r="P7" t="s">
        <v>361</v>
      </c>
      <c r="Q7" t="s">
        <v>368</v>
      </c>
      <c r="R7" t="s">
        <v>368</v>
      </c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 t="n">
        <v>6727577794.875</v>
      </c>
      <c r="AE7" s="41" t="n">
        <v>4918373723</v>
      </c>
      <c r="AF7" s="41" t="n">
        <v>6912142852.0600996</v>
      </c>
      <c r="AG7" s="41" t="n">
        <v>8198540011.4940996</v>
      </c>
      <c r="AH7" s="41" t="n">
        <v>8014229196.0127001</v>
      </c>
      <c r="AI7" s="41" t="n">
        <v>7468467702.3746996</v>
      </c>
      <c r="AJ7" s="41" t="n">
        <v>11317861685.8522</v>
      </c>
      <c r="AK7" s="41" t="n">
        <v>8717951919.9867992</v>
      </c>
      <c r="AL7" s="41" t="n">
        <v>9713256167.0849991</v>
      </c>
      <c r="AM7" s="41" t="n">
        <v>1654015319.0618999</v>
      </c>
      <c r="AN7" s="41" t="n">
        <v>6274596770.7805004</v>
      </c>
      <c r="AO7" s="41" t="n">
        <v>11621434905.4674</v>
      </c>
      <c r="AP7" s="41" t="n">
        <v>9186361586.3631001</v>
      </c>
      <c r="AQ7" s="41" t="n">
        <v>3393497699.4784999</v>
      </c>
      <c r="AR7" s="41" t="n">
        <v>827048977.95449996</v>
      </c>
      <c r="AS7" s="41" t="n">
        <v>13670864732.9851</v>
      </c>
      <c r="AT7" s="41" t="n">
        <v>23615489368.559799</v>
      </c>
      <c r="AU7" s="41" t="n">
        <v>18798764894.440102</v>
      </c>
      <c r="AV7" s="41" t="n">
        <v>17210469840.080898</v>
      </c>
      <c r="AW7" s="41" t="n">
        <v>33462045833.020401</v>
      </c>
      <c r="AX7" s="41" t="n">
        <v>13220764945.1637</v>
      </c>
      <c r="AY7" s="41" t="n">
        <v>7532831964.6264</v>
      </c>
      <c r="AZ7" s="41" t="n">
        <v>6756176319.6511002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6"/>
      <c r="F8" s="26"/>
      <c r="G8" s="26"/>
      <c r="H8" s="26"/>
      <c r="I8" s="29"/>
      <c r="J8" s="25"/>
      <c r="K8" s="25"/>
      <c r="L8" s="25"/>
      <c r="M8" s="25"/>
      <c r="O8" t="s">
        <v>360</v>
      </c>
      <c r="P8" t="s">
        <v>361</v>
      </c>
      <c r="Q8" t="s">
        <v>369</v>
      </c>
      <c r="R8" t="s">
        <v>370</v>
      </c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 t="n">
        <v>120105</v>
      </c>
      <c r="AE8" s="41" t="n">
        <v>25491254</v>
      </c>
      <c r="AF8" s="41" t="n">
        <v>25189000.5801</v>
      </c>
      <c r="AG8" s="41" t="n">
        <v>41228253</v>
      </c>
      <c r="AH8" s="41" t="n">
        <v>125039132.98999999</v>
      </c>
      <c r="AI8" s="41" t="n">
        <v>465274113.19330001</v>
      </c>
      <c r="AJ8" s="41" t="n">
        <v>5928072345.6476002</v>
      </c>
      <c r="AK8" s="41" t="n">
        <v>9244985482.6735992</v>
      </c>
      <c r="AL8" s="41" t="n">
        <v>9705256380.6861</v>
      </c>
      <c r="AM8" s="41" t="n">
        <v>-224067176.99259999</v>
      </c>
      <c r="AN8" s="41" t="n">
        <v>-190324.1403</v>
      </c>
      <c r="AO8" s="41" t="n">
        <v>-5028543.4771999996</v>
      </c>
      <c r="AP8" s="41" t="n">
        <v>-3257683.66</v>
      </c>
      <c r="AQ8" s="41" t="n">
        <v>-2637993</v>
      </c>
      <c r="AR8" s="41" t="n">
        <v>-256.69</v>
      </c>
      <c r="AS8" s="41" t="n">
        <v>0</v>
      </c>
      <c r="AT8" s="41" t="n">
        <v>0</v>
      </c>
      <c r="AU8" s="41" t="n">
        <v>0</v>
      </c>
      <c r="AV8" s="41" t="n">
        <v>0</v>
      </c>
      <c r="AW8" s="41" t="n">
        <v>62886.3819</v>
      </c>
      <c r="AX8" s="41" t="n">
        <v>0</v>
      </c>
      <c r="AY8" s="41"/>
      <c r="AZ8" s="41"/>
    </row>
    <row r="9">
      <c r="A9" s="79" t="str">
        <f t="shared" si="0"/>
        <v>0</v>
      </c>
      <c r="B9" s="79" t="str">
        <f t="shared" si="1"/>
        <v>Products</v>
      </c>
      <c r="C9" s="79" t="str">
        <f t="shared" si="2"/>
        <v>Unclear</v>
      </c>
      <c r="D9" s="79" t="n">
        <f t="shared" si="3"/>
        <v>0</v>
      </c>
      <c r="E9" s="26"/>
      <c r="F9" s="26"/>
      <c r="G9" s="26"/>
      <c r="H9" s="26"/>
      <c r="I9" s="29"/>
      <c r="J9" s="25"/>
      <c r="K9" s="25"/>
      <c r="L9" s="25"/>
      <c r="M9" s="25"/>
      <c r="O9" t="s">
        <v>360</v>
      </c>
      <c r="P9" t="s">
        <v>361</v>
      </c>
      <c r="Q9" t="s">
        <v>369</v>
      </c>
      <c r="S9" s="41"/>
      <c r="T9" s="41"/>
      <c r="U9" s="41"/>
      <c r="V9" s="41"/>
      <c r="W9" s="41"/>
      <c r="X9" s="41"/>
      <c r="Y9" s="41"/>
      <c r="Z9" s="41"/>
      <c r="AA9" s="41"/>
      <c r="AB9" s="41"/>
      <c r="AC9" s="41" t="n">
        <v>3041866643.8344998</v>
      </c>
      <c r="AD9" s="41" t="n">
        <v>2673685021.6870999</v>
      </c>
      <c r="AE9" s="41" t="n">
        <v>4320306186.592</v>
      </c>
      <c r="AF9" s="41" t="n">
        <v>5286614876.2739</v>
      </c>
      <c r="AG9" s="41" t="n">
        <v>5696435776.7381001</v>
      </c>
      <c r="AH9" s="41" t="n">
        <v>4251006523.8649998</v>
      </c>
      <c r="AI9" s="41" t="n">
        <v>2691221756.1430001</v>
      </c>
      <c r="AJ9" s="41" t="n">
        <v>621084891.79760003</v>
      </c>
      <c r="AK9" s="41" t="n">
        <v>3372641591.2052999</v>
      </c>
      <c r="AL9" s="41" t="n">
        <v>1384295494.3977001</v>
      </c>
      <c r="AM9" s="41" t="n">
        <v>862802300.37030005</v>
      </c>
      <c r="AN9" s="41" t="n">
        <v>1260831747.8678999</v>
      </c>
      <c r="AO9" s="41" t="n">
        <v>1269176670.5397999</v>
      </c>
      <c r="AP9" s="41" t="n">
        <v>122943100.8823</v>
      </c>
      <c r="AQ9" s="41" t="n">
        <v>231661692.14359999</v>
      </c>
      <c r="AR9" s="41" t="n">
        <v>120585353.0343</v>
      </c>
      <c r="AS9" s="41" t="n">
        <v>49139333.299000002</v>
      </c>
      <c r="AT9" s="41" t="n">
        <v>262857412.55219999</v>
      </c>
      <c r="AU9" s="41" t="n">
        <v>0</v>
      </c>
      <c r="AV9" s="41" t="n">
        <v>0</v>
      </c>
      <c r="AW9" s="41" t="n">
        <v>0</v>
      </c>
      <c r="AX9" s="41" t="n">
        <v>0</v>
      </c>
      <c r="AY9" s="41" t="n">
        <v>0</v>
      </c>
      <c r="AZ9" s="41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6"/>
      <c r="F10" s="26"/>
      <c r="G10" s="26"/>
      <c r="H10" s="26"/>
      <c r="I10" s="29"/>
      <c r="J10" s="25"/>
      <c r="K10" s="25"/>
      <c r="L10" s="25"/>
      <c r="M10" s="25"/>
      <c r="O10" t="s">
        <v>360</v>
      </c>
      <c r="P10" t="s">
        <v>371</v>
      </c>
      <c r="Q10" t="s">
        <v>362</v>
      </c>
      <c r="R10" t="s">
        <v>362</v>
      </c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 t="n">
        <v>14261331.129899999</v>
      </c>
      <c r="AD10" s="41" t="n">
        <v>32947155285.575802</v>
      </c>
      <c r="AE10" s="41" t="n">
        <v>39471448775.524597</v>
      </c>
      <c r="AF10" s="41" t="n">
        <v>52313330878.266098</v>
      </c>
      <c r="AG10" s="41" t="n">
        <v>50937466674.921402</v>
      </c>
      <c r="AH10" s="41" t="n">
        <v>56890291470.800201</v>
      </c>
      <c r="AI10" s="41" t="n">
        <v>62096356017.450302</v>
      </c>
      <c r="AJ10" s="41" t="n">
        <v>62587437873.799103</v>
      </c>
      <c r="AK10" s="41" t="n">
        <v>74200104293.141403</v>
      </c>
      <c r="AL10" s="41" t="n">
        <v>86956313875.048798</v>
      </c>
      <c r="AM10" s="41" t="n">
        <v>20582488066.9137</v>
      </c>
      <c r="AN10" s="41" t="n">
        <v>79717441720.304398</v>
      </c>
      <c r="AO10" s="41" t="n">
        <v>86773368660.621506</v>
      </c>
      <c r="AP10" s="41" t="n">
        <v>72183534464.8853</v>
      </c>
      <c r="AQ10" s="41" t="n">
        <v>75080747596.411606</v>
      </c>
      <c r="AR10" s="41" t="n">
        <v>69278528357.292297</v>
      </c>
      <c r="AS10" s="41" t="n">
        <v>69934100574.628799</v>
      </c>
      <c r="AT10" s="41" t="n">
        <v>73441432090.254593</v>
      </c>
      <c r="AU10" s="41" t="n">
        <v>84394123098.372101</v>
      </c>
      <c r="AV10" s="41" t="n">
        <v>90714153763.481506</v>
      </c>
      <c r="AW10" s="41" t="n">
        <v>108261809303.535</v>
      </c>
      <c r="AX10" s="41" t="n">
        <v>93890304507.385101</v>
      </c>
      <c r="AY10" s="41" t="n">
        <v>102179467217.20799</v>
      </c>
      <c r="AZ10" s="41" t="n">
        <v>47503565663.404404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6"/>
      <c r="F11" s="26"/>
      <c r="G11" s="26"/>
      <c r="H11" s="26"/>
      <c r="I11" s="29"/>
      <c r="J11" s="25"/>
      <c r="K11" s="25"/>
      <c r="L11" s="25"/>
      <c r="M11" s="25"/>
      <c r="O11" t="s">
        <v>360</v>
      </c>
      <c r="P11" t="s">
        <v>371</v>
      </c>
      <c r="Q11" t="s">
        <v>363</v>
      </c>
      <c r="R11" t="s">
        <v>364</v>
      </c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 t="n">
        <v>1240251</v>
      </c>
      <c r="AD11" s="41" t="n">
        <v>3070810798</v>
      </c>
      <c r="AE11" s="41" t="n">
        <v>2145291470.6406</v>
      </c>
      <c r="AF11" s="41" t="n">
        <v>2492890893.0938001</v>
      </c>
      <c r="AG11" s="41" t="n">
        <v>2903855185.3336</v>
      </c>
      <c r="AH11" s="41" t="n">
        <v>3874073092.7618999</v>
      </c>
      <c r="AI11" s="41" t="n">
        <v>3288283075.5131001</v>
      </c>
      <c r="AJ11" s="41" t="n">
        <v>3013210530.5871</v>
      </c>
      <c r="AK11" s="41" t="n">
        <v>2446299544.9184999</v>
      </c>
      <c r="AL11" s="41" t="n">
        <v>2188966183.2535</v>
      </c>
      <c r="AM11" s="41" t="n">
        <v>1242032639.6661999</v>
      </c>
      <c r="AN11" s="41" t="n">
        <v>4502137331.2016001</v>
      </c>
      <c r="AO11" s="41" t="n">
        <v>4815981157.5671997</v>
      </c>
      <c r="AP11" s="41" t="n">
        <v>3164965270.4744</v>
      </c>
      <c r="AQ11" s="41" t="n">
        <v>2739953828.0500998</v>
      </c>
      <c r="AR11" s="41" t="n">
        <v>2204922453.5151</v>
      </c>
      <c r="AS11" s="41" t="n">
        <v>1862366772.79</v>
      </c>
      <c r="AT11" s="41" t="n">
        <v>1896941085.7460999</v>
      </c>
      <c r="AU11" s="41" t="n">
        <v>2275559659.0868001</v>
      </c>
      <c r="AV11" s="41" t="n">
        <v>2912900912.29</v>
      </c>
      <c r="AW11" s="41" t="n">
        <v>3085837916.8204999</v>
      </c>
      <c r="AX11" s="41" t="n">
        <v>3543536369.3084998</v>
      </c>
      <c r="AY11" s="41" t="n">
        <v>4679774301.2309999</v>
      </c>
      <c r="AZ11" s="41" t="n">
        <v>2465310194.7073998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6"/>
      <c r="F12" s="26"/>
      <c r="G12" s="26"/>
      <c r="H12" s="26"/>
      <c r="I12" s="29"/>
      <c r="J12" s="25"/>
      <c r="K12" s="25"/>
      <c r="L12" s="25"/>
      <c r="M12" s="25"/>
      <c r="O12" t="s">
        <v>360</v>
      </c>
      <c r="P12" t="s">
        <v>371</v>
      </c>
      <c r="Q12" t="s">
        <v>363</v>
      </c>
      <c r="R12" t="s">
        <v>365</v>
      </c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 t="n">
        <v>115451510.1345</v>
      </c>
      <c r="AD12" s="41" t="n">
        <v>4501918670.2988005</v>
      </c>
      <c r="AE12" s="41" t="n">
        <v>5650751628.1358004</v>
      </c>
      <c r="AF12" s="41" t="n">
        <v>7520757824.2706003</v>
      </c>
      <c r="AG12" s="41" t="n">
        <v>9316953600.5011005</v>
      </c>
      <c r="AH12" s="41" t="n">
        <v>10711449565.7824</v>
      </c>
      <c r="AI12" s="41" t="n">
        <v>12891795037.7997</v>
      </c>
      <c r="AJ12" s="41" t="n">
        <v>14730542987.451099</v>
      </c>
      <c r="AK12" s="41" t="n">
        <v>15843235231.1752</v>
      </c>
      <c r="AL12" s="41" t="n">
        <v>14447260509.421801</v>
      </c>
      <c r="AM12" s="41" t="n">
        <v>5022341401.5716</v>
      </c>
      <c r="AN12" s="41" t="n">
        <v>8630959972.9838009</v>
      </c>
      <c r="AO12" s="41" t="n">
        <v>6943926704.6405001</v>
      </c>
      <c r="AP12" s="41" t="n">
        <v>4529760762.8685999</v>
      </c>
      <c r="AQ12" s="41" t="n">
        <v>2780355287.8818998</v>
      </c>
      <c r="AR12" s="41" t="n">
        <v>2280470863.3102002</v>
      </c>
      <c r="AS12" s="41" t="n">
        <v>2673603600.1213999</v>
      </c>
      <c r="AT12" s="41" t="n">
        <v>2970742083.3629999</v>
      </c>
      <c r="AU12" s="41" t="n">
        <v>4400551252.2223997</v>
      </c>
      <c r="AV12" s="41" t="n">
        <v>3974413760.4407001</v>
      </c>
      <c r="AW12" s="41" t="n">
        <v>3945069938.4092999</v>
      </c>
      <c r="AX12" s="41" t="n">
        <v>3450529897.5650001</v>
      </c>
      <c r="AY12" s="41" t="n">
        <v>3513225191.6371002</v>
      </c>
      <c r="AZ12" s="41" t="n">
        <v>2272775718.9798999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6"/>
      <c r="F13" s="26"/>
      <c r="G13" s="26"/>
      <c r="H13" s="26"/>
      <c r="I13" s="29"/>
      <c r="J13" s="25"/>
      <c r="K13" s="25"/>
      <c r="L13" s="25"/>
      <c r="M13" s="25"/>
      <c r="O13" t="s">
        <v>360</v>
      </c>
      <c r="P13" t="s">
        <v>371</v>
      </c>
      <c r="Q13" t="s">
        <v>366</v>
      </c>
      <c r="R13" t="s">
        <v>366</v>
      </c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 t="n">
        <v>417468</v>
      </c>
      <c r="AD13" s="41" t="n">
        <v>4166106526</v>
      </c>
      <c r="AE13" s="41" t="n">
        <v>5065429722</v>
      </c>
      <c r="AF13" s="41" t="n">
        <v>5402731681.0468998</v>
      </c>
      <c r="AG13" s="41" t="n">
        <v>5912737125.3457003</v>
      </c>
      <c r="AH13" s="41" t="n">
        <v>10560034891.4765</v>
      </c>
      <c r="AI13" s="41" t="n">
        <v>11553943577.7544</v>
      </c>
      <c r="AJ13" s="41" t="n">
        <v>12486229189.7118</v>
      </c>
      <c r="AK13" s="41" t="n">
        <v>11169516360.187599</v>
      </c>
      <c r="AL13" s="41" t="n">
        <v>11369096408.227501</v>
      </c>
      <c r="AM13" s="41" t="n">
        <v>3624043107.3751998</v>
      </c>
      <c r="AN13" s="41" t="n">
        <v>9471733798.6096992</v>
      </c>
      <c r="AO13" s="41" t="n">
        <v>12954840099.4638</v>
      </c>
      <c r="AP13" s="41" t="n">
        <v>10430906528.1003</v>
      </c>
      <c r="AQ13" s="41" t="n">
        <v>9893229369.5016994</v>
      </c>
      <c r="AR13" s="41" t="n">
        <v>9181816678.1772995</v>
      </c>
      <c r="AS13" s="41" t="n">
        <v>10482037535.2684</v>
      </c>
      <c r="AT13" s="41" t="n">
        <v>9625416467.7063999</v>
      </c>
      <c r="AU13" s="41" t="n">
        <v>8888447945.3780994</v>
      </c>
      <c r="AV13" s="41" t="n">
        <v>11219550927.780701</v>
      </c>
      <c r="AW13" s="41" t="n">
        <v>11435818600.9277</v>
      </c>
      <c r="AX13" s="41" t="n">
        <v>13953310300.6507</v>
      </c>
      <c r="AY13" s="41" t="n">
        <v>12150575424.471901</v>
      </c>
      <c r="AZ13" s="41" t="n">
        <v>11376100792.7927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6"/>
      <c r="F14" s="26"/>
      <c r="G14" s="26"/>
      <c r="H14" s="26"/>
      <c r="I14" s="29"/>
      <c r="J14" s="25"/>
      <c r="K14" s="25"/>
      <c r="L14" s="25"/>
      <c r="M14" s="25"/>
      <c r="O14" t="s">
        <v>360</v>
      </c>
      <c r="P14" t="s">
        <v>371</v>
      </c>
      <c r="Q14" t="s">
        <v>367</v>
      </c>
      <c r="R14" t="s">
        <v>367</v>
      </c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 t="n">
        <v>42386083.539999999</v>
      </c>
      <c r="AD14" s="41" t="n">
        <v>26467556952.562099</v>
      </c>
      <c r="AE14" s="41" t="n">
        <v>31310181767.602798</v>
      </c>
      <c r="AF14" s="41" t="n">
        <v>41274765862.751099</v>
      </c>
      <c r="AG14" s="41" t="n">
        <v>48540686912.0382</v>
      </c>
      <c r="AH14" s="41" t="n">
        <v>50857402414.746902</v>
      </c>
      <c r="AI14" s="41" t="n">
        <v>57823623996.901199</v>
      </c>
      <c r="AJ14" s="41" t="n">
        <v>57028781693.617302</v>
      </c>
      <c r="AK14" s="41" t="n">
        <v>57779004499.4617</v>
      </c>
      <c r="AL14" s="41" t="n">
        <v>59845467919.226501</v>
      </c>
      <c r="AM14" s="41" t="n">
        <v>20433176706.632702</v>
      </c>
      <c r="AN14" s="41" t="n">
        <v>59057383175.300201</v>
      </c>
      <c r="AO14" s="41" t="n">
        <v>63413642485.347298</v>
      </c>
      <c r="AP14" s="41" t="n">
        <v>60548868668.321999</v>
      </c>
      <c r="AQ14" s="41" t="n">
        <v>56248435908.818703</v>
      </c>
      <c r="AR14" s="41" t="n">
        <v>53832416594.686302</v>
      </c>
      <c r="AS14" s="41" t="n">
        <v>52259162082.6007</v>
      </c>
      <c r="AT14" s="41" t="n">
        <v>57309191512.7827</v>
      </c>
      <c r="AU14" s="41" t="n">
        <v>58226430941.087196</v>
      </c>
      <c r="AV14" s="41" t="n">
        <v>64311064850.8974</v>
      </c>
      <c r="AW14" s="41" t="n">
        <v>61162925740.013702</v>
      </c>
      <c r="AX14" s="41" t="n">
        <v>66229500713.694702</v>
      </c>
      <c r="AY14" s="41" t="n">
        <v>69021301183.297501</v>
      </c>
      <c r="AZ14" s="41" t="n">
        <v>37776623612.169601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6"/>
      <c r="F15" s="26"/>
      <c r="G15" s="26"/>
      <c r="H15" s="26"/>
      <c r="I15" s="29"/>
      <c r="J15" s="25"/>
      <c r="K15" s="25"/>
      <c r="L15" s="25"/>
      <c r="M15" s="25"/>
      <c r="O15" t="s">
        <v>360</v>
      </c>
      <c r="P15" t="s">
        <v>371</v>
      </c>
      <c r="Q15" t="s">
        <v>368</v>
      </c>
      <c r="R15" t="s">
        <v>368</v>
      </c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 t="n">
        <v>0</v>
      </c>
      <c r="AD15" s="41" t="n">
        <v>3371215783</v>
      </c>
      <c r="AE15" s="41" t="n">
        <v>4454370870</v>
      </c>
      <c r="AF15" s="41" t="n">
        <v>3108551422</v>
      </c>
      <c r="AG15" s="41" t="n">
        <v>3713070262.7069998</v>
      </c>
      <c r="AH15" s="41" t="n">
        <v>4369546987.9155998</v>
      </c>
      <c r="AI15" s="41" t="n">
        <v>5432051054.6366997</v>
      </c>
      <c r="AJ15" s="41" t="n">
        <v>5862662921.3107004</v>
      </c>
      <c r="AK15" s="41" t="n">
        <v>5374770794.1671</v>
      </c>
      <c r="AL15" s="41" t="n">
        <v>6227750923.0067997</v>
      </c>
      <c r="AM15" s="41" t="n">
        <v>1250297963.6276</v>
      </c>
      <c r="AN15" s="41" t="n">
        <v>2568089386.1307998</v>
      </c>
      <c r="AO15" s="41" t="n">
        <v>2840371879.0661998</v>
      </c>
      <c r="AP15" s="41" t="n">
        <v>3442039781.8955998</v>
      </c>
      <c r="AQ15" s="41" t="n">
        <v>2015254017.0307</v>
      </c>
      <c r="AR15" s="41" t="n">
        <v>536250807.03899997</v>
      </c>
      <c r="AS15" s="41" t="n">
        <v>5538832008.0604</v>
      </c>
      <c r="AT15" s="41" t="n">
        <v>4016258498.3955998</v>
      </c>
      <c r="AU15" s="41" t="n">
        <v>9780096886.7968006</v>
      </c>
      <c r="AV15" s="41" t="n">
        <v>9660720071.4228001</v>
      </c>
      <c r="AW15" s="41" t="n">
        <v>7932349503.8477001</v>
      </c>
      <c r="AX15" s="41" t="n">
        <v>4516007819.9555998</v>
      </c>
      <c r="AY15" s="41" t="n">
        <v>4161373304.3488002</v>
      </c>
      <c r="AZ15" s="41" t="n">
        <v>2400149231.1552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6"/>
      <c r="F16" s="26"/>
      <c r="G16" s="26"/>
      <c r="H16" s="26"/>
      <c r="I16" s="29"/>
      <c r="J16" s="25"/>
      <c r="K16" s="25"/>
      <c r="L16" s="25"/>
      <c r="M16" s="25"/>
      <c r="O16" t="s">
        <v>360</v>
      </c>
      <c r="P16" t="s">
        <v>371</v>
      </c>
      <c r="Q16" t="s">
        <v>369</v>
      </c>
      <c r="R16" t="s">
        <v>370</v>
      </c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 t="n">
        <v>206146491.09959999</v>
      </c>
      <c r="AE16" s="41" t="n">
        <v>40015696.730499998</v>
      </c>
      <c r="AF16" s="41" t="n">
        <v>177347900.77739999</v>
      </c>
      <c r="AG16" s="41" t="n">
        <v>453912245.20810002</v>
      </c>
      <c r="AH16" s="41" t="n">
        <v>916007862.99419999</v>
      </c>
      <c r="AI16" s="41" t="n">
        <v>3337172649.5423999</v>
      </c>
      <c r="AJ16" s="41" t="n">
        <v>12682623306.574301</v>
      </c>
      <c r="AK16" s="41" t="n">
        <v>17788941449.549198</v>
      </c>
      <c r="AL16" s="41" t="n">
        <v>24013941856.424</v>
      </c>
      <c r="AM16" s="41" t="n">
        <v>155474762.49419999</v>
      </c>
      <c r="AN16" s="41" t="n">
        <v>214487680.68149999</v>
      </c>
      <c r="AO16" s="41" t="n">
        <v>3466965.6674000002</v>
      </c>
      <c r="AP16" s="41" t="n">
        <v>-30134460.2491</v>
      </c>
      <c r="AQ16" s="41" t="n">
        <v>-25623324.281300001</v>
      </c>
      <c r="AR16" s="41" t="n">
        <v>159357.20989999999</v>
      </c>
      <c r="AS16" s="41"/>
      <c r="AT16" s="41"/>
      <c r="AU16" s="41"/>
      <c r="AV16" s="41" t="n">
        <v>0</v>
      </c>
      <c r="AW16" s="41"/>
      <c r="AX16" s="41"/>
      <c r="AY16" s="41"/>
      <c r="AZ16" s="41"/>
    </row>
    <row r="17" ht="15.75" customHeight="1">
      <c r="A17" s="126" t="str">
        <f t="shared" si="0"/>
        <v>0</v>
      </c>
      <c r="B17" s="126" t="str">
        <f t="shared" si="1"/>
        <v>Services &amp; R&amp;D</v>
      </c>
      <c r="C17" s="126" t="str">
        <f t="shared" si="2"/>
        <v>Unclear</v>
      </c>
      <c r="D17" s="126" t="n">
        <f t="shared" si="3"/>
        <v>0</v>
      </c>
      <c r="E17" s="26"/>
      <c r="F17" s="26"/>
      <c r="G17" s="26"/>
      <c r="H17" s="26"/>
      <c r="I17" s="29"/>
      <c r="J17" s="25"/>
      <c r="K17" s="25"/>
      <c r="L17" s="25"/>
      <c r="M17" s="25"/>
      <c r="O17" t="s">
        <v>360</v>
      </c>
      <c r="P17" t="s">
        <v>371</v>
      </c>
      <c r="Q17" t="s">
        <v>369</v>
      </c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 t="n">
        <v>2568323938.4033999</v>
      </c>
      <c r="AD17" s="41" t="n">
        <v>3725767451.0665002</v>
      </c>
      <c r="AE17" s="41" t="n">
        <v>4162984968.5699</v>
      </c>
      <c r="AF17" s="41" t="n">
        <v>3768674682.5221</v>
      </c>
      <c r="AG17" s="41" t="n">
        <v>3540830587.9182</v>
      </c>
      <c r="AH17" s="41" t="n">
        <v>3079458154.4917998</v>
      </c>
      <c r="AI17" s="41" t="n">
        <v>1715985743.4367001</v>
      </c>
      <c r="AJ17" s="41" t="n">
        <v>198755344.18790001</v>
      </c>
      <c r="AK17" s="41" t="n">
        <v>2757436866.5921001</v>
      </c>
      <c r="AL17" s="41" t="n">
        <v>1926203503.0450001</v>
      </c>
      <c r="AM17" s="41" t="n">
        <v>148234239.28119999</v>
      </c>
      <c r="AN17" s="41" t="n">
        <v>202057478.08419999</v>
      </c>
      <c r="AO17" s="41" t="n">
        <v>445944670.59109998</v>
      </c>
      <c r="AP17" s="41" t="n">
        <v>423932374.02759999</v>
      </c>
      <c r="AQ17" s="41" t="n">
        <v>444377956.64920002</v>
      </c>
      <c r="AR17" s="41" t="n">
        <v>605459300.17859995</v>
      </c>
      <c r="AS17" s="41" t="n">
        <v>340551662.98030001</v>
      </c>
      <c r="AT17" s="41" t="n">
        <v>958927782.09029996</v>
      </c>
      <c r="AU17" s="41" t="n">
        <v>0</v>
      </c>
      <c r="AV17" s="41" t="n">
        <v>50903.558599999997</v>
      </c>
      <c r="AW17" s="41" t="n">
        <v>0</v>
      </c>
      <c r="AX17" s="41" t="n">
        <v>0</v>
      </c>
      <c r="AY17" s="41" t="n">
        <v>0</v>
      </c>
      <c r="AZ17" s="41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6"/>
      <c r="F18" s="26"/>
      <c r="G18" s="26"/>
      <c r="H18" s="26"/>
      <c r="I18" s="29"/>
      <c r="J18" s="25"/>
      <c r="K18" s="25"/>
      <c r="L18" s="25"/>
      <c r="M18" s="25"/>
      <c r="O18" t="s">
        <v>360</v>
      </c>
      <c r="P18" t="s">
        <v>336</v>
      </c>
      <c r="Q18" t="s">
        <v>362</v>
      </c>
      <c r="R18" t="s">
        <v>362</v>
      </c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 t="n">
        <v>152012.74859999999</v>
      </c>
      <c r="AD18" s="41" t="n">
        <v>2708618.2691000002</v>
      </c>
      <c r="AE18" s="41" t="n">
        <v>37279355.6404</v>
      </c>
      <c r="AF18" s="41" t="n">
        <v>6714939.7319</v>
      </c>
      <c r="AG18" s="41" t="n">
        <v>2964059.6022000001</v>
      </c>
      <c r="AH18" s="41" t="n">
        <v>2483962.7620000001</v>
      </c>
      <c r="AI18" s="41" t="n">
        <v>20853329.1778</v>
      </c>
      <c r="AJ18" s="41" t="n">
        <v>18042618.5187</v>
      </c>
      <c r="AK18" s="41" t="n">
        <v>748090.06180000002</v>
      </c>
      <c r="AL18" s="41" t="n">
        <v>673627.13410000002</v>
      </c>
      <c r="AM18" s="41" t="n">
        <v>-27554.070100000001</v>
      </c>
      <c r="AN18" s="41" t="n">
        <v>-105169.63129999999</v>
      </c>
      <c r="AO18" s="41" t="n">
        <v>-3648.7</v>
      </c>
      <c r="AP18" s="41" t="n">
        <v>-52150.8511</v>
      </c>
      <c r="AQ18" s="41"/>
      <c r="AR18" s="41"/>
      <c r="AS18" s="41" t="n">
        <v>3579792.2708000001</v>
      </c>
      <c r="AT18" s="41" t="n">
        <v>-245</v>
      </c>
      <c r="AU18" s="41"/>
      <c r="AV18" s="41" t="n">
        <v>465885</v>
      </c>
      <c r="AW18" s="41" t="n">
        <v>0</v>
      </c>
      <c r="AX18" s="41" t="n">
        <v>376316</v>
      </c>
      <c r="AY18" s="41"/>
      <c r="AZ18" s="41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6"/>
      <c r="F19" s="26"/>
      <c r="G19" s="26"/>
      <c r="H19" s="26"/>
      <c r="I19" s="29"/>
      <c r="J19" s="25"/>
      <c r="K19" s="25"/>
      <c r="L19" s="25"/>
      <c r="M19" s="25"/>
      <c r="O19" t="s">
        <v>360</v>
      </c>
      <c r="P19" t="s">
        <v>336</v>
      </c>
      <c r="Q19" t="s">
        <v>363</v>
      </c>
      <c r="R19" t="s">
        <v>364</v>
      </c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 t="n">
        <v>13342</v>
      </c>
      <c r="AE19" s="41"/>
      <c r="AF19" s="41"/>
      <c r="AG19" s="41" t="n">
        <v>2885.2</v>
      </c>
      <c r="AH19" s="41"/>
      <c r="AI19" s="41" t="n">
        <v>35030</v>
      </c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6"/>
      <c r="F20" s="26"/>
      <c r="G20" s="26"/>
      <c r="H20" s="26"/>
      <c r="I20" s="29"/>
      <c r="J20" s="25"/>
      <c r="K20" s="25"/>
      <c r="L20" s="25"/>
      <c r="M20" s="25"/>
      <c r="O20" t="s">
        <v>360</v>
      </c>
      <c r="P20" t="s">
        <v>336</v>
      </c>
      <c r="Q20" t="s">
        <v>363</v>
      </c>
      <c r="R20" t="s">
        <v>365</v>
      </c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 t="n">
        <v>2378899.6963999998</v>
      </c>
      <c r="AD20" s="41" t="n">
        <v>1991250.8652999999</v>
      </c>
      <c r="AE20" s="41" t="n">
        <v>36653051.321599998</v>
      </c>
      <c r="AF20" s="41" t="n">
        <v>51402546.126599997</v>
      </c>
      <c r="AG20" s="41" t="n">
        <v>2676800.9803999998</v>
      </c>
      <c r="AH20" s="41" t="n">
        <v>863359</v>
      </c>
      <c r="AI20" s="41" t="n">
        <v>67611390</v>
      </c>
      <c r="AJ20" s="41" t="n">
        <v>-37033.468800000002</v>
      </c>
      <c r="AK20" s="41" t="n">
        <v>-192700.6617</v>
      </c>
      <c r="AL20" s="41" t="n">
        <v>0</v>
      </c>
      <c r="AM20" s="41" t="n">
        <v>-24487.710899999998</v>
      </c>
      <c r="AN20" s="41" t="n">
        <v>-3.86</v>
      </c>
      <c r="AO20" s="41" t="n">
        <v>-2829.1001000000001</v>
      </c>
      <c r="AP20" s="41" t="n">
        <v>-47572.269500000002</v>
      </c>
      <c r="AQ20" s="41"/>
      <c r="AR20" s="41"/>
      <c r="AS20" s="41" t="n">
        <v>-1.07</v>
      </c>
      <c r="AT20" s="41"/>
      <c r="AU20" s="41"/>
      <c r="AV20" s="41"/>
      <c r="AW20" s="41"/>
      <c r="AX20" s="41"/>
      <c r="AY20" s="41"/>
      <c r="AZ20" s="41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6"/>
      <c r="F21" s="26"/>
      <c r="G21" s="26"/>
      <c r="H21" s="26"/>
      <c r="I21" s="29"/>
      <c r="J21" s="25"/>
      <c r="K21" s="25"/>
      <c r="L21" s="25"/>
      <c r="M21" s="25"/>
      <c r="O21" t="s">
        <v>360</v>
      </c>
      <c r="P21" t="s">
        <v>336</v>
      </c>
      <c r="Q21" t="s">
        <v>367</v>
      </c>
      <c r="R21" t="s">
        <v>367</v>
      </c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 t="n">
        <v>1506412</v>
      </c>
      <c r="AE21" s="41" t="n">
        <v>9236544</v>
      </c>
      <c r="AF21" s="41" t="n">
        <v>6656444</v>
      </c>
      <c r="AG21" s="41" t="n">
        <v>1436950</v>
      </c>
      <c r="AH21" s="41" t="n">
        <v>431106.33010000002</v>
      </c>
      <c r="AI21" s="41" t="n">
        <v>9419920.8798999991</v>
      </c>
      <c r="AJ21" s="41" t="n">
        <v>0</v>
      </c>
      <c r="AK21" s="41" t="n">
        <v>-151143.5508</v>
      </c>
      <c r="AL21" s="41" t="n">
        <v>14525.3794</v>
      </c>
      <c r="AM21" s="41"/>
      <c r="AN21" s="41"/>
      <c r="AO21" s="41"/>
      <c r="AP21" s="41"/>
      <c r="AQ21" s="41"/>
      <c r="AR21" s="41"/>
      <c r="AS21" s="41" t="n">
        <v>0</v>
      </c>
      <c r="AT21" s="41"/>
      <c r="AU21" s="41"/>
      <c r="AV21" s="41"/>
      <c r="AW21" s="41" t="n">
        <v>0</v>
      </c>
      <c r="AX21" s="41" t="n">
        <v>0</v>
      </c>
      <c r="AY21" s="41" t="n">
        <v>0</v>
      </c>
      <c r="AZ21" s="41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6"/>
      <c r="F22" s="26"/>
      <c r="G22" s="26"/>
      <c r="H22" s="26"/>
      <c r="I22" s="29"/>
      <c r="J22" s="25"/>
      <c r="K22" s="25"/>
      <c r="L22" s="25"/>
      <c r="M22" s="25"/>
      <c r="O22" t="s">
        <v>360</v>
      </c>
      <c r="P22" t="s">
        <v>336</v>
      </c>
      <c r="Q22" t="s">
        <v>368</v>
      </c>
      <c r="R22" t="s">
        <v>368</v>
      </c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 t="n">
        <v>0</v>
      </c>
      <c r="AE22" s="41" t="n">
        <v>523464.71879999997</v>
      </c>
      <c r="AF22" s="41" t="n">
        <v>21271.0625</v>
      </c>
      <c r="AG22" s="41"/>
      <c r="AH22" s="41"/>
      <c r="AI22" s="41" t="n">
        <v>0</v>
      </c>
      <c r="AJ22" s="41"/>
      <c r="AK22" s="41" t="n">
        <v>0</v>
      </c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6"/>
      <c r="F23" s="26"/>
      <c r="G23" s="26"/>
      <c r="H23" s="26"/>
      <c r="I23" s="29"/>
      <c r="J23" s="25"/>
      <c r="K23" s="25"/>
      <c r="L23" s="25"/>
      <c r="M23" s="25"/>
      <c r="O23" t="s">
        <v>360</v>
      </c>
      <c r="P23" t="s">
        <v>336</v>
      </c>
      <c r="Q23" t="s">
        <v>369</v>
      </c>
      <c r="R23" t="s">
        <v>370</v>
      </c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 t="n">
        <v>12475</v>
      </c>
      <c r="AE23" s="41" t="n">
        <v>461178</v>
      </c>
      <c r="AF23" s="41" t="n">
        <v>37618</v>
      </c>
      <c r="AG23" s="41"/>
      <c r="AH23" s="41" t="n">
        <v>5986</v>
      </c>
      <c r="AI23" s="41" t="n">
        <v>11200894</v>
      </c>
      <c r="AJ23" s="41" t="n">
        <v>42000</v>
      </c>
      <c r="AK23" s="41" t="n">
        <v>-28097.480100000001</v>
      </c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26"/>
      <c r="F24" s="26"/>
      <c r="G24" s="26"/>
      <c r="H24" s="26"/>
      <c r="I24" s="29"/>
      <c r="J24" s="25"/>
      <c r="K24" s="25"/>
      <c r="L24" s="25"/>
      <c r="M24" s="25"/>
      <c r="O24" t="s">
        <v>360</v>
      </c>
      <c r="P24" t="s">
        <v>336</v>
      </c>
      <c r="Q24" t="s">
        <v>369</v>
      </c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 t="n">
        <v>5329006.2975000003</v>
      </c>
      <c r="AD24" s="41" t="n">
        <v>2171639.4081000001</v>
      </c>
      <c r="AE24" s="41" t="n">
        <v>-26023.804499999998</v>
      </c>
      <c r="AF24" s="41" t="n">
        <v>145653.9198</v>
      </c>
      <c r="AG24" s="41" t="n">
        <v>-2500</v>
      </c>
      <c r="AH24" s="41" t="n">
        <v>18222.030200000001</v>
      </c>
      <c r="AI24" s="41" t="n">
        <v>627730.75</v>
      </c>
      <c r="AJ24" s="41" t="n">
        <v>0</v>
      </c>
      <c r="AK24" s="41" t="n">
        <v>-8105.15</v>
      </c>
      <c r="AL24" s="41" t="n">
        <v>298015.61979999999</v>
      </c>
      <c r="AM24" s="41" t="n">
        <v>-1421.5</v>
      </c>
      <c r="AN24" s="41" t="n">
        <v>-179.34</v>
      </c>
      <c r="AO24" s="41"/>
      <c r="AP24" s="41"/>
      <c r="AQ24" s="41"/>
      <c r="AR24" s="41" t="n">
        <v>30000</v>
      </c>
      <c r="AS24" s="41" t="n">
        <v>1738.23</v>
      </c>
      <c r="AT24" s="41" t="n">
        <v>1345852</v>
      </c>
      <c r="AU24" s="41" t="n">
        <v>20204.710899999998</v>
      </c>
      <c r="AV24" s="41" t="n">
        <v>0</v>
      </c>
      <c r="AW24" s="41" t="n">
        <v>314555.625</v>
      </c>
      <c r="AX24" s="41" t="n">
        <v>10000</v>
      </c>
      <c r="AY24" s="41"/>
      <c r="AZ24" s="41" t="n">
        <v>10000</v>
      </c>
    </row>
    <row r="25">
      <c r="A25" s="132" t="str">
        <f t="shared" si="0"/>
        <v>1</v>
      </c>
      <c r="B25" s="132" t="str">
        <f t="shared" si="1"/>
        <v>Products</v>
      </c>
      <c r="C25" s="132" t="str">
        <f t="shared" si="2"/>
        <v>FFP</v>
      </c>
      <c r="D25" s="132" t="str">
        <f t="shared" si="3"/>
        <v>FFP</v>
      </c>
      <c r="E25" s="26"/>
      <c r="F25" s="26"/>
      <c r="G25" s="26"/>
      <c r="H25" s="26"/>
      <c r="I25" s="29"/>
      <c r="J25" s="25"/>
      <c r="K25" s="25"/>
      <c r="L25" s="25"/>
      <c r="M25" s="25"/>
      <c r="O25" t="s">
        <v>372</v>
      </c>
      <c r="P25" t="s">
        <v>361</v>
      </c>
      <c r="Q25" t="s">
        <v>362</v>
      </c>
      <c r="R25" t="s">
        <v>362</v>
      </c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 t="n">
        <v>24150836</v>
      </c>
      <c r="AD25" s="41" t="n">
        <v>1377260379</v>
      </c>
      <c r="AE25" s="41" t="n">
        <v>1430938287</v>
      </c>
      <c r="AF25" s="41" t="n">
        <v>1168676887</v>
      </c>
      <c r="AG25" s="41" t="n">
        <v>1428836963.1529</v>
      </c>
      <c r="AH25" s="41" t="n">
        <v>1046530308.98</v>
      </c>
      <c r="AI25" s="41" t="n">
        <v>1598156024.3634</v>
      </c>
      <c r="AJ25" s="41" t="n">
        <v>2798015381.5292001</v>
      </c>
      <c r="AK25" s="41" t="n">
        <v>2234899355.1708002</v>
      </c>
      <c r="AL25" s="41" t="n">
        <v>4066873989.2122002</v>
      </c>
      <c r="AM25" s="41" t="n">
        <v>1664364130.286</v>
      </c>
      <c r="AN25" s="41" t="n">
        <v>9656390956.0132999</v>
      </c>
      <c r="AO25" s="41" t="n">
        <v>10126191279.3097</v>
      </c>
      <c r="AP25" s="41" t="n">
        <v>10987015411.298201</v>
      </c>
      <c r="AQ25" s="41" t="n">
        <v>6939037497.0340004</v>
      </c>
      <c r="AR25" s="41" t="n">
        <v>9312801172.4039993</v>
      </c>
      <c r="AS25" s="41" t="n">
        <v>12678010834.454599</v>
      </c>
      <c r="AT25" s="41" t="n">
        <v>12008041037.566601</v>
      </c>
      <c r="AU25" s="41" t="n">
        <v>9815417534.2731991</v>
      </c>
      <c r="AV25" s="41" t="n">
        <v>15933045150.513399</v>
      </c>
      <c r="AW25" s="41" t="n">
        <v>22232700036.276699</v>
      </c>
      <c r="AX25" s="41" t="n">
        <v>12059736784.253401</v>
      </c>
      <c r="AY25" s="41" t="n">
        <v>8414666718.4875002</v>
      </c>
      <c r="AZ25" s="41" t="n">
        <v>7782825940.3109999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6"/>
      <c r="F26" s="26"/>
      <c r="G26" s="26"/>
      <c r="H26" s="26"/>
      <c r="I26" s="29"/>
      <c r="J26" s="25"/>
      <c r="K26" s="25"/>
      <c r="L26" s="25"/>
      <c r="M26" s="25"/>
      <c r="O26" t="s">
        <v>372</v>
      </c>
      <c r="P26" t="s">
        <v>361</v>
      </c>
      <c r="Q26" t="s">
        <v>363</v>
      </c>
      <c r="R26" t="s">
        <v>364</v>
      </c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 t="n">
        <v>2440843</v>
      </c>
      <c r="AE26" s="41" t="n">
        <v>24604578</v>
      </c>
      <c r="AF26" s="41" t="n">
        <v>26133875</v>
      </c>
      <c r="AG26" s="41" t="n">
        <v>26285912</v>
      </c>
      <c r="AH26" s="41" t="n">
        <v>22693750</v>
      </c>
      <c r="AI26" s="41" t="n">
        <v>26024177</v>
      </c>
      <c r="AJ26" s="41" t="n">
        <v>3967260.0079000001</v>
      </c>
      <c r="AK26" s="41" t="n">
        <v>8966674.4844000004</v>
      </c>
      <c r="AL26" s="41" t="n">
        <v>54598319.377700001</v>
      </c>
      <c r="AM26" s="41" t="n">
        <v>984565.25829999999</v>
      </c>
      <c r="AN26" s="41" t="n">
        <v>518887937.70969999</v>
      </c>
      <c r="AO26" s="41" t="n">
        <v>494351043.51700002</v>
      </c>
      <c r="AP26" s="41" t="n">
        <v>429048315.51990002</v>
      </c>
      <c r="AQ26" s="41" t="n">
        <v>403755320.0399</v>
      </c>
      <c r="AR26" s="41" t="n">
        <v>221121469.36059999</v>
      </c>
      <c r="AS26" s="41" t="n">
        <v>203407593.85519999</v>
      </c>
      <c r="AT26" s="41" t="n">
        <v>268922097.07590002</v>
      </c>
      <c r="AU26" s="41" t="n">
        <v>340481590.44840002</v>
      </c>
      <c r="AV26" s="41" t="n">
        <v>42086040.413000003</v>
      </c>
      <c r="AW26" s="41" t="n">
        <v>36698116.843900003</v>
      </c>
      <c r="AX26" s="41" t="n">
        <v>68846980.252200007</v>
      </c>
      <c r="AY26" s="41" t="n">
        <v>760288802.70039999</v>
      </c>
      <c r="AZ26" s="41" t="n">
        <v>42679504.6131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6"/>
      <c r="F27" s="26"/>
      <c r="G27" s="26"/>
      <c r="H27" s="26"/>
      <c r="I27" s="29"/>
      <c r="J27" s="25"/>
      <c r="K27" s="25"/>
      <c r="L27" s="25"/>
      <c r="M27" s="25"/>
      <c r="O27" t="s">
        <v>372</v>
      </c>
      <c r="P27" t="s">
        <v>361</v>
      </c>
      <c r="Q27" t="s">
        <v>363</v>
      </c>
      <c r="R27" t="s">
        <v>365</v>
      </c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 t="n">
        <v>8747238</v>
      </c>
      <c r="AE27" s="41" t="n">
        <v>645005</v>
      </c>
      <c r="AF27" s="41" t="n">
        <v>11968116</v>
      </c>
      <c r="AG27" s="41" t="n">
        <v>6376930</v>
      </c>
      <c r="AH27" s="41" t="n">
        <v>12896973</v>
      </c>
      <c r="AI27" s="41" t="n">
        <v>11348739</v>
      </c>
      <c r="AJ27" s="41" t="n">
        <v>3303558.9992</v>
      </c>
      <c r="AK27" s="41" t="n">
        <v>9694499.3566999994</v>
      </c>
      <c r="AL27" s="41" t="n">
        <v>3845494.9766000002</v>
      </c>
      <c r="AM27" s="41" t="n">
        <v>2562887</v>
      </c>
      <c r="AN27" s="41" t="n">
        <v>15186970.786900001</v>
      </c>
      <c r="AO27" s="41" t="n">
        <v>16237036.4925</v>
      </c>
      <c r="AP27" s="41" t="n">
        <v>26316604.809999999</v>
      </c>
      <c r="AQ27" s="41" t="n">
        <v>15652833.3994</v>
      </c>
      <c r="AR27" s="41" t="n">
        <v>12410947.2322</v>
      </c>
      <c r="AS27" s="41" t="n">
        <v>-405061.23790000001</v>
      </c>
      <c r="AT27" s="41" t="n">
        <v>-112640.6934</v>
      </c>
      <c r="AU27" s="41" t="n">
        <v>-3745296.2401999999</v>
      </c>
      <c r="AV27" s="41" t="n">
        <v>-1680888.2290000001</v>
      </c>
      <c r="AW27" s="41" t="n">
        <v>-298753.63099999999</v>
      </c>
      <c r="AX27" s="41" t="n">
        <v>4323174.0508000003</v>
      </c>
      <c r="AY27" s="41" t="n">
        <v>3123781.29</v>
      </c>
      <c r="AZ27" s="41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6"/>
      <c r="F28" s="26"/>
      <c r="G28" s="26"/>
      <c r="H28" s="26"/>
      <c r="I28" s="29"/>
      <c r="J28" s="25"/>
      <c r="K28" s="25"/>
      <c r="L28" s="25"/>
      <c r="M28" s="25"/>
      <c r="O28" t="s">
        <v>372</v>
      </c>
      <c r="P28" t="s">
        <v>361</v>
      </c>
      <c r="Q28" t="s">
        <v>366</v>
      </c>
      <c r="R28" t="s">
        <v>366</v>
      </c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 t="n">
        <v>32051720</v>
      </c>
      <c r="AE28" s="41" t="n">
        <v>21623555</v>
      </c>
      <c r="AF28" s="41" t="n">
        <v>10360088</v>
      </c>
      <c r="AG28" s="41"/>
      <c r="AH28" s="41" t="n">
        <v>672587</v>
      </c>
      <c r="AI28" s="41" t="n">
        <v>7655429</v>
      </c>
      <c r="AJ28" s="41" t="n">
        <v>4065188</v>
      </c>
      <c r="AK28" s="41" t="n">
        <v>11208734</v>
      </c>
      <c r="AL28" s="41" t="n">
        <v>21337931.4219</v>
      </c>
      <c r="AM28" s="41" t="n">
        <v>16926781.703200001</v>
      </c>
      <c r="AN28" s="41" t="n">
        <v>66555296.617299996</v>
      </c>
      <c r="AO28" s="41" t="n">
        <v>49051949.781199999</v>
      </c>
      <c r="AP28" s="41" t="n">
        <v>209546431.57260001</v>
      </c>
      <c r="AQ28" s="41" t="n">
        <v>596650777</v>
      </c>
      <c r="AR28" s="41" t="n">
        <v>4114525211.8323002</v>
      </c>
      <c r="AS28" s="41" t="n">
        <v>6625015261.2774</v>
      </c>
      <c r="AT28" s="41" t="n">
        <v>1901731342.3961999</v>
      </c>
      <c r="AU28" s="41" t="n">
        <v>6320171298.9309998</v>
      </c>
      <c r="AV28" s="41" t="n">
        <v>9711790440.4185009</v>
      </c>
      <c r="AW28" s="41" t="n">
        <v>8565517083.0887003</v>
      </c>
      <c r="AX28" s="41" t="n">
        <v>-456966018.99540001</v>
      </c>
      <c r="AY28" s="41" t="n">
        <v>5543393109.0482998</v>
      </c>
      <c r="AZ28" s="41" t="n">
        <v>12818591447.9249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6"/>
      <c r="F29" s="26"/>
      <c r="G29" s="26"/>
      <c r="H29" s="26"/>
      <c r="I29" s="29"/>
      <c r="J29" s="25"/>
      <c r="K29" s="25"/>
      <c r="L29" s="25"/>
      <c r="M29" s="25"/>
      <c r="O29" t="s">
        <v>372</v>
      </c>
      <c r="P29" t="s">
        <v>361</v>
      </c>
      <c r="Q29" t="s">
        <v>367</v>
      </c>
      <c r="R29" t="s">
        <v>367</v>
      </c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 t="n">
        <v>20385760</v>
      </c>
      <c r="AE29" s="41" t="n">
        <v>41918660.273400001</v>
      </c>
      <c r="AF29" s="41" t="n">
        <v>70984906</v>
      </c>
      <c r="AG29" s="41" t="n">
        <v>31569966</v>
      </c>
      <c r="AH29" s="41" t="n">
        <v>256562466</v>
      </c>
      <c r="AI29" s="41" t="n">
        <v>287435815.34380001</v>
      </c>
      <c r="AJ29" s="41" t="n">
        <v>240160995.5756</v>
      </c>
      <c r="AK29" s="41" t="n">
        <v>91542316.727300003</v>
      </c>
      <c r="AL29" s="41" t="n">
        <v>201127834.25260001</v>
      </c>
      <c r="AM29" s="41" t="n">
        <v>123180086</v>
      </c>
      <c r="AN29" s="41" t="n">
        <v>524969680.95899999</v>
      </c>
      <c r="AO29" s="41" t="n">
        <v>410385436.8775</v>
      </c>
      <c r="AP29" s="41" t="n">
        <v>654300046.92770004</v>
      </c>
      <c r="AQ29" s="41" t="n">
        <v>569480643.0697</v>
      </c>
      <c r="AR29" s="41" t="n">
        <v>952191990.02909994</v>
      </c>
      <c r="AS29" s="41" t="n">
        <v>1484180702.7037001</v>
      </c>
      <c r="AT29" s="41" t="n">
        <v>1463603915.1633</v>
      </c>
      <c r="AU29" s="41" t="n">
        <v>909063057.61259997</v>
      </c>
      <c r="AV29" s="41" t="n">
        <v>1135223520.0762</v>
      </c>
      <c r="AW29" s="41" t="n">
        <v>931581477.72909999</v>
      </c>
      <c r="AX29" s="41" t="n">
        <v>829859708.579</v>
      </c>
      <c r="AY29" s="41" t="n">
        <v>802198167.48469996</v>
      </c>
      <c r="AZ29" s="41" t="n">
        <v>447876962.36870003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6"/>
      <c r="F30" s="26"/>
      <c r="G30" s="26"/>
      <c r="H30" s="26"/>
      <c r="I30" s="29"/>
      <c r="J30" s="25"/>
      <c r="K30" s="25"/>
      <c r="L30" s="25"/>
      <c r="M30" s="25"/>
      <c r="O30" t="s">
        <v>372</v>
      </c>
      <c r="P30" t="s">
        <v>361</v>
      </c>
      <c r="Q30" t="s">
        <v>368</v>
      </c>
      <c r="R30" t="s">
        <v>368</v>
      </c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 t="n">
        <v>25159328</v>
      </c>
      <c r="AD30" s="41" t="n">
        <v>112384147</v>
      </c>
      <c r="AE30" s="41" t="n">
        <v>139667843</v>
      </c>
      <c r="AF30" s="41" t="n">
        <v>162566494</v>
      </c>
      <c r="AG30" s="41" t="n">
        <v>41529935</v>
      </c>
      <c r="AH30" s="41" t="n">
        <v>119000926</v>
      </c>
      <c r="AI30" s="41" t="n">
        <v>494761907</v>
      </c>
      <c r="AJ30" s="41" t="n">
        <v>462281069.1875</v>
      </c>
      <c r="AK30" s="41" t="n">
        <v>564156257.5</v>
      </c>
      <c r="AL30" s="41" t="n">
        <v>391124854.5571</v>
      </c>
      <c r="AM30" s="41" t="n">
        <v>1542075139.0713</v>
      </c>
      <c r="AN30" s="41" t="n">
        <v>2514257648.3741999</v>
      </c>
      <c r="AO30" s="41" t="n">
        <v>6744270064.5949001</v>
      </c>
      <c r="AP30" s="41" t="n">
        <v>3414413614.1216002</v>
      </c>
      <c r="AQ30" s="41" t="n">
        <v>2418906888.7723999</v>
      </c>
      <c r="AR30" s="41" t="n">
        <v>2933651251.6230001</v>
      </c>
      <c r="AS30" s="41" t="n">
        <v>5651840942.9459</v>
      </c>
      <c r="AT30" s="41" t="n">
        <v>8908445322.3167992</v>
      </c>
      <c r="AU30" s="41" t="n">
        <v>9594330877.6858997</v>
      </c>
      <c r="AV30" s="41" t="n">
        <v>3748546513.4892001</v>
      </c>
      <c r="AW30" s="41" t="n">
        <v>9973560814.7521</v>
      </c>
      <c r="AX30" s="41" t="n">
        <v>5029099946.6496</v>
      </c>
      <c r="AY30" s="41" t="n">
        <v>14288026586.858101</v>
      </c>
      <c r="AZ30" s="41" t="n">
        <v>4308083794.7032003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6"/>
      <c r="F31" s="26"/>
      <c r="G31" s="26"/>
      <c r="H31" s="26"/>
      <c r="I31" s="29"/>
      <c r="J31" s="25"/>
      <c r="K31" s="25"/>
      <c r="L31" s="25"/>
      <c r="M31" s="25"/>
      <c r="O31" t="s">
        <v>372</v>
      </c>
      <c r="P31" t="s">
        <v>361</v>
      </c>
      <c r="Q31" t="s">
        <v>369</v>
      </c>
      <c r="R31" t="s">
        <v>370</v>
      </c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 t="n">
        <v>340432175.89999998</v>
      </c>
      <c r="AK31" s="41" t="n">
        <v>19112611</v>
      </c>
      <c r="AL31" s="41" t="n">
        <v>57209999.656300001</v>
      </c>
      <c r="AM31" s="41"/>
      <c r="AN31" s="41" t="n">
        <v>285402</v>
      </c>
      <c r="AO31" s="41" t="n">
        <v>-5023.5298000000003</v>
      </c>
      <c r="AP31" s="41" t="n">
        <v>200733.37</v>
      </c>
      <c r="AQ31" s="41" t="n">
        <v>0</v>
      </c>
      <c r="AR31" s="41"/>
      <c r="AS31" s="41"/>
      <c r="AT31" s="41" t="n">
        <v>0</v>
      </c>
      <c r="AU31" s="41"/>
      <c r="AV31" s="41"/>
      <c r="AW31" s="41"/>
      <c r="AX31" s="41"/>
      <c r="AY31" s="41"/>
      <c r="AZ31" s="41"/>
    </row>
    <row r="32">
      <c r="A32" s="79" t="str">
        <f t="shared" si="0"/>
        <v>1</v>
      </c>
      <c r="B32" s="79" t="str">
        <f t="shared" si="1"/>
        <v>Products</v>
      </c>
      <c r="C32" s="79" t="str">
        <f t="shared" si="2"/>
        <v>Unclear</v>
      </c>
      <c r="D32" s="79" t="n">
        <f t="shared" si="3"/>
        <v>0</v>
      </c>
      <c r="E32" s="26"/>
      <c r="F32" s="26"/>
      <c r="G32" s="26"/>
      <c r="H32" s="26"/>
      <c r="I32" s="29"/>
      <c r="J32" s="25"/>
      <c r="K32" s="25"/>
      <c r="L32" s="25"/>
      <c r="M32" s="25"/>
      <c r="O32" t="s">
        <v>372</v>
      </c>
      <c r="P32" t="s">
        <v>361</v>
      </c>
      <c r="Q32" t="s">
        <v>369</v>
      </c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 t="n">
        <v>129644120</v>
      </c>
      <c r="AD32" s="41" t="n">
        <v>6424404</v>
      </c>
      <c r="AE32" s="41" t="n">
        <v>11210007</v>
      </c>
      <c r="AF32" s="41" t="n">
        <v>13375694</v>
      </c>
      <c r="AG32" s="41" t="n">
        <v>20484200</v>
      </c>
      <c r="AH32" s="41" t="n">
        <v>71009366</v>
      </c>
      <c r="AI32" s="41" t="n">
        <v>302236636.5</v>
      </c>
      <c r="AJ32" s="41" t="n">
        <v>-24560</v>
      </c>
      <c r="AK32" s="41" t="n">
        <v>648.46089999999799</v>
      </c>
      <c r="AL32" s="41" t="n">
        <v>1627102.2422</v>
      </c>
      <c r="AM32" s="41" t="n">
        <v>0</v>
      </c>
      <c r="AN32" s="41" t="n">
        <v>152596707</v>
      </c>
      <c r="AO32" s="41" t="n">
        <v>2032982538.4302001</v>
      </c>
      <c r="AP32" s="41" t="n">
        <v>146462449.21489999</v>
      </c>
      <c r="AQ32" s="41" t="n">
        <v>140080588.3096</v>
      </c>
      <c r="AR32" s="41" t="n">
        <v>197933652.64989999</v>
      </c>
      <c r="AS32" s="41" t="n">
        <v>424480892.32319999</v>
      </c>
      <c r="AT32" s="41" t="n">
        <v>-293039107.625</v>
      </c>
      <c r="AU32" s="41" t="n">
        <v>0</v>
      </c>
      <c r="AV32" s="41" t="n">
        <v>0</v>
      </c>
      <c r="AW32" s="41" t="n">
        <v>0</v>
      </c>
      <c r="AX32" s="41" t="n">
        <v>0</v>
      </c>
      <c r="AY32" s="41" t="n">
        <v>0</v>
      </c>
      <c r="AZ32" s="41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6"/>
      <c r="F33" s="26"/>
      <c r="G33" s="26"/>
      <c r="H33" s="26"/>
      <c r="I33" s="29"/>
      <c r="J33" s="25"/>
      <c r="K33" s="25"/>
      <c r="L33" s="25"/>
      <c r="M33" s="25"/>
      <c r="O33" t="s">
        <v>372</v>
      </c>
      <c r="P33" t="s">
        <v>371</v>
      </c>
      <c r="Q33" t="s">
        <v>362</v>
      </c>
      <c r="R33" t="s">
        <v>362</v>
      </c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 t="n">
        <v>246239175.78909999</v>
      </c>
      <c r="AE33" s="41" t="n">
        <v>196347148.625</v>
      </c>
      <c r="AF33" s="41" t="n">
        <v>223352197</v>
      </c>
      <c r="AG33" s="41" t="n">
        <v>289179075.375</v>
      </c>
      <c r="AH33" s="41" t="n">
        <v>425849226.7992</v>
      </c>
      <c r="AI33" s="41" t="n">
        <v>432880159.65039998</v>
      </c>
      <c r="AJ33" s="41" t="n">
        <v>263655040.618</v>
      </c>
      <c r="AK33" s="41" t="n">
        <v>213641170.914</v>
      </c>
      <c r="AL33" s="41" t="n">
        <v>227858177.8195</v>
      </c>
      <c r="AM33" s="41" t="n">
        <v>480437647.29710001</v>
      </c>
      <c r="AN33" s="41" t="n">
        <v>1068688073.9361</v>
      </c>
      <c r="AO33" s="41" t="n">
        <v>3776861823.2391</v>
      </c>
      <c r="AP33" s="41" t="n">
        <v>2150240381.9559002</v>
      </c>
      <c r="AQ33" s="41" t="n">
        <v>2699007681.2399998</v>
      </c>
      <c r="AR33" s="41" t="n">
        <v>3588767464.1557999</v>
      </c>
      <c r="AS33" s="41" t="n">
        <v>3712735153.8989</v>
      </c>
      <c r="AT33" s="41" t="n">
        <v>2898131976.0479002</v>
      </c>
      <c r="AU33" s="41" t="n">
        <v>3647137465.7185001</v>
      </c>
      <c r="AV33" s="41" t="n">
        <v>2907153465.6550999</v>
      </c>
      <c r="AW33" s="41" t="n">
        <v>2736815772.3624001</v>
      </c>
      <c r="AX33" s="41" t="n">
        <v>2738585042.9916</v>
      </c>
      <c r="AY33" s="41" t="n">
        <v>3418607074.0514998</v>
      </c>
      <c r="AZ33" s="41" t="n">
        <v>1777350195.5160999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6"/>
      <c r="F34" s="26"/>
      <c r="G34" s="26"/>
      <c r="H34" s="26"/>
      <c r="I34" s="29"/>
      <c r="J34" s="25"/>
      <c r="K34" s="25"/>
      <c r="L34" s="25"/>
      <c r="M34" s="25"/>
      <c r="O34" t="s">
        <v>372</v>
      </c>
      <c r="P34" t="s">
        <v>371</v>
      </c>
      <c r="Q34" t="s">
        <v>363</v>
      </c>
      <c r="R34" t="s">
        <v>364</v>
      </c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 t="n">
        <v>1265337</v>
      </c>
      <c r="AE34" s="41" t="n">
        <v>2214474</v>
      </c>
      <c r="AF34" s="41" t="n">
        <v>1609039</v>
      </c>
      <c r="AG34" s="41" t="n">
        <v>256189</v>
      </c>
      <c r="AH34" s="41" t="n">
        <v>1564190</v>
      </c>
      <c r="AI34" s="41" t="n">
        <v>0</v>
      </c>
      <c r="AJ34" s="41" t="n">
        <v>364855.72850000003</v>
      </c>
      <c r="AK34" s="41" t="n">
        <v>0</v>
      </c>
      <c r="AL34" s="41" t="n">
        <v>0</v>
      </c>
      <c r="AM34" s="41" t="n">
        <v>-98076.226599999995</v>
      </c>
      <c r="AN34" s="41" t="n">
        <v>24826904.475099999</v>
      </c>
      <c r="AO34" s="41" t="n">
        <v>6274326.3360000001</v>
      </c>
      <c r="AP34" s="41" t="n">
        <v>1302407.6599999999</v>
      </c>
      <c r="AQ34" s="41" t="n">
        <v>3616549.74</v>
      </c>
      <c r="AR34" s="41" t="n">
        <v>5433430.2999999998</v>
      </c>
      <c r="AS34" s="41" t="n">
        <v>17454493.406300001</v>
      </c>
      <c r="AT34" s="41" t="n">
        <v>111731907</v>
      </c>
      <c r="AU34" s="41" t="n">
        <v>11736433</v>
      </c>
      <c r="AV34" s="41" t="n">
        <v>13156486.0001</v>
      </c>
      <c r="AW34" s="41" t="n">
        <v>20275027.640700001</v>
      </c>
      <c r="AX34" s="41" t="n">
        <v>25952</v>
      </c>
      <c r="AY34" s="41" t="n">
        <v>-16365081.01</v>
      </c>
      <c r="AZ34" s="41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6"/>
      <c r="F35" s="26"/>
      <c r="G35" s="26"/>
      <c r="H35" s="26"/>
      <c r="I35" s="29"/>
      <c r="J35" s="25"/>
      <c r="K35" s="25"/>
      <c r="L35" s="25"/>
      <c r="M35" s="25"/>
      <c r="O35" t="s">
        <v>372</v>
      </c>
      <c r="P35" t="s">
        <v>371</v>
      </c>
      <c r="Q35" t="s">
        <v>363</v>
      </c>
      <c r="R35" t="s">
        <v>365</v>
      </c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 t="n">
        <v>975491</v>
      </c>
      <c r="AD35" s="41" t="n">
        <v>20926248</v>
      </c>
      <c r="AE35" s="41" t="n">
        <v>50187188</v>
      </c>
      <c r="AF35" s="41" t="n">
        <v>66714367</v>
      </c>
      <c r="AG35" s="41" t="n">
        <v>47288727</v>
      </c>
      <c r="AH35" s="41" t="n">
        <v>52313118.316500001</v>
      </c>
      <c r="AI35" s="41" t="n">
        <v>64637066.871100001</v>
      </c>
      <c r="AJ35" s="41" t="n">
        <v>180680598.88460001</v>
      </c>
      <c r="AK35" s="41" t="n">
        <v>60448247.552199997</v>
      </c>
      <c r="AL35" s="41" t="n">
        <v>92030859.373699993</v>
      </c>
      <c r="AM35" s="41" t="n">
        <v>64782516.326899998</v>
      </c>
      <c r="AN35" s="41" t="n">
        <v>224022878.36309999</v>
      </c>
      <c r="AO35" s="41" t="n">
        <v>193991337.0835</v>
      </c>
      <c r="AP35" s="41" t="n">
        <v>141740924.23730001</v>
      </c>
      <c r="AQ35" s="41" t="n">
        <v>78302515.514899999</v>
      </c>
      <c r="AR35" s="41" t="n">
        <v>181935868.04480001</v>
      </c>
      <c r="AS35" s="41" t="n">
        <v>127605241.215</v>
      </c>
      <c r="AT35" s="41" t="n">
        <v>140995270.74579999</v>
      </c>
      <c r="AU35" s="41" t="n">
        <v>160896257.3572</v>
      </c>
      <c r="AV35" s="41" t="n">
        <v>226588732.98449999</v>
      </c>
      <c r="AW35" s="41" t="n">
        <v>236152374.4057</v>
      </c>
      <c r="AX35" s="41" t="n">
        <v>231650570.11680001</v>
      </c>
      <c r="AY35" s="41" t="n">
        <v>209223865.01730001</v>
      </c>
      <c r="AZ35" s="41" t="n">
        <v>148513284.15939999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6"/>
      <c r="F36" s="26"/>
      <c r="G36" s="26"/>
      <c r="H36" s="26"/>
      <c r="I36" s="29"/>
      <c r="J36" s="25"/>
      <c r="K36" s="25"/>
      <c r="L36" s="25"/>
      <c r="M36" s="25"/>
      <c r="O36" t="s">
        <v>372</v>
      </c>
      <c r="P36" t="s">
        <v>371</v>
      </c>
      <c r="Q36" t="s">
        <v>366</v>
      </c>
      <c r="R36" t="s">
        <v>366</v>
      </c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 t="n">
        <v>16167422</v>
      </c>
      <c r="AE36" s="41" t="n">
        <v>16840213</v>
      </c>
      <c r="AF36" s="41" t="n">
        <v>29533518</v>
      </c>
      <c r="AG36" s="41" t="n">
        <v>7417281</v>
      </c>
      <c r="AH36" s="41" t="n">
        <v>9600984</v>
      </c>
      <c r="AI36" s="41" t="n">
        <v>2007369</v>
      </c>
      <c r="AJ36" s="41" t="n">
        <v>-5346050.375</v>
      </c>
      <c r="AK36" s="41" t="n">
        <v>8215074.4501999998</v>
      </c>
      <c r="AL36" s="41" t="n">
        <v>12763107.6699</v>
      </c>
      <c r="AM36" s="41" t="n">
        <v>385964812.92049998</v>
      </c>
      <c r="AN36" s="41" t="n">
        <v>113898111.53120001</v>
      </c>
      <c r="AO36" s="41" t="n">
        <v>84032879.474399999</v>
      </c>
      <c r="AP36" s="41" t="n">
        <v>68932357.75</v>
      </c>
      <c r="AQ36" s="41" t="n">
        <v>83547917.542500004</v>
      </c>
      <c r="AR36" s="41" t="n">
        <v>364673016.30580002</v>
      </c>
      <c r="AS36" s="41" t="n">
        <v>288997127.9224</v>
      </c>
      <c r="AT36" s="41" t="n">
        <v>607565511.90320003</v>
      </c>
      <c r="AU36" s="41" t="n">
        <v>828200430.23160005</v>
      </c>
      <c r="AV36" s="41" t="n">
        <v>1447942594.0411</v>
      </c>
      <c r="AW36" s="41" t="n">
        <v>1285581327.4124</v>
      </c>
      <c r="AX36" s="41" t="n">
        <v>1084225753.7988999</v>
      </c>
      <c r="AY36" s="41" t="n">
        <v>996813528.99339998</v>
      </c>
      <c r="AZ36" s="41" t="n">
        <v>462202248.29290003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6"/>
      <c r="F37" s="26"/>
      <c r="G37" s="26"/>
      <c r="H37" s="26"/>
      <c r="I37" s="29"/>
      <c r="J37" s="25"/>
      <c r="K37" s="25"/>
      <c r="L37" s="25"/>
      <c r="M37" s="25"/>
      <c r="O37" t="s">
        <v>372</v>
      </c>
      <c r="P37" t="s">
        <v>371</v>
      </c>
      <c r="Q37" t="s">
        <v>367</v>
      </c>
      <c r="R37" t="s">
        <v>367</v>
      </c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 t="n">
        <v>54654401</v>
      </c>
      <c r="AD37" s="41" t="n">
        <v>127891927</v>
      </c>
      <c r="AE37" s="41" t="n">
        <v>254565323</v>
      </c>
      <c r="AF37" s="41" t="n">
        <v>174169401</v>
      </c>
      <c r="AG37" s="41" t="n">
        <v>219260363</v>
      </c>
      <c r="AH37" s="41" t="n">
        <v>552468936.15240002</v>
      </c>
      <c r="AI37" s="41" t="n">
        <v>166589438.29980001</v>
      </c>
      <c r="AJ37" s="41" t="n">
        <v>553450501.23539996</v>
      </c>
      <c r="AK37" s="41" t="n">
        <v>291811803.57800001</v>
      </c>
      <c r="AL37" s="41" t="n">
        <v>478214416.55900002</v>
      </c>
      <c r="AM37" s="41" t="n">
        <v>949247621.33700001</v>
      </c>
      <c r="AN37" s="41" t="n">
        <v>1324235619.0985999</v>
      </c>
      <c r="AO37" s="41" t="n">
        <v>1680076409.4920001</v>
      </c>
      <c r="AP37" s="41" t="n">
        <v>1570487074.6254001</v>
      </c>
      <c r="AQ37" s="41" t="n">
        <v>1410795263.0644</v>
      </c>
      <c r="AR37" s="41" t="n">
        <v>2252139481.2781</v>
      </c>
      <c r="AS37" s="41" t="n">
        <v>1779875253.1803</v>
      </c>
      <c r="AT37" s="41" t="n">
        <v>1955166942.7216001</v>
      </c>
      <c r="AU37" s="41" t="n">
        <v>2586755582.8441</v>
      </c>
      <c r="AV37" s="41" t="n">
        <v>1809737408.0241001</v>
      </c>
      <c r="AW37" s="41" t="n">
        <v>2689578929.3154001</v>
      </c>
      <c r="AX37" s="41" t="n">
        <v>2464055153.1682</v>
      </c>
      <c r="AY37" s="41" t="n">
        <v>2895169219.5762</v>
      </c>
      <c r="AZ37" s="41" t="n">
        <v>2067840289.8954999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6"/>
      <c r="F38" s="26"/>
      <c r="G38" s="26"/>
      <c r="H38" s="26"/>
      <c r="I38" s="29"/>
      <c r="J38" s="25"/>
      <c r="K38" s="25"/>
      <c r="L38" s="25"/>
      <c r="M38" s="25"/>
      <c r="O38" t="s">
        <v>372</v>
      </c>
      <c r="P38" t="s">
        <v>371</v>
      </c>
      <c r="Q38" t="s">
        <v>368</v>
      </c>
      <c r="R38" t="s">
        <v>368</v>
      </c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 t="n">
        <v>500000</v>
      </c>
      <c r="AD38" s="41" t="n">
        <v>72335404</v>
      </c>
      <c r="AE38" s="41" t="n">
        <v>18418916</v>
      </c>
      <c r="AF38" s="41" t="n">
        <v>17331731</v>
      </c>
      <c r="AG38" s="41" t="n">
        <v>3217047</v>
      </c>
      <c r="AH38" s="41" t="n">
        <v>6076461</v>
      </c>
      <c r="AI38" s="41" t="n">
        <v>767259</v>
      </c>
      <c r="AJ38" s="41" t="n">
        <v>25080296.050799999</v>
      </c>
      <c r="AK38" s="41" t="n">
        <v>20732146</v>
      </c>
      <c r="AL38" s="41" t="n">
        <v>47715523.468699999</v>
      </c>
      <c r="AM38" s="41" t="n">
        <v>60405078.469999999</v>
      </c>
      <c r="AN38" s="41" t="n">
        <v>218804142.63499999</v>
      </c>
      <c r="AO38" s="41" t="n">
        <v>2131736105.7140999</v>
      </c>
      <c r="AP38" s="41" t="n">
        <v>315917694.38</v>
      </c>
      <c r="AQ38" s="41" t="n">
        <v>421024116.95999998</v>
      </c>
      <c r="AR38" s="41" t="n">
        <v>49792224.542999998</v>
      </c>
      <c r="AS38" s="41" t="n">
        <v>692699179.52129996</v>
      </c>
      <c r="AT38" s="41" t="n">
        <v>1051576146.677</v>
      </c>
      <c r="AU38" s="41" t="n">
        <v>602709337.65030003</v>
      </c>
      <c r="AV38" s="41" t="n">
        <v>1399299418.1521001</v>
      </c>
      <c r="AW38" s="41" t="n">
        <v>1393447247.2184999</v>
      </c>
      <c r="AX38" s="41" t="n">
        <v>730701812.005</v>
      </c>
      <c r="AY38" s="41" t="n">
        <v>1412107010.5671</v>
      </c>
      <c r="AZ38" s="41" t="n">
        <v>408069476.86729997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6"/>
      <c r="F39" s="26"/>
      <c r="G39" s="26"/>
      <c r="H39" s="26"/>
      <c r="I39" s="29"/>
      <c r="J39" s="25"/>
      <c r="K39" s="25"/>
      <c r="L39" s="25"/>
      <c r="M39" s="25"/>
      <c r="O39" t="s">
        <v>372</v>
      </c>
      <c r="P39" t="s">
        <v>371</v>
      </c>
      <c r="Q39" t="s">
        <v>369</v>
      </c>
      <c r="R39" t="s">
        <v>370</v>
      </c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 t="n">
        <v>0</v>
      </c>
      <c r="AG39" s="41"/>
      <c r="AH39" s="41"/>
      <c r="AI39" s="41"/>
      <c r="AJ39" s="41" t="n">
        <v>30726071.201200001</v>
      </c>
      <c r="AK39" s="41" t="n">
        <v>22781182.554699998</v>
      </c>
      <c r="AL39" s="41" t="n">
        <v>55621832.549900003</v>
      </c>
      <c r="AM39" s="41" t="n">
        <v>378923.3321</v>
      </c>
      <c r="AN39" s="41" t="n">
        <v>-37967.883099999999</v>
      </c>
      <c r="AO39" s="41" t="n">
        <v>-1388389.5981999999</v>
      </c>
      <c r="AP39" s="41" t="n">
        <v>-3865763.2398000001</v>
      </c>
      <c r="AQ39" s="41" t="n">
        <v>-69687.09</v>
      </c>
      <c r="AR39" s="41"/>
      <c r="AS39" s="41"/>
      <c r="AT39" s="41"/>
      <c r="AU39" s="41"/>
      <c r="AV39" s="41"/>
      <c r="AW39" s="41"/>
      <c r="AX39" s="41"/>
      <c r="AY39" s="41" t="n">
        <v>467462</v>
      </c>
      <c r="AZ39" s="41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26"/>
      <c r="F40" s="26"/>
      <c r="G40" s="26"/>
      <c r="H40" s="26"/>
      <c r="I40" s="29"/>
      <c r="J40" s="25"/>
      <c r="K40" s="25"/>
      <c r="L40" s="25"/>
      <c r="M40" s="25"/>
      <c r="O40" t="s">
        <v>372</v>
      </c>
      <c r="P40" t="s">
        <v>371</v>
      </c>
      <c r="Q40" t="s">
        <v>369</v>
      </c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 t="n">
        <v>33662453</v>
      </c>
      <c r="AD40" s="41" t="n">
        <v>10287570</v>
      </c>
      <c r="AE40" s="41" t="n">
        <v>15237407</v>
      </c>
      <c r="AF40" s="41" t="n">
        <v>13716634</v>
      </c>
      <c r="AG40" s="41" t="n">
        <v>12448102</v>
      </c>
      <c r="AH40" s="41" t="n">
        <v>9112873</v>
      </c>
      <c r="AI40" s="41" t="n">
        <v>2339834</v>
      </c>
      <c r="AJ40" s="41" t="n">
        <v>-31735.203099999999</v>
      </c>
      <c r="AK40" s="41" t="n">
        <v>2830721.1035000002</v>
      </c>
      <c r="AL40" s="41" t="n">
        <v>-568125.3382</v>
      </c>
      <c r="AM40" s="41" t="n">
        <v>0</v>
      </c>
      <c r="AN40" s="41" t="n">
        <v>-33363.1299</v>
      </c>
      <c r="AO40" s="41" t="n">
        <v>21360427.358399998</v>
      </c>
      <c r="AP40" s="41" t="n">
        <v>5530748.3214999996</v>
      </c>
      <c r="AQ40" s="41" t="n">
        <v>34655380.570699997</v>
      </c>
      <c r="AR40" s="41" t="n">
        <v>17924125.279800002</v>
      </c>
      <c r="AS40" s="41" t="n">
        <v>893730.14450000005</v>
      </c>
      <c r="AT40" s="41" t="n">
        <v>12711497.619200001</v>
      </c>
      <c r="AU40" s="41" t="n">
        <v>0</v>
      </c>
      <c r="AV40" s="41" t="n">
        <v>0</v>
      </c>
      <c r="AW40" s="41" t="n">
        <v>0</v>
      </c>
      <c r="AX40" s="41" t="n">
        <v>0</v>
      </c>
      <c r="AY40" s="41" t="n">
        <v>0</v>
      </c>
      <c r="AZ40" s="41" t="n">
        <v>0</v>
      </c>
    </row>
    <row r="41">
      <c r="A41" s="132" t="str">
        <f t="shared" si="4"/>
        <v>1</v>
      </c>
      <c r="B41" s="132" t="str">
        <f t="shared" si="5"/>
        <v>Unlabeled</v>
      </c>
      <c r="C41" s="132" t="str">
        <f t="shared" si="6"/>
        <v>FFP</v>
      </c>
      <c r="D41" s="132" t="str">
        <f t="shared" si="7"/>
        <v>FFP</v>
      </c>
      <c r="E41" s="26"/>
      <c r="F41" s="26"/>
      <c r="G41" s="26"/>
      <c r="H41" s="26"/>
      <c r="I41" s="29"/>
      <c r="J41" s="25"/>
      <c r="K41" s="25"/>
      <c r="L41" s="25"/>
      <c r="M41" s="25"/>
      <c r="O41" t="s">
        <v>372</v>
      </c>
      <c r="P41" t="s">
        <v>336</v>
      </c>
      <c r="Q41" t="s">
        <v>362</v>
      </c>
      <c r="R41" t="s">
        <v>362</v>
      </c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 t="n">
        <v>-233000.07810000001</v>
      </c>
      <c r="AV41" s="41"/>
      <c r="AW41" s="41" t="n">
        <v>0</v>
      </c>
      <c r="AX41" s="41"/>
      <c r="AY41" s="41"/>
      <c r="AZ41" s="41"/>
    </row>
    <row r="42">
      <c r="A42" s="132" t="n">
        <f t="shared" si="4"/>
        <v>0</v>
      </c>
      <c r="B42" s="132" t="str">
        <f t="shared" si="5"/>
        <v>Products</v>
      </c>
      <c r="C42" s="132" t="str">
        <f t="shared" si="6"/>
        <v>FFP</v>
      </c>
      <c r="D42" s="132" t="str">
        <f t="shared" si="7"/>
        <v>FFP</v>
      </c>
      <c r="E42" s="26"/>
      <c r="F42" s="26"/>
      <c r="G42" s="26"/>
      <c r="H42" s="26"/>
      <c r="I42" s="29"/>
      <c r="J42" s="25"/>
      <c r="K42" s="25"/>
      <c r="L42" s="25"/>
      <c r="M42" s="25"/>
      <c r="P42" t="s">
        <v>361</v>
      </c>
      <c r="Q42" t="s">
        <v>362</v>
      </c>
      <c r="R42" t="s">
        <v>362</v>
      </c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 t="n">
        <v>30298027885.900002</v>
      </c>
      <c r="AD42" s="41" t="n">
        <v>150222.42679999999</v>
      </c>
      <c r="AE42" s="41" t="n">
        <v>10766160.02</v>
      </c>
      <c r="AF42" s="41" t="n">
        <v>3923.5700999999999</v>
      </c>
      <c r="AG42" s="41"/>
      <c r="AH42" s="41"/>
      <c r="AI42" s="41"/>
      <c r="AJ42" s="41"/>
      <c r="AK42" s="41" t="n">
        <v>13826270.5713</v>
      </c>
      <c r="AL42" s="41" t="n">
        <v>3938160.4101999998</v>
      </c>
      <c r="AM42" s="41" t="n">
        <v>78654930119.897903</v>
      </c>
      <c r="AN42" s="41" t="n">
        <v>6472910133.757</v>
      </c>
      <c r="AO42" s="41"/>
      <c r="AP42" s="41"/>
      <c r="AQ42" s="41"/>
      <c r="AR42" s="41" t="n">
        <v>1752676.77</v>
      </c>
      <c r="AS42" s="41"/>
      <c r="AT42" s="41"/>
      <c r="AU42" s="41"/>
      <c r="AV42" s="41"/>
      <c r="AW42" s="41"/>
      <c r="AX42" s="41"/>
      <c r="AY42" s="41"/>
      <c r="AZ42" s="41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6"/>
      <c r="F43" s="26"/>
      <c r="G43" s="26"/>
      <c r="H43" s="26"/>
      <c r="I43" s="29"/>
      <c r="J43" s="25"/>
      <c r="K43" s="25"/>
      <c r="L43" s="25"/>
      <c r="M43" s="25"/>
      <c r="P43" t="s">
        <v>361</v>
      </c>
      <c r="Q43" t="s">
        <v>363</v>
      </c>
      <c r="R43" t="s">
        <v>364</v>
      </c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 t="n">
        <v>5010689619</v>
      </c>
      <c r="AD43" s="41"/>
      <c r="AE43" s="41"/>
      <c r="AF43" s="41" t="n">
        <v>642137.5</v>
      </c>
      <c r="AG43" s="41"/>
      <c r="AH43" s="41"/>
      <c r="AI43" s="41"/>
      <c r="AJ43" s="41"/>
      <c r="AK43" s="41" t="n">
        <v>0</v>
      </c>
      <c r="AL43" s="41" t="n">
        <v>0</v>
      </c>
      <c r="AM43" s="41" t="n">
        <v>12432357548.4827</v>
      </c>
      <c r="AN43" s="41" t="n">
        <v>77012531.126300007</v>
      </c>
      <c r="AO43" s="41"/>
      <c r="AP43" s="41"/>
      <c r="AQ43" s="41"/>
      <c r="AR43" s="41" t="n">
        <v>72356.386599999998</v>
      </c>
      <c r="AS43" s="41"/>
      <c r="AT43" s="41"/>
      <c r="AU43" s="41"/>
      <c r="AV43" s="41"/>
      <c r="AW43" s="41"/>
      <c r="AX43" s="41"/>
      <c r="AY43" s="41"/>
      <c r="AZ43" s="41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6"/>
      <c r="F44" s="26"/>
      <c r="G44" s="26"/>
      <c r="H44" s="26"/>
      <c r="I44" s="29"/>
      <c r="J44" s="25"/>
      <c r="K44" s="25"/>
      <c r="L44" s="25"/>
      <c r="M44" s="25"/>
      <c r="P44" t="s">
        <v>361</v>
      </c>
      <c r="Q44" t="s">
        <v>363</v>
      </c>
      <c r="R44" t="s">
        <v>365</v>
      </c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 t="n">
        <v>272948486.09130001</v>
      </c>
      <c r="AD44" s="41"/>
      <c r="AE44" s="41"/>
      <c r="AF44" s="41"/>
      <c r="AG44" s="41"/>
      <c r="AH44" s="41"/>
      <c r="AI44" s="41"/>
      <c r="AJ44" s="41"/>
      <c r="AK44" s="41" t="n">
        <v>0</v>
      </c>
      <c r="AL44" s="41" t="n">
        <v>0</v>
      </c>
      <c r="AM44" s="41" t="n">
        <v>1117995493.5978</v>
      </c>
      <c r="AN44" s="41" t="n">
        <v>129179940.36669999</v>
      </c>
      <c r="AO44" s="41"/>
      <c r="AP44" s="41"/>
      <c r="AQ44" s="41"/>
      <c r="AR44" s="41" t="n">
        <v>556060</v>
      </c>
      <c r="AS44" s="41"/>
      <c r="AT44" s="41"/>
      <c r="AU44" s="41"/>
      <c r="AV44" s="41"/>
      <c r="AW44" s="41"/>
      <c r="AX44" s="41"/>
      <c r="AY44" s="41"/>
      <c r="AZ44" s="41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6"/>
      <c r="F45" s="26"/>
      <c r="G45" s="26"/>
      <c r="H45" s="26"/>
      <c r="I45" s="29"/>
      <c r="J45" s="25"/>
      <c r="K45" s="25"/>
      <c r="L45" s="25"/>
      <c r="M45" s="25"/>
      <c r="P45" t="s">
        <v>361</v>
      </c>
      <c r="Q45" t="s">
        <v>366</v>
      </c>
      <c r="R45" t="s">
        <v>366</v>
      </c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 t="n">
        <v>3433200985</v>
      </c>
      <c r="AD45" s="41"/>
      <c r="AE45" s="41"/>
      <c r="AF45" s="41"/>
      <c r="AG45" s="41"/>
      <c r="AH45" s="41"/>
      <c r="AI45" s="41"/>
      <c r="AJ45" s="41"/>
      <c r="AK45" s="41" t="n">
        <v>0</v>
      </c>
      <c r="AL45" s="41" t="n">
        <v>0</v>
      </c>
      <c r="AM45" s="41" t="n">
        <v>12356958115.495199</v>
      </c>
      <c r="AN45" s="41" t="n">
        <v>11770706788.924299</v>
      </c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6"/>
      <c r="F46" s="26"/>
      <c r="G46" s="26"/>
      <c r="H46" s="26"/>
      <c r="I46" s="29"/>
      <c r="J46" s="25"/>
      <c r="K46" s="25"/>
      <c r="L46" s="25"/>
      <c r="M46" s="25"/>
      <c r="P46" t="s">
        <v>361</v>
      </c>
      <c r="Q46" t="s">
        <v>367</v>
      </c>
      <c r="R46" t="s">
        <v>367</v>
      </c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 t="n">
        <v>6479102721.4375</v>
      </c>
      <c r="AD46" s="41" t="n">
        <v>17333690</v>
      </c>
      <c r="AE46" s="41"/>
      <c r="AF46" s="41"/>
      <c r="AG46" s="41"/>
      <c r="AH46" s="41"/>
      <c r="AI46" s="41"/>
      <c r="AJ46" s="41"/>
      <c r="AK46" s="41" t="n">
        <v>0</v>
      </c>
      <c r="AL46" s="41" t="n">
        <v>0</v>
      </c>
      <c r="AM46" s="41" t="n">
        <v>10956356887.687599</v>
      </c>
      <c r="AN46" s="41" t="n">
        <v>2059017174.6140001</v>
      </c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6"/>
      <c r="F47" s="26"/>
      <c r="G47" s="26"/>
      <c r="H47" s="26"/>
      <c r="I47" s="29"/>
      <c r="J47" s="25"/>
      <c r="K47" s="25"/>
      <c r="L47" s="25"/>
      <c r="M47" s="25"/>
      <c r="P47" t="s">
        <v>361</v>
      </c>
      <c r="Q47" t="s">
        <v>368</v>
      </c>
      <c r="R47" t="s">
        <v>368</v>
      </c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 t="n">
        <v>7195440727</v>
      </c>
      <c r="AD47" s="41"/>
      <c r="AE47" s="41"/>
      <c r="AF47" s="41"/>
      <c r="AG47" s="41"/>
      <c r="AH47" s="41"/>
      <c r="AI47" s="41"/>
      <c r="AJ47" s="41"/>
      <c r="AK47" s="41" t="n">
        <v>0</v>
      </c>
      <c r="AL47" s="41" t="n">
        <v>0</v>
      </c>
      <c r="AM47" s="41" t="n">
        <v>12760170459.164</v>
      </c>
      <c r="AN47" s="41" t="n">
        <v>2120900990.8145001</v>
      </c>
      <c r="AO47" s="41"/>
      <c r="AP47" s="41"/>
      <c r="AQ47" s="41"/>
      <c r="AR47" s="41" t="n">
        <v>292500</v>
      </c>
      <c r="AS47" s="41"/>
      <c r="AT47" s="41"/>
      <c r="AU47" s="41"/>
      <c r="AV47" s="41"/>
      <c r="AW47" s="41"/>
      <c r="AX47" s="41"/>
      <c r="AY47" s="41"/>
      <c r="AZ47" s="41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6"/>
      <c r="F48" s="26"/>
      <c r="G48" s="26"/>
      <c r="H48" s="26"/>
      <c r="I48" s="29"/>
      <c r="J48" s="25"/>
      <c r="K48" s="25"/>
      <c r="L48" s="25"/>
      <c r="M48" s="25"/>
      <c r="P48" t="s">
        <v>361</v>
      </c>
      <c r="Q48" t="s">
        <v>369</v>
      </c>
      <c r="R48" t="s">
        <v>370</v>
      </c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 t="n">
        <v>18820856.809999999</v>
      </c>
      <c r="AN48" s="41" t="n">
        <v>-758554.8064</v>
      </c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</row>
    <row r="49">
      <c r="A49" s="79" t="n">
        <f t="shared" si="4"/>
        <v>0</v>
      </c>
      <c r="B49" s="79" t="str">
        <f t="shared" si="5"/>
        <v>Products</v>
      </c>
      <c r="C49" s="79" t="str">
        <f t="shared" si="6"/>
        <v>Unclear</v>
      </c>
      <c r="D49" s="79" t="n">
        <f t="shared" si="7"/>
        <v>0</v>
      </c>
      <c r="E49" s="26"/>
      <c r="F49" s="26"/>
      <c r="G49" s="26"/>
      <c r="H49" s="26"/>
      <c r="I49" s="29"/>
      <c r="J49" s="25"/>
      <c r="K49" s="25"/>
      <c r="L49" s="25"/>
      <c r="M49" s="25"/>
      <c r="P49" t="s">
        <v>361</v>
      </c>
      <c r="Q49" t="s">
        <v>369</v>
      </c>
      <c r="S49" s="41" t="n">
        <v>68380721115</v>
      </c>
      <c r="T49" s="41" t="n">
        <v>73383395678</v>
      </c>
      <c r="U49" s="41" t="n">
        <v>60090730088</v>
      </c>
      <c r="V49" s="41" t="n">
        <v>60299705534</v>
      </c>
      <c r="W49" s="41" t="n">
        <v>51512841085</v>
      </c>
      <c r="X49" s="41" t="n">
        <v>49691607958</v>
      </c>
      <c r="Y49" s="41" t="n">
        <v>52193436723</v>
      </c>
      <c r="Z49" s="41" t="n">
        <v>49278780640</v>
      </c>
      <c r="AA49" s="41" t="n">
        <v>48098195391</v>
      </c>
      <c r="AB49" s="41" t="n">
        <v>51802770524</v>
      </c>
      <c r="AC49" s="41" t="n">
        <v>3620536985.9000001</v>
      </c>
      <c r="AD49" s="41" t="n">
        <v>21457.460899999998</v>
      </c>
      <c r="AE49" s="41"/>
      <c r="AF49" s="41" t="n">
        <v>1958267.42</v>
      </c>
      <c r="AG49" s="41"/>
      <c r="AH49" s="41" t="n">
        <v>5373</v>
      </c>
      <c r="AI49" s="41"/>
      <c r="AJ49" s="41"/>
      <c r="AK49" s="41" t="n">
        <v>-25602</v>
      </c>
      <c r="AL49" s="41" t="n">
        <v>273149</v>
      </c>
      <c r="AM49" s="41" t="n">
        <v>21200237.0055</v>
      </c>
      <c r="AN49" s="41" t="n">
        <v>-234281.82329999999</v>
      </c>
      <c r="AO49" s="41"/>
      <c r="AP49" s="41"/>
      <c r="AQ49" s="41"/>
      <c r="AR49" s="41" t="n">
        <v>0</v>
      </c>
      <c r="AS49" s="41"/>
      <c r="AT49" s="41"/>
      <c r="AU49" s="41"/>
      <c r="AV49" s="41"/>
      <c r="AW49" s="41"/>
      <c r="AX49" s="41"/>
      <c r="AY49" s="41"/>
      <c r="AZ49" s="41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6"/>
      <c r="F50" s="26"/>
      <c r="G50" s="26"/>
      <c r="H50" s="26"/>
      <c r="I50" s="29"/>
      <c r="J50" s="25"/>
      <c r="K50" s="25"/>
      <c r="L50" s="25"/>
      <c r="M50" s="25"/>
      <c r="P50" t="s">
        <v>371</v>
      </c>
      <c r="Q50" t="s">
        <v>362</v>
      </c>
      <c r="R50" t="s">
        <v>362</v>
      </c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 t="n">
        <v>28815537548.129299</v>
      </c>
      <c r="AD50" s="41" t="n">
        <v>3639.72</v>
      </c>
      <c r="AE50" s="41" t="n">
        <v>298826.4903</v>
      </c>
      <c r="AF50" s="41" t="n">
        <v>802560.32079999999</v>
      </c>
      <c r="AG50" s="41"/>
      <c r="AH50" s="41" t="n">
        <v>9688.2402000000002</v>
      </c>
      <c r="AI50" s="41"/>
      <c r="AJ50" s="41" t="n">
        <v>24000</v>
      </c>
      <c r="AK50" s="41" t="n">
        <v>587994</v>
      </c>
      <c r="AL50" s="41" t="n">
        <v>69331.8802</v>
      </c>
      <c r="AM50" s="41" t="n">
        <v>68619645985.097298</v>
      </c>
      <c r="AN50" s="41" t="n">
        <v>10600743438.615801</v>
      </c>
      <c r="AO50" s="41"/>
      <c r="AP50" s="41"/>
      <c r="AQ50" s="41"/>
      <c r="AR50" s="41" t="n">
        <v>1554783.9102</v>
      </c>
      <c r="AS50" s="41"/>
      <c r="AT50" s="41"/>
      <c r="AU50" s="41"/>
      <c r="AV50" s="41"/>
      <c r="AW50" s="41"/>
      <c r="AX50" s="41"/>
      <c r="AY50" s="41"/>
      <c r="AZ50" s="41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6"/>
      <c r="F51" s="26"/>
      <c r="G51" s="26"/>
      <c r="H51" s="26"/>
      <c r="I51" s="29"/>
      <c r="J51" s="25"/>
      <c r="K51" s="25"/>
      <c r="L51" s="25"/>
      <c r="M51" s="25"/>
      <c r="P51" t="s">
        <v>371</v>
      </c>
      <c r="Q51" t="s">
        <v>363</v>
      </c>
      <c r="R51" t="s">
        <v>364</v>
      </c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 t="n">
        <v>1827871192</v>
      </c>
      <c r="AD51" s="41"/>
      <c r="AE51" s="41"/>
      <c r="AF51" s="41"/>
      <c r="AG51" s="41"/>
      <c r="AH51" s="41"/>
      <c r="AI51" s="41"/>
      <c r="AJ51" s="41"/>
      <c r="AK51" s="41" t="n">
        <v>0</v>
      </c>
      <c r="AL51" s="41" t="n">
        <v>0</v>
      </c>
      <c r="AM51" s="41" t="n">
        <v>2003100379.6247001</v>
      </c>
      <c r="AN51" s="41" t="n">
        <v>559861525.43610001</v>
      </c>
      <c r="AO51" s="41"/>
      <c r="AP51" s="41"/>
      <c r="AQ51" s="41"/>
      <c r="AR51" s="41" t="n">
        <v>1681457.875</v>
      </c>
      <c r="AS51" s="41"/>
      <c r="AT51" s="41"/>
      <c r="AU51" s="41"/>
      <c r="AV51" s="41"/>
      <c r="AW51" s="41"/>
      <c r="AX51" s="41"/>
      <c r="AY51" s="41"/>
      <c r="AZ51" s="41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6"/>
      <c r="F52" s="26"/>
      <c r="G52" s="26"/>
      <c r="H52" s="26"/>
      <c r="I52" s="29"/>
      <c r="J52" s="25"/>
      <c r="K52" s="25"/>
      <c r="L52" s="25"/>
      <c r="M52" s="25"/>
      <c r="P52" t="s">
        <v>371</v>
      </c>
      <c r="Q52" t="s">
        <v>363</v>
      </c>
      <c r="R52" t="s">
        <v>365</v>
      </c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 t="n">
        <v>4760630840.7017002</v>
      </c>
      <c r="AD52" s="41" t="n">
        <v>-37401.628900000003</v>
      </c>
      <c r="AE52" s="41" t="n">
        <v>2768652.8936999999</v>
      </c>
      <c r="AF52" s="41" t="n">
        <v>201558.01949999999</v>
      </c>
      <c r="AG52" s="41"/>
      <c r="AH52" s="41"/>
      <c r="AI52" s="41"/>
      <c r="AJ52" s="41"/>
      <c r="AK52" s="41" t="n">
        <v>0</v>
      </c>
      <c r="AL52" s="41" t="n">
        <v>-9277.4199000000008</v>
      </c>
      <c r="AM52" s="41" t="n">
        <v>9603028084.0862007</v>
      </c>
      <c r="AN52" s="41" t="n">
        <v>886128761.43579996</v>
      </c>
      <c r="AO52" s="41"/>
      <c r="AP52" s="41"/>
      <c r="AQ52" s="41"/>
      <c r="AR52" s="41" t="n">
        <v>190005.79689999999</v>
      </c>
      <c r="AS52" s="41"/>
      <c r="AT52" s="41"/>
      <c r="AU52" s="41"/>
      <c r="AV52" s="41"/>
      <c r="AW52" s="41"/>
      <c r="AX52" s="41"/>
      <c r="AY52" s="41"/>
      <c r="AZ52" s="41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6"/>
      <c r="F53" s="26"/>
      <c r="G53" s="26"/>
      <c r="H53" s="26"/>
      <c r="I53" s="29"/>
      <c r="J53" s="25"/>
      <c r="K53" s="25"/>
      <c r="L53" s="25"/>
      <c r="M53" s="25"/>
      <c r="P53" t="s">
        <v>371</v>
      </c>
      <c r="Q53" t="s">
        <v>366</v>
      </c>
      <c r="R53" t="s">
        <v>366</v>
      </c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 t="n">
        <v>2177435829</v>
      </c>
      <c r="AD53" s="41"/>
      <c r="AE53" s="41"/>
      <c r="AF53" s="41"/>
      <c r="AG53" s="41"/>
      <c r="AH53" s="41"/>
      <c r="AI53" s="41"/>
      <c r="AJ53" s="41"/>
      <c r="AK53" s="41" t="n">
        <v>0</v>
      </c>
      <c r="AL53" s="41" t="n">
        <v>0</v>
      </c>
      <c r="AM53" s="41" t="n">
        <v>14714186901.823999</v>
      </c>
      <c r="AN53" s="41" t="n">
        <v>7470065266.2837</v>
      </c>
      <c r="AO53" s="41"/>
      <c r="AP53" s="41"/>
      <c r="AQ53" s="41"/>
      <c r="AR53" s="41" t="n">
        <v>-246.48</v>
      </c>
      <c r="AS53" s="41"/>
      <c r="AT53" s="41"/>
      <c r="AU53" s="41"/>
      <c r="AV53" s="41"/>
      <c r="AW53" s="41"/>
      <c r="AX53" s="41"/>
      <c r="AY53" s="41"/>
      <c r="AZ53" s="41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6"/>
      <c r="F54" s="26"/>
      <c r="G54" s="26"/>
      <c r="H54" s="26"/>
      <c r="I54" s="29"/>
      <c r="J54" s="25"/>
      <c r="K54" s="25"/>
      <c r="L54" s="25"/>
      <c r="M54" s="25"/>
      <c r="P54" t="s">
        <v>371</v>
      </c>
      <c r="Q54" t="s">
        <v>367</v>
      </c>
      <c r="R54" t="s">
        <v>367</v>
      </c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 t="n">
        <v>27310796025.824299</v>
      </c>
      <c r="AD54" s="41" t="n">
        <v>18314.210899999998</v>
      </c>
      <c r="AE54" s="41" t="n">
        <v>47741.121099999997</v>
      </c>
      <c r="AF54" s="41"/>
      <c r="AG54" s="41"/>
      <c r="AH54" s="41"/>
      <c r="AI54" s="41"/>
      <c r="AJ54" s="41"/>
      <c r="AK54" s="41" t="n">
        <v>0</v>
      </c>
      <c r="AL54" s="41" t="n">
        <v>-6802.27340000001</v>
      </c>
      <c r="AM54" s="41" t="n">
        <v>44192706793.147102</v>
      </c>
      <c r="AN54" s="41" t="n">
        <v>7444797537.2851</v>
      </c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6"/>
      <c r="F55" s="26"/>
      <c r="G55" s="26"/>
      <c r="H55" s="26"/>
      <c r="I55" s="29"/>
      <c r="J55" s="25"/>
      <c r="K55" s="25"/>
      <c r="L55" s="25"/>
      <c r="M55" s="25"/>
      <c r="P55" t="s">
        <v>371</v>
      </c>
      <c r="Q55" t="s">
        <v>368</v>
      </c>
      <c r="R55" t="s">
        <v>368</v>
      </c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 t="n">
        <v>1955940483</v>
      </c>
      <c r="AD55" s="41"/>
      <c r="AE55" s="41"/>
      <c r="AF55" s="41"/>
      <c r="AG55" s="41"/>
      <c r="AH55" s="41"/>
      <c r="AI55" s="41"/>
      <c r="AJ55" s="41"/>
      <c r="AK55" s="41" t="n">
        <v>0</v>
      </c>
      <c r="AL55" s="41" t="n">
        <v>0</v>
      </c>
      <c r="AM55" s="41" t="n">
        <v>6125559001.3809996</v>
      </c>
      <c r="AN55" s="41" t="n">
        <v>1154392363.7686</v>
      </c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6"/>
      <c r="F56" s="26"/>
      <c r="G56" s="26"/>
      <c r="H56" s="26"/>
      <c r="I56" s="29"/>
      <c r="J56" s="25"/>
      <c r="K56" s="25"/>
      <c r="L56" s="25"/>
      <c r="M56" s="25"/>
      <c r="P56" t="s">
        <v>371</v>
      </c>
      <c r="Q56" t="s">
        <v>369</v>
      </c>
      <c r="R56" t="s">
        <v>370</v>
      </c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 t="n">
        <v>5176200.8135000002</v>
      </c>
      <c r="AD56" s="41"/>
      <c r="AE56" s="41"/>
      <c r="AF56" s="41"/>
      <c r="AG56" s="41"/>
      <c r="AH56" s="41"/>
      <c r="AI56" s="41"/>
      <c r="AJ56" s="41"/>
      <c r="AK56" s="41"/>
      <c r="AL56" s="41" t="n">
        <v>-11758.79</v>
      </c>
      <c r="AM56" s="41" t="n">
        <v>614619350.90690005</v>
      </c>
      <c r="AN56" s="41" t="n">
        <v>22474744.661699999</v>
      </c>
      <c r="AO56" s="41"/>
      <c r="AP56" s="41"/>
      <c r="AQ56" s="41"/>
      <c r="AR56" s="41" t="n">
        <v>147331.4063</v>
      </c>
      <c r="AS56" s="41"/>
      <c r="AT56" s="41"/>
      <c r="AU56" s="41"/>
      <c r="AV56" s="41"/>
      <c r="AW56" s="41"/>
      <c r="AX56" s="41"/>
      <c r="AY56" s="41"/>
      <c r="AZ56" s="41"/>
    </row>
    <row r="57" ht="15.75" customHeight="1">
      <c r="A57" s="126" t="n">
        <f t="shared" si="4"/>
        <v>0</v>
      </c>
      <c r="B57" s="126" t="str">
        <f t="shared" si="5"/>
        <v>Services &amp; R&amp;D</v>
      </c>
      <c r="C57" s="126" t="str">
        <f t="shared" si="6"/>
        <v>Unclear</v>
      </c>
      <c r="D57" s="126" t="n">
        <f t="shared" si="7"/>
        <v>0</v>
      </c>
      <c r="E57" s="26"/>
      <c r="F57" s="26"/>
      <c r="G57" s="26"/>
      <c r="H57" s="26"/>
      <c r="I57" s="29"/>
      <c r="J57" s="25"/>
      <c r="K57" s="25"/>
      <c r="L57" s="25"/>
      <c r="M57" s="25"/>
      <c r="P57" t="s">
        <v>371</v>
      </c>
      <c r="Q57" t="s">
        <v>369</v>
      </c>
      <c r="S57" s="41" t="n">
        <v>51969408290</v>
      </c>
      <c r="T57" s="41" t="n">
        <v>62770798166</v>
      </c>
      <c r="U57" s="41" t="n">
        <v>63315930462</v>
      </c>
      <c r="V57" s="41" t="n">
        <v>61073676608</v>
      </c>
      <c r="W57" s="41" t="n">
        <v>65649061640</v>
      </c>
      <c r="X57" s="41" t="n">
        <v>66900406910</v>
      </c>
      <c r="Y57" s="41" t="n">
        <v>66255342375</v>
      </c>
      <c r="Z57" s="41" t="n">
        <v>66703371239</v>
      </c>
      <c r="AA57" s="41" t="n">
        <v>68867686776</v>
      </c>
      <c r="AB57" s="41" t="n">
        <v>70382265964</v>
      </c>
      <c r="AC57" s="41" t="n">
        <v>2869812040.6588001</v>
      </c>
      <c r="AD57" s="41" t="n">
        <v>-15091.559600000001</v>
      </c>
      <c r="AE57" s="41" t="n">
        <v>16800</v>
      </c>
      <c r="AF57" s="41" t="n">
        <v>336694.97019999998</v>
      </c>
      <c r="AG57" s="41"/>
      <c r="AH57" s="41"/>
      <c r="AI57" s="41"/>
      <c r="AJ57" s="41"/>
      <c r="AK57" s="41" t="n">
        <v>0</v>
      </c>
      <c r="AL57" s="41" t="n">
        <v>-4783.2002000000002</v>
      </c>
      <c r="AM57" s="41" t="n">
        <v>127191388.5255</v>
      </c>
      <c r="AN57" s="41" t="n">
        <v>-599920.76710000006</v>
      </c>
      <c r="AO57" s="41"/>
      <c r="AP57" s="41"/>
      <c r="AQ57" s="41"/>
      <c r="AR57" s="41" t="n">
        <v>0</v>
      </c>
      <c r="AS57" s="41"/>
      <c r="AT57" s="41"/>
      <c r="AU57" s="41"/>
      <c r="AV57" s="41"/>
      <c r="AW57" s="41"/>
      <c r="AX57" s="41"/>
      <c r="AY57" s="41"/>
      <c r="AZ57" s="41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6"/>
      <c r="F58" s="26"/>
      <c r="G58" s="26"/>
      <c r="H58" s="26"/>
      <c r="I58" s="29"/>
      <c r="J58" s="25"/>
      <c r="K58" s="25"/>
      <c r="L58" s="25"/>
      <c r="M58" s="25"/>
      <c r="P58" t="s">
        <v>336</v>
      </c>
      <c r="Q58" t="s">
        <v>362</v>
      </c>
      <c r="R58" t="s">
        <v>362</v>
      </c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 t="n">
        <v>111764.1201</v>
      </c>
      <c r="AD58" s="41" t="n">
        <v>150998.70019999999</v>
      </c>
      <c r="AE58" s="41" t="n">
        <v>140756.6992</v>
      </c>
      <c r="AF58" s="41" t="n">
        <v>190590.88</v>
      </c>
      <c r="AG58" s="41"/>
      <c r="AH58" s="41"/>
      <c r="AI58" s="41"/>
      <c r="AJ58" s="41"/>
      <c r="AK58" s="41" t="n">
        <v>0</v>
      </c>
      <c r="AL58" s="41" t="n">
        <v>0</v>
      </c>
      <c r="AM58" s="41" t="n">
        <v>-19752.609400000001</v>
      </c>
      <c r="AN58" s="41" t="n">
        <v>-35472.269999999997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6"/>
      <c r="F59" s="26"/>
      <c r="G59" s="26"/>
      <c r="H59" s="26"/>
      <c r="I59" s="29"/>
      <c r="J59" s="25"/>
      <c r="K59" s="25"/>
      <c r="L59" s="25"/>
      <c r="M59" s="25"/>
      <c r="P59" t="s">
        <v>336</v>
      </c>
      <c r="Q59" t="s">
        <v>363</v>
      </c>
      <c r="R59" t="s">
        <v>365</v>
      </c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 t="n">
        <v>19373751.445599999</v>
      </c>
      <c r="AD59" s="41" t="n">
        <v>1214000</v>
      </c>
      <c r="AE59" s="41" t="n">
        <v>-206164.2812</v>
      </c>
      <c r="AF59" s="41" t="n">
        <v>1090025.4532000001</v>
      </c>
      <c r="AG59" s="41"/>
      <c r="AH59" s="41"/>
      <c r="AI59" s="41"/>
      <c r="AJ59" s="41"/>
      <c r="AK59" s="41"/>
      <c r="AL59" s="41" t="n">
        <v>0</v>
      </c>
      <c r="AM59" s="41" t="n">
        <v>0</v>
      </c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6"/>
      <c r="F60" s="26"/>
      <c r="G60" s="26"/>
      <c r="H60" s="26"/>
      <c r="I60" s="29"/>
      <c r="J60" s="25"/>
      <c r="K60" s="25"/>
      <c r="L60" s="25"/>
      <c r="M60" s="25"/>
      <c r="P60" t="s">
        <v>336</v>
      </c>
      <c r="Q60" t="s">
        <v>366</v>
      </c>
      <c r="R60" t="s">
        <v>366</v>
      </c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 t="n">
        <v>0</v>
      </c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6"/>
      <c r="F61" s="26"/>
      <c r="G61" s="26"/>
      <c r="H61" s="26"/>
      <c r="I61" s="29"/>
      <c r="J61" s="25"/>
      <c r="K61" s="25"/>
      <c r="L61" s="25"/>
      <c r="M61" s="25"/>
      <c r="P61" t="s">
        <v>336</v>
      </c>
      <c r="Q61" t="s">
        <v>367</v>
      </c>
      <c r="R61" t="s">
        <v>367</v>
      </c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 t="n">
        <v>1968247</v>
      </c>
      <c r="AD61" s="41"/>
      <c r="AE61" s="41"/>
      <c r="AF61" s="41" t="n">
        <v>9476911</v>
      </c>
      <c r="AG61" s="41"/>
      <c r="AH61" s="41"/>
      <c r="AI61" s="41"/>
      <c r="AJ61" s="41"/>
      <c r="AK61" s="41"/>
      <c r="AL61" s="41"/>
      <c r="AM61" s="41" t="n">
        <v>-2907.3301000000001</v>
      </c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6"/>
      <c r="F62" s="26"/>
      <c r="G62" s="26"/>
      <c r="H62" s="26"/>
      <c r="I62" s="29"/>
      <c r="J62" s="25"/>
      <c r="K62" s="25"/>
      <c r="L62" s="25"/>
      <c r="M62" s="25"/>
      <c r="P62" t="s">
        <v>336</v>
      </c>
      <c r="Q62" t="s">
        <v>368</v>
      </c>
      <c r="R62" t="s">
        <v>368</v>
      </c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 t="n">
        <v>0</v>
      </c>
      <c r="AD62" s="41" t="n">
        <v>7800</v>
      </c>
      <c r="AE62" s="41"/>
      <c r="AF62" s="41"/>
      <c r="AG62" s="41"/>
      <c r="AH62" s="41"/>
      <c r="AI62" s="41"/>
      <c r="AJ62" s="41"/>
      <c r="AK62" s="41"/>
      <c r="AL62" s="41"/>
      <c r="AM62" s="41" t="n">
        <v>-177796.4375</v>
      </c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6"/>
      <c r="F63" s="26"/>
      <c r="G63" s="26"/>
      <c r="H63" s="26"/>
      <c r="I63" s="29"/>
      <c r="J63" s="25"/>
      <c r="K63" s="25"/>
      <c r="L63" s="25"/>
      <c r="M63" s="25"/>
      <c r="P63" t="s">
        <v>336</v>
      </c>
      <c r="Q63" t="s">
        <v>369</v>
      </c>
      <c r="R63" t="s">
        <v>370</v>
      </c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 t="n">
        <v>48443</v>
      </c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26"/>
      <c r="F64" s="26"/>
      <c r="G64" s="26"/>
      <c r="H64" s="26"/>
      <c r="I64" s="29"/>
      <c r="J64" s="25"/>
      <c r="K64" s="25"/>
      <c r="L64" s="25"/>
      <c r="M64" s="25"/>
      <c r="P64" t="s">
        <v>336</v>
      </c>
      <c r="Q64" t="s">
        <v>369</v>
      </c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 t="n">
        <v>145034.2304</v>
      </c>
      <c r="AD64" s="41" t="n">
        <v>62039.700199999999</v>
      </c>
      <c r="AE64" s="41" t="n">
        <v>21700</v>
      </c>
      <c r="AF64" s="41" t="n">
        <v>5000</v>
      </c>
      <c r="AG64" s="41"/>
      <c r="AH64" s="41"/>
      <c r="AI64" s="41"/>
      <c r="AJ64" s="41"/>
      <c r="AK64" s="41" t="n">
        <v>0</v>
      </c>
      <c r="AL64" s="41" t="n">
        <v>0</v>
      </c>
      <c r="AM64" s="41" t="n">
        <v>0</v>
      </c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</row>
    <row r="65">
      <c r="A65" s="132" t="str">
        <f t="shared" si="4"/>
        <v>Grand Total</v>
      </c>
      <c r="B65" s="132" t="str">
        <f t="shared" si="5"/>
      </c>
      <c r="C65" s="132" t="str">
        <f t="shared" si="6"/>
      </c>
      <c r="D65" s="132" t="str">
        <f t="shared" si="7"/>
      </c>
      <c r="E65" s="26"/>
      <c r="F65" s="26"/>
      <c r="G65" s="26"/>
      <c r="H65" s="26"/>
      <c r="I65" s="29"/>
      <c r="J65" s="25"/>
      <c r="K65" s="25"/>
      <c r="L65" s="25"/>
      <c r="M65" s="25"/>
      <c r="O65" t="s">
        <v>330</v>
      </c>
      <c r="P65" t="s">
        <v>355</v>
      </c>
      <c r="Q65" t="s">
        <v>355</v>
      </c>
      <c r="R65" t="s">
        <v>355</v>
      </c>
      <c r="S65" s="41" t="n">
        <f t="shared" ref="S65:AW65" si="8">SUM(S2:S64)</f>
        <v>120350129405</v>
      </c>
      <c r="T65" s="41" t="n">
        <f t="shared" si="8"/>
        <v>136154193844</v>
      </c>
      <c r="U65" s="41" t="n">
        <f t="shared" si="8"/>
        <v>123406660550</v>
      </c>
      <c r="V65" s="41" t="n">
        <f t="shared" si="8"/>
        <v>121373382142</v>
      </c>
      <c r="W65" s="41" t="n">
        <f t="shared" si="8"/>
        <v>117161902725</v>
      </c>
      <c r="X65" s="41" t="n">
        <f t="shared" si="8"/>
        <v>116592014868</v>
      </c>
      <c r="Y65" s="41" t="n">
        <f t="shared" si="8"/>
        <v>118448779098</v>
      </c>
      <c r="Z65" s="41" t="n">
        <f t="shared" si="8"/>
        <v>115982151879</v>
      </c>
      <c r="AA65" s="41" t="n">
        <f t="shared" si="8"/>
        <v>116965882167</v>
      </c>
      <c r="AB65" s="41" t="n">
        <f t="shared" si="8"/>
        <v>122185036488</v>
      </c>
      <c r="AC65" s="41" t="n">
        <f t="shared" si="8"/>
        <v>132178486506.38741</v>
      </c>
      <c r="AD65" s="41" t="n">
        <f t="shared" si="8"/>
        <v>143993638543.8363</v>
      </c>
      <c r="AE65" s="41" t="n">
        <f t="shared" si="8"/>
        <v>169810521226.12839</v>
      </c>
      <c r="AF65" s="41" t="n">
        <f t="shared" si="8"/>
        <v>211533087512.33704</v>
      </c>
      <c r="AG65" s="41" t="n">
        <f t="shared" si="8"/>
        <v>229761957048.789</v>
      </c>
      <c r="AH65" s="41" t="n">
        <f t="shared" si="8"/>
        <v>265663361025.89026</v>
      </c>
      <c r="AI65" s="41" t="n">
        <f t="shared" si="8"/>
        <v>295165178110.85315</v>
      </c>
      <c r="AJ65" s="41" t="n">
        <f t="shared" si="8"/>
        <v>328153480580.90912</v>
      </c>
      <c r="AK65" s="41" t="n">
        <f t="shared" si="8"/>
        <v>377988099747.40405</v>
      </c>
      <c r="AL65" s="41" t="n">
        <f t="shared" si="8"/>
        <v>381555380786.98535</v>
      </c>
      <c r="AM65" s="41" t="n">
        <f t="shared" si="8"/>
        <v>362403868841.00775</v>
      </c>
      <c r="AN65" s="41" t="n">
        <f t="shared" si="8"/>
        <v>368565915961.16217</v>
      </c>
      <c r="AO65" s="41" t="n">
        <f t="shared" si="8"/>
        <v>357636430655.58685</v>
      </c>
      <c r="AP65" s="41" t="n">
        <f t="shared" si="8"/>
        <v>306581052342.6814</v>
      </c>
      <c r="AQ65" s="41" t="n">
        <f t="shared" si="8"/>
        <v>283284360624.4989</v>
      </c>
      <c r="AR65" s="41" t="n">
        <f t="shared" si="8"/>
        <v>274184441766.62436</v>
      </c>
      <c r="AS65" s="41" t="n">
        <f t="shared" si="8"/>
        <v>298361785628.39215</v>
      </c>
      <c r="AT65" s="41" t="n">
        <f t="shared" si="8"/>
        <v>320615846805.3382</v>
      </c>
      <c r="AU65" s="41" t="n">
        <f t="shared" si="8"/>
        <v>358955820753.45184</v>
      </c>
      <c r="AV65" s="41" t="n">
        <f t="shared" si="8"/>
        <v>383855406149.9455</v>
      </c>
      <c r="AW65" s="41" t="n">
        <f t="shared" si="8"/>
        <v>422601499103.58801</v>
      </c>
      <c r="AX65" s="41" t="n">
        <v>387063888597.65686</v>
      </c>
      <c r="AY65" s="41" t="n">
        <v>414320692049.20294</v>
      </c>
      <c r="AZ65" s="41" t="n">
        <v>216000546370.72562</v>
      </c>
    </row>
    <row r="66">
      <c r="A66" s="1"/>
      <c r="B66" s="1"/>
      <c r="C66" s="1"/>
      <c r="D66" s="1"/>
      <c r="E66" s="26"/>
      <c r="F66" s="26"/>
      <c r="G66" s="26"/>
      <c r="H66" s="26"/>
      <c r="I66" s="29"/>
      <c r="J66" s="25"/>
      <c r="K66" s="25"/>
      <c r="L66" s="25"/>
      <c r="M66" s="25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7" t="n">
        <f t="shared" ref="E67:E124" si="9">AR67</f>
        <v>2015</v>
      </c>
      <c r="F67" s="157" t="n">
        <f t="shared" ref="F67:F124" si="10">AX67</f>
        <v>2021</v>
      </c>
      <c r="G67" s="157" t="n">
        <f t="shared" ref="G67:G124" si="11">AY67</f>
        <v>2022</v>
      </c>
      <c r="H67" s="157" t="n">
        <f t="shared" ref="H67:H124" si="12">AZ67</f>
        <v>2023</v>
      </c>
      <c r="I67" s="29" t="str">
        <f>F67&amp;"-"&amp;G67</f>
        <v>2021-2022</v>
      </c>
      <c r="J67" s="25" t="str">
        <f>E67&amp;"-"&amp;G67</f>
        <v>2015-2022</v>
      </c>
      <c r="K67" s="25" t="str">
        <f>H67&amp;"/"&amp;G67</f>
        <v>2023/2022</v>
      </c>
      <c r="L67" s="157" t="n">
        <f>AY133</f>
        <v>2022</v>
      </c>
      <c r="M67" s="157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7" t="n">
        <f t="shared" ref="AO67:AV67" si="16">AO1+0</f>
        <v>2012</v>
      </c>
      <c r="AP67" s="157" t="n">
        <f t="shared" si="16"/>
        <v>2013</v>
      </c>
      <c r="AQ67" s="157" t="n">
        <f t="shared" si="16"/>
        <v>2014</v>
      </c>
      <c r="AR67" s="157" t="n">
        <f t="shared" si="16"/>
        <v>2015</v>
      </c>
      <c r="AS67" s="157" t="n">
        <f t="shared" si="16"/>
        <v>2016</v>
      </c>
      <c r="AT67" s="157" t="n">
        <f t="shared" si="16"/>
        <v>2017</v>
      </c>
      <c r="AU67" s="157" t="n">
        <f t="shared" si="16"/>
        <v>2018</v>
      </c>
      <c r="AV67" s="157" t="n">
        <f t="shared" si="16"/>
        <v>2019</v>
      </c>
      <c r="AW67" s="157" t="n">
        <f t="shared" ref="AW67:AZ67" si="17">AW1+0</f>
        <v>2020</v>
      </c>
      <c r="AX67" s="157" t="n">
        <f t="shared" si="17"/>
        <v>2021</v>
      </c>
      <c r="AY67" s="157" t="n">
        <f t="shared" si="17"/>
        <v>2022</v>
      </c>
      <c r="AZ67" s="157" t="n">
        <f t="shared" si="17"/>
        <v>2023</v>
      </c>
    </row>
    <row r="68">
      <c r="A68" s="133" t="s">
        <v>118</v>
      </c>
      <c r="B68" s="132" t="s">
        <v>107</v>
      </c>
      <c r="C68" s="132" t="s">
        <v>63</v>
      </c>
      <c r="D68" s="132" t="s">
        <v>63</v>
      </c>
      <c r="E68" s="144" t="n">
        <f t="shared" si="9"/>
        <v>75.049536060174859</v>
      </c>
      <c r="F68" s="144" t="n">
        <f t="shared" si="10"/>
        <v>110.70692436927879</v>
      </c>
      <c r="G68" s="144" t="n">
        <f t="shared" si="11"/>
        <v>107.28074714402401</v>
      </c>
      <c r="H68" s="144" t="n">
        <f t="shared" si="12"/>
        <v>36.026722949409759</v>
      </c>
      <c r="I68" s="116" t="n">
        <f t="shared" ref="I68:I124" si="18">(G68/F68)-1</f>
        <v>-3.0948174604022882E-2</v>
      </c>
      <c r="J68" s="131" t="n">
        <f t="shared" ref="J68:J124" si="19">(G68/E68)-1</f>
        <v>0.42946582718387627</v>
      </c>
      <c r="K68" s="131" t="n">
        <f t="shared" ref="K68:K124" si="20">H68/G68</f>
        <v>0.3358172263756144</v>
      </c>
      <c r="L68" s="131" t="n">
        <f t="shared" ref="L68:L106" si="21">AY134</f>
        <v>0.59637769799487172</v>
      </c>
      <c r="M68" s="130" t="n">
        <f t="shared" si="13"/>
        <v>0.46095883637284601</v>
      </c>
      <c r="O68" s="138" t="str">
        <f t="shared" ref="O68:O107" si="22">IF(O2="","",O2)</f>
        <v>0</v>
      </c>
      <c r="P68" s="138" t="str">
        <f t="shared" si="14"/>
        <v>Products</v>
      </c>
      <c r="Q68" s="138" t="str">
        <f t="shared" si="14"/>
        <v>FFP</v>
      </c>
      <c r="R68" s="138" t="str">
        <f t="shared" si="14"/>
        <v>FFP</v>
      </c>
      <c r="S68" s="138" t="str">
        <f t="shared" ref="S68:AN68" si="23">IFERROR(S47/SUMIFS(S$21:S$36,$O$21:$O$36,$O68),"")</f>
      </c>
      <c r="T68" s="138" t="str">
        <f t="shared" si="23"/>
      </c>
      <c r="U68" s="138" t="str">
        <f t="shared" si="23"/>
      </c>
      <c r="V68" s="138" t="str">
        <f t="shared" si="23"/>
      </c>
      <c r="W68" s="138" t="str">
        <f t="shared" si="23"/>
      </c>
      <c r="X68" s="138" t="str">
        <f t="shared" si="23"/>
      </c>
      <c r="Y68" s="138" t="str">
        <f t="shared" si="23"/>
      </c>
      <c r="Z68" s="138" t="str">
        <f t="shared" si="23"/>
      </c>
      <c r="AA68" s="138" t="str">
        <f t="shared" si="23"/>
      </c>
      <c r="AB68" s="138" t="str">
        <f t="shared" si="23"/>
      </c>
      <c r="AC68" s="138" t="n">
        <f t="shared" si="23"/>
        <v>1350.2406124713348</v>
      </c>
      <c r="AD68" s="138" t="n">
        <f t="shared" si="23"/>
        <v>0</v>
      </c>
      <c r="AE68" s="138" t="n">
        <f t="shared" si="23"/>
        <v>0</v>
      </c>
      <c r="AF68" s="138" t="n">
        <f t="shared" si="23"/>
        <v>0</v>
      </c>
      <c r="AG68" s="138" t="n">
        <f t="shared" si="23"/>
        <v>0</v>
      </c>
      <c r="AH68" s="138" t="n">
        <f t="shared" si="23"/>
        <v>0</v>
      </c>
      <c r="AI68" s="138" t="n">
        <f t="shared" si="23"/>
        <v>0</v>
      </c>
      <c r="AJ68" s="138" t="n">
        <f t="shared" si="23"/>
        <v>0</v>
      </c>
      <c r="AK68" s="138" t="n">
        <f t="shared" si="23"/>
        <v>0</v>
      </c>
      <c r="AL68" s="138" t="n">
        <f t="shared" si="23"/>
        <v>0</v>
      </c>
      <c r="AM68" s="138" t="n">
        <f t="shared" si="23"/>
        <v>-8976553.260052057</v>
      </c>
      <c r="AN68" s="138" t="n">
        <f t="shared" si="23"/>
        <v>-11826145.816964984</v>
      </c>
      <c r="AO68" s="149" t="n">
        <f t="shared" ref="AO68:AZ68" si="24">IF(AO2="","",AO2/VLOOKUP(AO$67,deflator,2,FALSE)/1000000000)</f>
        <v>90.214735421935686</v>
      </c>
      <c r="AP68" s="150" t="n">
        <f t="shared" si="24"/>
        <v>74.490423158547515</v>
      </c>
      <c r="AQ68" s="150" t="n">
        <f t="shared" si="24"/>
        <v>73.805565729774969</v>
      </c>
      <c r="AR68" s="150" t="n">
        <f t="shared" si="24"/>
        <v>75.049536060174859</v>
      </c>
      <c r="AS68" s="150" t="n">
        <f t="shared" si="24"/>
        <v>77.117090728949421</v>
      </c>
      <c r="AT68" s="150" t="n">
        <f t="shared" si="24"/>
        <v>78.925414947813053</v>
      </c>
      <c r="AU68" s="150" t="n">
        <f t="shared" si="24"/>
        <v>92.786742302086068</v>
      </c>
      <c r="AV68" s="150" t="n">
        <f t="shared" si="24"/>
        <v>93.80217494512479</v>
      </c>
      <c r="AW68" s="150" t="n">
        <f t="shared" si="24"/>
        <v>90.06337000370884</v>
      </c>
      <c r="AX68" s="150" t="n">
        <f t="shared" si="24"/>
        <v>110.70692436927879</v>
      </c>
      <c r="AY68" s="150" t="n">
        <f t="shared" si="24"/>
        <v>107.28074714402401</v>
      </c>
      <c r="AZ68" s="151" t="n">
        <f t="shared" si="24"/>
        <v>36.026722949409759</v>
      </c>
    </row>
    <row r="69">
      <c r="A69" s="129" t="s">
        <v>118</v>
      </c>
      <c r="B69" s="1" t="s">
        <v>107</v>
      </c>
      <c r="C69" s="1" t="s">
        <v>64</v>
      </c>
      <c r="D69" s="1" t="s">
        <v>65</v>
      </c>
      <c r="E69" s="26" t="n">
        <f t="shared" si="9"/>
        <v>8.4965288558240335</v>
      </c>
      <c r="F69" s="26" t="n">
        <f t="shared" si="10"/>
        <v>8.2204152669705941</v>
      </c>
      <c r="G69" s="26" t="n">
        <f t="shared" si="11"/>
        <v>13.125826136790501</v>
      </c>
      <c r="H69" s="26" t="n">
        <f t="shared" si="12"/>
        <v>5.4884289781779882</v>
      </c>
      <c r="I69" s="29" t="n">
        <f t="shared" si="18"/>
        <v>0.59673516610890864</v>
      </c>
      <c r="J69" s="25" t="n">
        <f t="shared" si="19"/>
        <v>0.54484570811446931</v>
      </c>
      <c r="K69" s="25" t="n">
        <f t="shared" si="20"/>
        <v>0.41813969810208129</v>
      </c>
      <c r="L69" s="25" t="n">
        <f t="shared" si="21"/>
        <v>7.296695990782992E-2</v>
      </c>
      <c r="M69" s="128" t="n">
        <f t="shared" si="13"/>
        <v>7.0223978984949073E-2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8" t="n">
        <f t="shared" ref="AO69:AZ69" si="27">IF(AO3="","",AO3/VLOOKUP(AO$67,deflator,2,FALSE)/1000000000)</f>
        <v>28.966729671309754</v>
      </c>
      <c r="AP69" s="148" t="n">
        <f t="shared" si="27"/>
        <v>18.955804818692339</v>
      </c>
      <c r="AQ69" s="148" t="n">
        <f t="shared" si="27"/>
        <v>11.139444829686893</v>
      </c>
      <c r="AR69" s="148" t="n">
        <f t="shared" si="27"/>
        <v>8.4965288558240335</v>
      </c>
      <c r="AS69" s="148" t="n">
        <f t="shared" si="27"/>
        <v>6.9612485575024214</v>
      </c>
      <c r="AT69" s="148" t="n">
        <f t="shared" si="27"/>
        <v>8.5530325152791189</v>
      </c>
      <c r="AU69" s="148" t="n">
        <f t="shared" si="27"/>
        <v>9.4778236040261827</v>
      </c>
      <c r="AV69" s="148" t="n">
        <f t="shared" si="27"/>
        <v>8.4701433060359008</v>
      </c>
      <c r="AW69" s="148" t="n">
        <f t="shared" si="27"/>
        <v>7.5496339418639575</v>
      </c>
      <c r="AX69" s="148" t="n">
        <f t="shared" si="27"/>
        <v>8.2204152669705941</v>
      </c>
      <c r="AY69" s="148" t="n">
        <f t="shared" si="27"/>
        <v>13.125826136790501</v>
      </c>
      <c r="AZ69" s="152" t="n">
        <f t="shared" si="27"/>
        <v>5.4884289781779882</v>
      </c>
    </row>
    <row r="70">
      <c r="A70" s="129" t="s">
        <v>118</v>
      </c>
      <c r="B70" s="1" t="s">
        <v>107</v>
      </c>
      <c r="C70" s="1" t="s">
        <v>64</v>
      </c>
      <c r="D70" s="1" t="s">
        <v>66</v>
      </c>
      <c r="E70" s="26" t="n">
        <f t="shared" si="9"/>
        <v>0.14807184775871662</v>
      </c>
      <c r="F70" s="26" t="n">
        <f t="shared" si="10"/>
        <v>9.1367205475232374E-2</v>
      </c>
      <c r="G70" s="26" t="n">
        <f t="shared" si="11"/>
        <v>4.2709295428400004E-2</v>
      </c>
      <c r="H70" s="26" t="n">
        <f t="shared" si="12"/>
        <v>3.0003185243929482E-2</v>
      </c>
      <c r="I70" s="29" t="n">
        <f t="shared" si="18"/>
        <v>-0.53255333567165364</v>
      </c>
      <c r="J70" s="25" t="n">
        <f t="shared" si="19"/>
        <v>-0.71156370319633688</v>
      </c>
      <c r="K70" s="25" t="n">
        <f t="shared" si="20"/>
        <v>0.70249778047095912</v>
      </c>
      <c r="L70" s="25" t="n">
        <f t="shared" si="21"/>
        <v>2.3742257551932912E-4</v>
      </c>
      <c r="M70" s="128" t="n">
        <f t="shared" si="13"/>
        <v>3.838881870255497E-4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8" t="n">
        <f t="shared" ref="AO70:AZ70" si="30">IF(AO4="","",AO4/VLOOKUP(AO$67,deflator,2,FALSE)/1000000000)</f>
        <v>1.4984711006458047</v>
      </c>
      <c r="AP70" s="148" t="n">
        <f t="shared" si="30"/>
        <v>0.21750606064162795</v>
      </c>
      <c r="AQ70" s="148" t="n">
        <f t="shared" si="30"/>
        <v>0.14008201221521002</v>
      </c>
      <c r="AR70" s="148" t="n">
        <f t="shared" si="30"/>
        <v>0.14807184775871662</v>
      </c>
      <c r="AS70" s="148" t="n">
        <f t="shared" si="30"/>
        <v>6.3120220481969913E-2</v>
      </c>
      <c r="AT70" s="148" t="n">
        <f t="shared" si="30"/>
        <v>5.2856087499913308E-2</v>
      </c>
      <c r="AU70" s="148" t="n">
        <f t="shared" si="30"/>
        <v>4.8612891589300988E-2</v>
      </c>
      <c r="AV70" s="148" t="n">
        <f t="shared" si="30"/>
        <v>8.2694191055510402E-2</v>
      </c>
      <c r="AW70" s="148" t="n">
        <f t="shared" si="30"/>
        <v>0.15908093464030296</v>
      </c>
      <c r="AX70" s="148" t="n">
        <f t="shared" si="30"/>
        <v>9.1367205475232374E-2</v>
      </c>
      <c r="AY70" s="148" t="n">
        <f t="shared" si="30"/>
        <v>4.2709295428400004E-2</v>
      </c>
      <c r="AZ70" s="152" t="n">
        <f t="shared" si="30"/>
        <v>3.0003185243929482E-2</v>
      </c>
    </row>
    <row r="71">
      <c r="A71" s="129" t="s">
        <v>118</v>
      </c>
      <c r="B71" s="1" t="s">
        <v>107</v>
      </c>
      <c r="C71" s="1" t="s">
        <v>67</v>
      </c>
      <c r="D71" s="1" t="s">
        <v>67</v>
      </c>
      <c r="E71" s="26" t="n">
        <f t="shared" si="9"/>
        <v>29.593585493226588</v>
      </c>
      <c r="F71" s="26" t="n">
        <f t="shared" si="10"/>
        <v>40.789014527559502</v>
      </c>
      <c r="G71" s="26" t="n">
        <f t="shared" si="11"/>
        <v>36.011549809952498</v>
      </c>
      <c r="H71" s="26" t="n">
        <f t="shared" si="12"/>
        <v>20.550905740751727</v>
      </c>
      <c r="I71" s="29" t="n">
        <f t="shared" si="18"/>
        <v>-0.11712625992420245</v>
      </c>
      <c r="J71" s="25" t="n">
        <f t="shared" si="19"/>
        <v>0.21687011593086147</v>
      </c>
      <c r="K71" s="25" t="n">
        <f t="shared" si="20"/>
        <v>0.57067540411915518</v>
      </c>
      <c r="L71" s="25" t="n">
        <f t="shared" si="21"/>
        <v>0.20018955636145067</v>
      </c>
      <c r="M71" s="128" t="n">
        <f t="shared" si="13"/>
        <v>0.26294707986534088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8" t="n">
        <f t="shared" ref="AO71:AZ71" si="33">IF(AO5="","",AO5/VLOOKUP(AO$67,deflator,2,FALSE)/1000000000)</f>
        <v>36.686070419798455</v>
      </c>
      <c r="AP71" s="148" t="n">
        <f t="shared" si="33"/>
        <v>43.364966805582391</v>
      </c>
      <c r="AQ71" s="148" t="n">
        <f t="shared" si="33"/>
        <v>33.211341375442764</v>
      </c>
      <c r="AR71" s="148" t="n">
        <f t="shared" si="33"/>
        <v>29.593585493226588</v>
      </c>
      <c r="AS71" s="148" t="n">
        <f t="shared" si="33"/>
        <v>24.656828210336251</v>
      </c>
      <c r="AT71" s="148" t="n">
        <f t="shared" si="33"/>
        <v>28.403808212517646</v>
      </c>
      <c r="AU71" s="148" t="n">
        <f t="shared" si="33"/>
        <v>36.965179871523972</v>
      </c>
      <c r="AV71" s="148" t="n">
        <f t="shared" si="33"/>
        <v>42.325453716883594</v>
      </c>
      <c r="AW71" s="148" t="n">
        <f t="shared" si="33"/>
        <v>41.161795548351286</v>
      </c>
      <c r="AX71" s="148" t="n">
        <f t="shared" si="33"/>
        <v>40.789014527559502</v>
      </c>
      <c r="AY71" s="148" t="n">
        <f t="shared" si="33"/>
        <v>36.011549809952498</v>
      </c>
      <c r="AZ71" s="152" t="n">
        <f t="shared" si="33"/>
        <v>20.550905740751727</v>
      </c>
    </row>
    <row r="72">
      <c r="A72" s="129" t="s">
        <v>118</v>
      </c>
      <c r="B72" s="1" t="s">
        <v>107</v>
      </c>
      <c r="C72" s="1" t="s">
        <v>68</v>
      </c>
      <c r="D72" s="1" t="s">
        <v>68</v>
      </c>
      <c r="E72" s="26" t="n">
        <f t="shared" si="9"/>
        <v>19.977145629927698</v>
      </c>
      <c r="F72" s="26" t="n">
        <f t="shared" si="10"/>
        <v>14.994498993857045</v>
      </c>
      <c r="G72" s="26" t="n">
        <f t="shared" si="11"/>
        <v>15.8935908311225</v>
      </c>
      <c r="H72" s="26" t="n">
        <f t="shared" si="12"/>
        <v>9.6159614773214841</v>
      </c>
      <c r="I72" s="29" t="n">
        <f t="shared" si="18"/>
        <v>5.9961445703107241E-2</v>
      </c>
      <c r="J72" s="25" t="n">
        <f t="shared" si="19"/>
        <v>-0.2044113245431638</v>
      </c>
      <c r="K72" s="25" t="n">
        <f t="shared" si="20"/>
        <v>0.60502133089343835</v>
      </c>
      <c r="L72" s="25" t="n">
        <f t="shared" si="21"/>
        <v>8.8353067675901564E-2</v>
      </c>
      <c r="M72" s="128" t="n">
        <f t="shared" si="13"/>
        <v>0.12303540400875802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8" t="n">
        <f t="shared" ref="AO72:AZ72" si="36">IF(AO6="","",AO6/VLOOKUP(AO$67,deflator,2,FALSE)/1000000000)</f>
        <v>17.415895135381021</v>
      </c>
      <c r="AP72" s="148" t="n">
        <f t="shared" si="36"/>
        <v>14.418283938500606</v>
      </c>
      <c r="AQ72" s="148" t="n">
        <f t="shared" si="36"/>
        <v>20.821839254917684</v>
      </c>
      <c r="AR72" s="148" t="n">
        <f t="shared" si="36"/>
        <v>19.977145629927698</v>
      </c>
      <c r="AS72" s="148" t="n">
        <f t="shared" si="36"/>
        <v>19.511789889175937</v>
      </c>
      <c r="AT72" s="148" t="n">
        <f t="shared" si="36"/>
        <v>19.031196974896332</v>
      </c>
      <c r="AU72" s="148" t="n">
        <f t="shared" si="36"/>
        <v>17.596191720305534</v>
      </c>
      <c r="AV72" s="148" t="n">
        <f t="shared" si="36"/>
        <v>18.252084649261686</v>
      </c>
      <c r="AW72" s="148" t="n">
        <f t="shared" si="36"/>
        <v>19.350265883413087</v>
      </c>
      <c r="AX72" s="148" t="n">
        <f t="shared" si="36"/>
        <v>14.994498993857045</v>
      </c>
      <c r="AY72" s="148" t="n">
        <f t="shared" si="36"/>
        <v>15.8935908311225</v>
      </c>
      <c r="AZ72" s="152" t="n">
        <f t="shared" si="36"/>
        <v>9.6159614773214841</v>
      </c>
    </row>
    <row r="73">
      <c r="A73" s="129" t="s">
        <v>118</v>
      </c>
      <c r="B73" s="1" t="s">
        <v>107</v>
      </c>
      <c r="C73" s="1" t="s">
        <v>69</v>
      </c>
      <c r="D73" s="1" t="s">
        <v>69</v>
      </c>
      <c r="E73" s="26" t="n">
        <f t="shared" si="9"/>
        <v>0.99200188445986903</v>
      </c>
      <c r="F73" s="26" t="n">
        <f t="shared" si="10"/>
        <v>14.136799951273526</v>
      </c>
      <c r="G73" s="26" t="n">
        <f t="shared" si="11"/>
        <v>7.5328319646263999</v>
      </c>
      <c r="H73" s="26" t="n">
        <f t="shared" si="12"/>
        <v>6.4440300248624993</v>
      </c>
      <c r="I73" s="29" t="n">
        <f t="shared" si="18"/>
        <v>-0.4671473041572044</v>
      </c>
      <c r="J73" s="25" t="n">
        <f t="shared" si="19"/>
        <v>6.5935661843303048</v>
      </c>
      <c r="K73" s="25" t="n">
        <f t="shared" si="20"/>
        <v>0.85545914937744116</v>
      </c>
      <c r="L73" s="25" t="n">
        <f t="shared" si="21"/>
        <v>4.1875295484426776E-2</v>
      </c>
      <c r="M73" s="128" t="n">
        <f t="shared" si="13"/>
        <v>8.2450812581080613E-2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8" t="n">
        <f t="shared" ref="AO73:AZ73" si="39">IF(AO7="","",AO7/VLOOKUP(AO$67,deflator,2,FALSE)/1000000000)</f>
        <v>14.634872973662763</v>
      </c>
      <c r="AP73" s="148" t="n">
        <f t="shared" si="39"/>
        <v>11.360488206387272</v>
      </c>
      <c r="AQ73" s="148" t="n">
        <f t="shared" si="39"/>
        <v>4.1169861790350932</v>
      </c>
      <c r="AR73" s="148" t="n">
        <f t="shared" si="39"/>
        <v>0.99200188445986903</v>
      </c>
      <c r="AS73" s="148" t="n">
        <f t="shared" si="39"/>
        <v>16.262724322400835</v>
      </c>
      <c r="AT73" s="148" t="n">
        <f t="shared" si="39"/>
        <v>27.599986799684071</v>
      </c>
      <c r="AU73" s="148" t="n">
        <f t="shared" si="39"/>
        <v>21.46652577904214</v>
      </c>
      <c r="AV73" s="148" t="n">
        <f t="shared" si="39"/>
        <v>19.275297646212625</v>
      </c>
      <c r="AW73" s="148" t="n">
        <f t="shared" si="39"/>
        <v>36.983284483516584</v>
      </c>
      <c r="AX73" s="148" t="n">
        <f t="shared" si="39"/>
        <v>14.136799951273526</v>
      </c>
      <c r="AY73" s="148" t="n">
        <f t="shared" si="39"/>
        <v>7.5328319646263999</v>
      </c>
      <c r="AZ73" s="152" t="n">
        <f t="shared" si="39"/>
        <v>6.4440300248624993</v>
      </c>
    </row>
    <row r="74">
      <c r="A74" s="129" t="s">
        <v>118</v>
      </c>
      <c r="B74" s="1" t="s">
        <v>107</v>
      </c>
      <c r="C74" s="1" t="s">
        <v>70</v>
      </c>
      <c r="D74" s="1" t="s">
        <v>71</v>
      </c>
      <c r="E74" s="26" t="n">
        <f t="shared" si="9"/>
        <v>-3.0788619599263034E-7</v>
      </c>
      <c r="F74" s="26" t="n">
        <f t="shared" si="10"/>
        <v>0</v>
      </c>
      <c r="G74" s="26" t="str">
        <f t="shared" si="11"/>
      </c>
      <c r="H74" s="26" t="str">
        <f t="shared" si="12"/>
      </c>
      <c r="I74" s="29" t="e">
        <f t="shared" si="18"/>
        <v>#VALUE!</v>
      </c>
      <c r="J74" s="25" t="e">
        <f t="shared" si="19"/>
        <v>#VALUE!</v>
      </c>
      <c r="K74" s="25" t="e">
        <f t="shared" si="20"/>
        <v>#VALUE!</v>
      </c>
      <c r="L74" s="25" t="n">
        <f t="shared" si="21"/>
        <v>0</v>
      </c>
      <c r="M74" s="128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8" t="n">
        <f t="shared" ref="AO74:AZ74" si="42">IF(AO8="","",AO8/VLOOKUP(AO$67,deflator,2,FALSE)/1000000000)</f>
        <v>-6.3324447996297283E-3</v>
      </c>
      <c r="AP74" s="148" t="n">
        <f t="shared" si="42"/>
        <v>-4.0286762557342811E-3</v>
      </c>
      <c r="AQ74" s="148" t="n">
        <f t="shared" si="42"/>
        <v>-3.2004090419923774E-3</v>
      </c>
      <c r="AR74" s="148" t="n">
        <f t="shared" si="42"/>
        <v>-3.0788619599263034E-7</v>
      </c>
      <c r="AS74" s="148" t="n">
        <f t="shared" si="42"/>
        <v>0</v>
      </c>
      <c r="AT74" s="148" t="n">
        <f t="shared" si="42"/>
        <v>0</v>
      </c>
      <c r="AU74" s="148" t="n">
        <f t="shared" si="42"/>
        <v>0</v>
      </c>
      <c r="AV74" s="148" t="n">
        <f t="shared" si="42"/>
        <v>0</v>
      </c>
      <c r="AW74" s="148" t="n">
        <f t="shared" si="42"/>
        <v>6.950396767587113E-5</v>
      </c>
      <c r="AX74" s="148" t="n">
        <f t="shared" si="42"/>
        <v>0</v>
      </c>
      <c r="AY74" s="148" t="str">
        <f t="shared" si="42"/>
      </c>
      <c r="AZ74" s="152" t="str">
        <f t="shared" si="42"/>
      </c>
    </row>
    <row r="75">
      <c r="A75" s="147" t="s">
        <v>118</v>
      </c>
      <c r="B75" s="79" t="s">
        <v>107</v>
      </c>
      <c r="C75" s="79" t="s">
        <v>70</v>
      </c>
      <c r="D75" s="79" t="n">
        <v>0</v>
      </c>
      <c r="E75" s="104" t="n">
        <f t="shared" si="9"/>
        <v>0.1446358083219409</v>
      </c>
      <c r="F75" s="104" t="n">
        <f t="shared" si="10"/>
        <v>0</v>
      </c>
      <c r="G75" s="104" t="n">
        <f t="shared" si="11"/>
        <v>0</v>
      </c>
      <c r="H75" s="104" t="n">
        <f t="shared" si="12"/>
        <v>0</v>
      </c>
      <c r="I75" s="82" t="e">
        <f t="shared" si="18"/>
        <v>#DIV/0!</v>
      </c>
      <c r="J75" s="92" t="n">
        <f t="shared" si="19"/>
        <v>-1</v>
      </c>
      <c r="K75" s="92" t="e">
        <f t="shared" si="20"/>
        <v>#DIV/0!</v>
      </c>
      <c r="L75" s="92" t="n">
        <f t="shared" si="21"/>
        <v>0</v>
      </c>
      <c r="M75" s="143" t="n">
        <f t="shared" si="13"/>
        <v>0</v>
      </c>
      <c r="O75" s="66" t="str">
        <f t="shared" si="22"/>
        <v>0</v>
      </c>
      <c r="P75" s="66" t="str">
        <f t="shared" ref="P75:R75" si="43">P9</f>
        <v>Products</v>
      </c>
      <c r="Q75" s="66" t="str">
        <f t="shared" si="43"/>
        <v>Unclear</v>
      </c>
      <c r="R75" s="66" t="n">
        <f t="shared" si="43"/>
        <v>0</v>
      </c>
      <c r="S75" s="66" t="str">
        <f t="shared" ref="S75:AN75" si="44">IFERROR(S54/SUMIFS(S$21:S$36,$O$21:$O$36,$O75),"")</f>
      </c>
      <c r="T75" s="66" t="str">
        <f t="shared" si="44"/>
      </c>
      <c r="U75" s="66" t="str">
        <f t="shared" si="44"/>
      </c>
      <c r="V75" s="66" t="str">
        <f t="shared" si="44"/>
      </c>
      <c r="W75" s="66" t="str">
        <f t="shared" si="44"/>
      </c>
      <c r="X75" s="66" t="str">
        <f t="shared" si="44"/>
      </c>
      <c r="Y75" s="66" t="str">
        <f t="shared" si="44"/>
      </c>
      <c r="Z75" s="66" t="str">
        <f t="shared" si="44"/>
      </c>
      <c r="AA75" s="66" t="str">
        <f t="shared" si="44"/>
      </c>
      <c r="AB75" s="66" t="str">
        <f t="shared" si="44"/>
      </c>
      <c r="AC75" s="66" t="n">
        <f t="shared" si="44"/>
        <v>5124.9322108395008</v>
      </c>
      <c r="AD75" s="66" t="n">
        <f t="shared" si="44"/>
        <v>4.9624928464957752E-3</v>
      </c>
      <c r="AE75" s="66" t="n">
        <f t="shared" si="44"/>
        <v>4.6827227285438531E-3</v>
      </c>
      <c r="AF75" s="66" t="n">
        <f t="shared" si="44"/>
        <v>0</v>
      </c>
      <c r="AG75" s="66" t="n">
        <f t="shared" si="44"/>
        <v>0</v>
      </c>
      <c r="AH75" s="66" t="n">
        <f t="shared" si="44"/>
        <v>0</v>
      </c>
      <c r="AI75" s="66" t="n">
        <f t="shared" si="44"/>
        <v>0</v>
      </c>
      <c r="AJ75" s="66" t="n">
        <f t="shared" si="44"/>
        <v>0</v>
      </c>
      <c r="AK75" s="66" t="n">
        <f t="shared" si="44"/>
        <v>0</v>
      </c>
      <c r="AL75" s="66" t="n">
        <f t="shared" si="44"/>
        <v>-2.1764419443885911E-2</v>
      </c>
      <c r="AM75" s="66" t="n">
        <f t="shared" si="44"/>
        <v>-31088784.237176999</v>
      </c>
      <c r="AN75" s="66" t="n">
        <f t="shared" si="44"/>
        <v>-41512197.709853351</v>
      </c>
      <c r="AO75" s="153" t="n">
        <f t="shared" ref="AO75:AZ75" si="45">IF(AO9="","",AO9/VLOOKUP(AO$67,deflator,2,FALSE)/1000000000)</f>
        <v>1.5982741809058192</v>
      </c>
      <c r="AP75" s="153" t="n">
        <f t="shared" si="45"/>
        <v>0.15203991640209361</v>
      </c>
      <c r="AQ75" s="153" t="n">
        <f t="shared" si="45"/>
        <v>0.28105160787751599</v>
      </c>
      <c r="AR75" s="153" t="n">
        <f t="shared" si="45"/>
        <v>0.1446358083219409</v>
      </c>
      <c r="AS75" s="153" t="n">
        <f t="shared" si="45"/>
        <v>5.8455660738127475E-2</v>
      </c>
      <c r="AT75" s="153" t="n">
        <f t="shared" si="45"/>
        <v>0.3072077399462449</v>
      </c>
      <c r="AU75" s="153" t="n">
        <f t="shared" si="45"/>
        <v>0</v>
      </c>
      <c r="AV75" s="153" t="n">
        <f t="shared" si="45"/>
        <v>0</v>
      </c>
      <c r="AW75" s="153" t="n">
        <f t="shared" si="45"/>
        <v>0</v>
      </c>
      <c r="AX75" s="153" t="n">
        <f t="shared" si="45"/>
        <v>0</v>
      </c>
      <c r="AY75" s="153" t="n">
        <f t="shared" si="45"/>
        <v>0</v>
      </c>
      <c r="AZ75" s="154" t="n">
        <f t="shared" si="45"/>
        <v>0</v>
      </c>
    </row>
    <row r="76">
      <c r="A76" s="129" t="s">
        <v>118</v>
      </c>
      <c r="B76" s="1" t="s">
        <v>119</v>
      </c>
      <c r="C76" s="1" t="s">
        <v>63</v>
      </c>
      <c r="D76" s="1" t="s">
        <v>63</v>
      </c>
      <c r="E76" s="26" t="n">
        <f t="shared" si="9"/>
        <v>83.095962288730746</v>
      </c>
      <c r="F76" s="26" t="n">
        <f t="shared" si="10"/>
        <v>100.39573789341155</v>
      </c>
      <c r="G76" s="26" t="n">
        <f t="shared" si="11"/>
        <v>102.17946721720799</v>
      </c>
      <c r="H76" s="26" t="n">
        <f t="shared" si="12"/>
        <v>45.308823947154401</v>
      </c>
      <c r="I76" s="29" t="n">
        <f t="shared" si="18"/>
        <v>1.7766982555476485E-2</v>
      </c>
      <c r="J76" s="25" t="n">
        <f t="shared" si="19"/>
        <v>0.22965622399519758</v>
      </c>
      <c r="K76" s="25" t="n">
        <f t="shared" si="20"/>
        <v>0.44342395963798847</v>
      </c>
      <c r="L76" s="25" t="n">
        <f t="shared" si="21"/>
        <v>0.52210772879191503</v>
      </c>
      <c r="M76" s="128" t="n">
        <f t="shared" si="13"/>
        <v>0.45766928039629357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8" t="n">
        <f t="shared" ref="AO76:AZ76" si="48">IF(AO10="","",AO10/VLOOKUP(AO$67,deflator,2,FALSE)/1000000000)</f>
        <v>109.27370313347124</v>
      </c>
      <c r="AP76" s="148" t="n">
        <f t="shared" si="48"/>
        <v>89.267136316624587</v>
      </c>
      <c r="AQ76" s="148" t="n">
        <f t="shared" si="48"/>
        <v>91.087847271430647</v>
      </c>
      <c r="AR76" s="148" t="n">
        <f t="shared" si="48"/>
        <v>83.095962288730746</v>
      </c>
      <c r="AS76" s="148" t="n">
        <f t="shared" si="48"/>
        <v>83.192908465849698</v>
      </c>
      <c r="AT76" s="148" t="n">
        <f t="shared" si="48"/>
        <v>85.83275682355837</v>
      </c>
      <c r="AU76" s="148" t="n">
        <f t="shared" si="48"/>
        <v>96.370619520151109</v>
      </c>
      <c r="AV76" s="148" t="n">
        <f t="shared" si="48"/>
        <v>101.59759325357186</v>
      </c>
      <c r="AW76" s="148" t="n">
        <f t="shared" si="48"/>
        <v>119.65428868732901</v>
      </c>
      <c r="AX76" s="148" t="n">
        <f t="shared" si="48"/>
        <v>100.39573789341155</v>
      </c>
      <c r="AY76" s="148" t="n">
        <f t="shared" si="48"/>
        <v>102.17946721720799</v>
      </c>
      <c r="AZ76" s="152" t="n">
        <f t="shared" si="48"/>
        <v>45.308823947154401</v>
      </c>
    </row>
    <row r="77">
      <c r="A77" s="129" t="s">
        <v>118</v>
      </c>
      <c r="B77" s="1" t="s">
        <v>119</v>
      </c>
      <c r="C77" s="1" t="s">
        <v>64</v>
      </c>
      <c r="D77" s="1" t="s">
        <v>65</v>
      </c>
      <c r="E77" s="26" t="n">
        <f t="shared" si="9"/>
        <v>2.6446888724590032</v>
      </c>
      <c r="F77" s="26" t="n">
        <f t="shared" si="10"/>
        <v>3.7890594818646557</v>
      </c>
      <c r="G77" s="26" t="n">
        <f t="shared" si="11"/>
        <v>4.6797743012310002</v>
      </c>
      <c r="H77" s="26" t="n">
        <f t="shared" si="12"/>
        <v>2.3514088685172898</v>
      </c>
      <c r="I77" s="29" t="n">
        <f t="shared" si="18"/>
        <v>0.23507543854339552</v>
      </c>
      <c r="J77" s="25" t="n">
        <f t="shared" si="19"/>
        <v>0.76949899474556971</v>
      </c>
      <c r="K77" s="25" t="n">
        <f t="shared" si="20"/>
        <v>0.50246202426872577</v>
      </c>
      <c r="L77" s="25" t="n">
        <f t="shared" si="21"/>
        <v>2.3912302522389798E-2</v>
      </c>
      <c r="M77" s="128" t="n">
        <f t="shared" si="13"/>
        <v>2.3751832667891593E-2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8" t="n">
        <f t="shared" ref="AO77:AZ77" si="51">IF(AO11="","",AO11/VLOOKUP(AO$67,deflator,2,FALSE)/1000000000)</f>
        <v>6.0647650705672165</v>
      </c>
      <c r="AP77" s="148" t="n">
        <f t="shared" si="51"/>
        <v>3.9140143016169477</v>
      </c>
      <c r="AQ77" s="148" t="n">
        <f t="shared" si="51"/>
        <v>3.3241077614433276</v>
      </c>
      <c r="AR77" s="148" t="n">
        <f t="shared" si="51"/>
        <v>2.6446888724590032</v>
      </c>
      <c r="AS77" s="148" t="n">
        <f t="shared" si="51"/>
        <v>2.2154529361998696</v>
      </c>
      <c r="AT77" s="148" t="n">
        <f t="shared" si="51"/>
        <v>2.2170003809480092</v>
      </c>
      <c r="AU77" s="148" t="n">
        <f t="shared" si="51"/>
        <v>2.5984877388398253</v>
      </c>
      <c r="AV77" s="148" t="n">
        <f t="shared" si="51"/>
        <v>3.262376484781087</v>
      </c>
      <c r="AW77" s="148" t="n">
        <f t="shared" si="51"/>
        <v>3.4105631830548915</v>
      </c>
      <c r="AX77" s="148" t="n">
        <f t="shared" si="51"/>
        <v>3.7890594818646557</v>
      </c>
      <c r="AY77" s="148" t="n">
        <f t="shared" si="51"/>
        <v>4.6797743012310002</v>
      </c>
      <c r="AZ77" s="152" t="n">
        <f t="shared" si="51"/>
        <v>2.3514088685172898</v>
      </c>
    </row>
    <row r="78">
      <c r="A78" s="129" t="s">
        <v>118</v>
      </c>
      <c r="B78" s="1" t="s">
        <v>119</v>
      </c>
      <c r="C78" s="1" t="s">
        <v>64</v>
      </c>
      <c r="D78" s="1" t="s">
        <v>66</v>
      </c>
      <c r="E78" s="26" t="n">
        <f t="shared" si="9"/>
        <v>2.7353052287841644</v>
      </c>
      <c r="F78" s="26" t="n">
        <f t="shared" si="10"/>
        <v>3.6896088153816544</v>
      </c>
      <c r="G78" s="26" t="n">
        <f t="shared" si="11"/>
        <v>3.5132251916371002</v>
      </c>
      <c r="H78" s="26" t="n">
        <f t="shared" si="12"/>
        <v>2.1677697975829715</v>
      </c>
      <c r="I78" s="29" t="n">
        <f t="shared" si="18"/>
        <v>-4.7805508001072194E-2</v>
      </c>
      <c r="J78" s="25" t="n">
        <f t="shared" si="19"/>
        <v>0.28439969136414045</v>
      </c>
      <c r="K78" s="25" t="n">
        <f t="shared" si="20"/>
        <v>0.61703126880199488</v>
      </c>
      <c r="L78" s="25" t="n">
        <f t="shared" si="21"/>
        <v>1.795157163660838E-2</v>
      </c>
      <c r="M78" s="128" t="n">
        <f t="shared" si="13"/>
        <v>2.1896874756267583E-2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8" t="n">
        <f t="shared" ref="AO78:AZ78" si="54">IF(AO12="","",AO12/VLOOKUP(AO$67,deflator,2,FALSE)/1000000000)</f>
        <v>8.7444868974853325</v>
      </c>
      <c r="AP78" s="148" t="n">
        <f t="shared" si="54"/>
        <v>5.6018145204207856</v>
      </c>
      <c r="AQ78" s="148" t="n">
        <f t="shared" si="54"/>
        <v>3.3731227502455665</v>
      </c>
      <c r="AR78" s="148" t="n">
        <f t="shared" si="54"/>
        <v>2.7353052287841644</v>
      </c>
      <c r="AS78" s="148" t="n">
        <f t="shared" si="54"/>
        <v>3.1804921740790748</v>
      </c>
      <c r="AT78" s="148" t="n">
        <f t="shared" si="54"/>
        <v>3.4719772690903632</v>
      </c>
      <c r="AU78" s="148" t="n">
        <f t="shared" si="54"/>
        <v>5.0250400719553143</v>
      </c>
      <c r="AV78" s="148" t="n">
        <f t="shared" si="54"/>
        <v>4.451244440944186</v>
      </c>
      <c r="AW78" s="148" t="n">
        <f t="shared" si="54"/>
        <v>4.3602128981481583</v>
      </c>
      <c r="AX78" s="148" t="n">
        <f t="shared" si="54"/>
        <v>3.6896088153816544</v>
      </c>
      <c r="AY78" s="148" t="n">
        <f t="shared" si="54"/>
        <v>3.5132251916371002</v>
      </c>
      <c r="AZ78" s="152" t="n">
        <f t="shared" si="54"/>
        <v>2.1677697975829715</v>
      </c>
    </row>
    <row r="79">
      <c r="A79" s="129" t="s">
        <v>118</v>
      </c>
      <c r="B79" s="1" t="s">
        <v>119</v>
      </c>
      <c r="C79" s="1" t="s">
        <v>67</v>
      </c>
      <c r="D79" s="1" t="s">
        <v>67</v>
      </c>
      <c r="E79" s="26" t="n">
        <f t="shared" si="9"/>
        <v>11.013107675973735</v>
      </c>
      <c r="F79" s="26" t="n">
        <f t="shared" si="10"/>
        <v>14.920101612615182</v>
      </c>
      <c r="G79" s="26" t="n">
        <f t="shared" si="11"/>
        <v>12.150575424471901</v>
      </c>
      <c r="H79" s="26" t="n">
        <f t="shared" si="12"/>
        <v>10.850506500458529</v>
      </c>
      <c r="I79" s="29" t="n">
        <f t="shared" si="18"/>
        <v>-0.18562381544383066</v>
      </c>
      <c r="J79" s="25" t="n">
        <f t="shared" si="19"/>
        <v>0.10328308611561776</v>
      </c>
      <c r="K79" s="25" t="n">
        <f t="shared" si="20"/>
        <v>0.89300350982596555</v>
      </c>
      <c r="L79" s="25" t="n">
        <f t="shared" si="21"/>
        <v>6.2085950447366471E-2</v>
      </c>
      <c r="M79" s="128" t="n">
        <f t="shared" si="13"/>
        <v>0.10960212756332299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8" t="n">
        <f t="shared" ref="AO79:AZ79" si="57">IF(AO13="","",AO13/VLOOKUP(AO$67,deflator,2,FALSE)/1000000000)</f>
        <v>16.314030134142048</v>
      </c>
      <c r="AP79" s="148" t="n">
        <f t="shared" si="57"/>
        <v>12.899578302069202</v>
      </c>
      <c r="AQ79" s="148" t="n">
        <f t="shared" si="57"/>
        <v>12.002450623886336</v>
      </c>
      <c r="AR79" s="148" t="n">
        <f t="shared" si="57"/>
        <v>11.013107675973735</v>
      </c>
      <c r="AS79" s="148" t="n">
        <f t="shared" si="57"/>
        <v>12.469327295867826</v>
      </c>
      <c r="AT79" s="148" t="n">
        <f t="shared" si="57"/>
        <v>11.249454258773202</v>
      </c>
      <c r="AU79" s="148" t="n">
        <f t="shared" si="57"/>
        <v>10.149820907200404</v>
      </c>
      <c r="AV79" s="148" t="n">
        <f t="shared" si="57"/>
        <v>12.565617650145306</v>
      </c>
      <c r="AW79" s="148" t="n">
        <f t="shared" si="57"/>
        <v>12.639219213627628</v>
      </c>
      <c r="AX79" s="148" t="n">
        <f t="shared" si="57"/>
        <v>14.920101612615182</v>
      </c>
      <c r="AY79" s="148" t="n">
        <f t="shared" si="57"/>
        <v>12.150575424471901</v>
      </c>
      <c r="AZ79" s="152" t="n">
        <f t="shared" si="57"/>
        <v>10.850506500458529</v>
      </c>
    </row>
    <row r="80">
      <c r="A80" s="129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6" t="n">
        <f t="shared" si="9"/>
        <v>64.569161114295497</v>
      </c>
      <c r="F80" s="26" t="n">
        <f t="shared" si="10"/>
        <v>70.8183835311835</v>
      </c>
      <c r="G80" s="26" t="n">
        <f t="shared" si="11"/>
        <v>69.021301183297496</v>
      </c>
      <c r="H80" s="26" t="n">
        <f t="shared" si="12"/>
        <v>36.031282381825385</v>
      </c>
      <c r="I80" s="29" t="n">
        <f t="shared" si="18"/>
        <v>-2.5375930066162788E-2</v>
      </c>
      <c r="J80" s="25" t="n">
        <f t="shared" si="19"/>
        <v>6.8951493130306574E-2</v>
      </c>
      <c r="K80" s="25" t="n">
        <f t="shared" si="20"/>
        <v>0.52203134052976408</v>
      </c>
      <c r="L80" s="25" t="n">
        <f t="shared" si="21"/>
        <v>0.35267902427470549</v>
      </c>
      <c r="M80" s="128" t="n">
        <f t="shared" si="13"/>
        <v>0.36395584000765807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8" t="n">
        <f t="shared" ref="AO80:AZ80" si="64">IF(AO14="","",AO14/VLOOKUP(AO$67,deflator,2,FALSE)/1000000000)</f>
        <v>79.856799966561169</v>
      </c>
      <c r="AP80" s="148" t="n">
        <f t="shared" si="64"/>
        <v>74.878906294923112</v>
      </c>
      <c r="AQ80" s="148" t="n">
        <f t="shared" si="64"/>
        <v>68.240515755922061</v>
      </c>
      <c r="AR80" s="148" t="n">
        <f t="shared" si="64"/>
        <v>64.569161114295497</v>
      </c>
      <c r="AS80" s="148" t="n">
        <f t="shared" si="64"/>
        <v>62.166977939472552</v>
      </c>
      <c r="AT80" s="148" t="n">
        <f t="shared" si="64"/>
        <v>66.978621724400526</v>
      </c>
      <c r="AU80" s="148" t="n">
        <f t="shared" si="64"/>
        <v>66.489430972570958</v>
      </c>
      <c r="AV80" s="148" t="n">
        <f t="shared" si="64"/>
        <v>72.026791160519721</v>
      </c>
      <c r="AW80" s="148" t="n">
        <f t="shared" si="64"/>
        <v>67.599150804311407</v>
      </c>
      <c r="AX80" s="148" t="n">
        <f t="shared" si="64"/>
        <v>70.8183835311835</v>
      </c>
      <c r="AY80" s="148" t="n">
        <f t="shared" si="64"/>
        <v>69.021301183297496</v>
      </c>
      <c r="AZ80" s="152" t="n">
        <f t="shared" si="64"/>
        <v>36.031282381825385</v>
      </c>
    </row>
    <row r="81">
      <c r="A81" s="129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6" t="n">
        <f t="shared" si="9"/>
        <v>0.64320472584524413</v>
      </c>
      <c r="F81" s="26" t="n">
        <f t="shared" si="10"/>
        <v>4.8289111404596339</v>
      </c>
      <c r="G81" s="26" t="n">
        <f t="shared" si="11"/>
        <v>4.1613733043488006</v>
      </c>
      <c r="H81" s="26" t="n">
        <f t="shared" si="12"/>
        <v>2.2892584470787578</v>
      </c>
      <c r="I81" s="29" t="n">
        <f t="shared" si="18"/>
        <v>-0.13823775519863768</v>
      </c>
      <c r="J81" s="25" t="n">
        <f t="shared" si="19"/>
        <v>5.4697492682136053</v>
      </c>
      <c r="K81" s="25" t="n">
        <f t="shared" si="20"/>
        <v>0.55012090472306141</v>
      </c>
      <c r="L81" s="25" t="n">
        <f t="shared" si="21"/>
        <v>2.1263422327014812E-2</v>
      </c>
      <c r="M81" s="128" t="n">
        <f t="shared" si="13"/>
        <v>2.3124044608566215E-2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25" t="str">
        <f t="shared" ref="S81:AN81" si="66">IFERROR(S60/SUMIFS(S$21:S$36,$O$21:$O$36,$O81),"")</f>
      </c>
      <c r="T81" s="25" t="str">
        <f t="shared" si="66"/>
      </c>
      <c r="U81" s="25" t="str">
        <f t="shared" si="66"/>
      </c>
      <c r="V81" s="25" t="str">
        <f t="shared" si="66"/>
      </c>
      <c r="W81" s="25" t="str">
        <f t="shared" si="66"/>
      </c>
      <c r="X81" s="25" t="str">
        <f t="shared" si="66"/>
      </c>
      <c r="Y81" s="25" t="str">
        <f t="shared" si="66"/>
      </c>
      <c r="Z81" s="25" t="str">
        <f t="shared" si="66"/>
      </c>
      <c r="AA81" s="25" t="str">
        <f t="shared" si="66"/>
      </c>
      <c r="AB81" s="25" t="str">
        <f t="shared" si="66"/>
      </c>
      <c r="AC81" s="25" t="n">
        <f t="shared" si="66"/>
        <v>0</v>
      </c>
      <c r="AD81" s="25" t="n">
        <f t="shared" si="66"/>
        <v>0</v>
      </c>
      <c r="AE81" s="25" t="n">
        <f t="shared" si="66"/>
        <v>0</v>
      </c>
      <c r="AF81" s="25" t="n">
        <f t="shared" si="66"/>
        <v>0</v>
      </c>
      <c r="AG81" s="25" t="n">
        <f t="shared" si="66"/>
        <v>0</v>
      </c>
      <c r="AH81" s="25" t="n">
        <f t="shared" si="66"/>
        <v>0</v>
      </c>
      <c r="AI81" s="25" t="n">
        <f t="shared" si="66"/>
        <v>0</v>
      </c>
      <c r="AJ81" s="25" t="n">
        <f t="shared" si="66"/>
        <v>0</v>
      </c>
      <c r="AK81" s="25" t="n">
        <f t="shared" si="66"/>
        <v>0</v>
      </c>
      <c r="AL81" s="25" t="n">
        <f t="shared" si="66"/>
        <v>0</v>
      </c>
      <c r="AM81" s="25" t="n">
        <f t="shared" si="66"/>
        <v>0</v>
      </c>
      <c r="AN81" s="25" t="n">
        <f t="shared" si="66"/>
        <v>0</v>
      </c>
      <c r="AO81" s="148" t="n">
        <f t="shared" ref="AO81:AZ81" si="67">IF(AO15="","",AO15/VLOOKUP(AO$67,deflator,2,FALSE)/1000000000)</f>
        <v>3.5768803066255965</v>
      </c>
      <c r="AP81" s="148" t="n">
        <f t="shared" si="67"/>
        <v>4.2566637488108983</v>
      </c>
      <c r="AQ81" s="148" t="n">
        <f t="shared" si="67"/>
        <v>2.4449030676034824</v>
      </c>
      <c r="AR81" s="148" t="n">
        <f t="shared" si="67"/>
        <v>0.64320472584524413</v>
      </c>
      <c r="AS81" s="148" t="n">
        <f t="shared" si="67"/>
        <v>6.5889393081214038</v>
      </c>
      <c r="AT81" s="148" t="n">
        <f t="shared" si="67"/>
        <v>4.6938972896074977</v>
      </c>
      <c r="AU81" s="148" t="n">
        <f t="shared" si="67"/>
        <v>11.168005085485499</v>
      </c>
      <c r="AV81" s="148" t="n">
        <f t="shared" si="67"/>
        <v>10.81976590899041</v>
      </c>
      <c r="AW81" s="148" t="n">
        <f t="shared" si="67"/>
        <v>8.7670771771518137</v>
      </c>
      <c r="AX81" s="148" t="n">
        <f t="shared" si="67"/>
        <v>4.8289111404596339</v>
      </c>
      <c r="AY81" s="148" t="n">
        <f t="shared" si="67"/>
        <v>4.1613733043488006</v>
      </c>
      <c r="AZ81" s="152" t="n">
        <f t="shared" si="67"/>
        <v>2.2892584470787578</v>
      </c>
    </row>
    <row r="82">
      <c r="A82" s="129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6" t="n">
        <f t="shared" si="9"/>
        <v>1.9114061771050733E-4</v>
      </c>
      <c r="F82" s="26" t="str">
        <f t="shared" si="10"/>
      </c>
      <c r="G82" s="26" t="str">
        <f t="shared" si="11"/>
      </c>
      <c r="H82" s="26" t="str">
        <f t="shared" si="12"/>
      </c>
      <c r="I82" s="29" t="e">
        <f t="shared" si="18"/>
        <v>#VALUE!</v>
      </c>
      <c r="J82" s="25" t="e">
        <f t="shared" si="19"/>
        <v>#VALUE!</v>
      </c>
      <c r="K82" s="25" t="e">
        <f t="shared" si="20"/>
        <v>#VALUE!</v>
      </c>
      <c r="L82" s="25" t="n">
        <f t="shared" si="21"/>
        <v>0</v>
      </c>
      <c r="M82" s="128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25" t="str">
        <f t="shared" ref="S82:AN82" si="69">IFERROR(S61/SUMIFS(S$21:S$36,$O$21:$O$36,$O82),"")</f>
      </c>
      <c r="T82" s="25" t="str">
        <f t="shared" si="69"/>
      </c>
      <c r="U82" s="25" t="str">
        <f t="shared" si="69"/>
      </c>
      <c r="V82" s="25" t="str">
        <f t="shared" si="69"/>
      </c>
      <c r="W82" s="25" t="str">
        <f t="shared" si="69"/>
      </c>
      <c r="X82" s="25" t="str">
        <f t="shared" si="69"/>
      </c>
      <c r="Y82" s="25" t="str">
        <f t="shared" si="69"/>
      </c>
      <c r="Z82" s="25" t="str">
        <f t="shared" si="69"/>
      </c>
      <c r="AA82" s="25" t="str">
        <f t="shared" si="69"/>
      </c>
      <c r="AB82" s="25" t="str">
        <f t="shared" si="69"/>
      </c>
      <c r="AC82" s="25" t="n">
        <f t="shared" si="69"/>
        <v>0.36934596998381569</v>
      </c>
      <c r="AD82" s="25" t="n">
        <f t="shared" si="69"/>
        <v>0</v>
      </c>
      <c r="AE82" s="25" t="n">
        <f t="shared" si="69"/>
        <v>0</v>
      </c>
      <c r="AF82" s="25" t="n">
        <f t="shared" si="69"/>
        <v>1.3812751757798944</v>
      </c>
      <c r="AG82" s="25" t="n">
        <f t="shared" si="69"/>
        <v>0</v>
      </c>
      <c r="AH82" s="25" t="n">
        <f t="shared" si="69"/>
        <v>0</v>
      </c>
      <c r="AI82" s="25" t="n">
        <f t="shared" si="69"/>
        <v>0</v>
      </c>
      <c r="AJ82" s="25" t="n">
        <f t="shared" si="69"/>
        <v>0</v>
      </c>
      <c r="AK82" s="25" t="n">
        <f t="shared" si="69"/>
        <v>0</v>
      </c>
      <c r="AL82" s="25" t="n">
        <f t="shared" si="69"/>
        <v>0</v>
      </c>
      <c r="AM82" s="25" t="n">
        <f t="shared" si="69"/>
        <v>2.0452550826591631</v>
      </c>
      <c r="AN82" s="25" t="n">
        <f t="shared" si="69"/>
        <v>0</v>
      </c>
      <c r="AO82" s="148" t="n">
        <f t="shared" ref="AO82:AZ82" si="70">IF(AO16="","",AO16/VLOOKUP(AO$67,deflator,2,FALSE)/1000000000)</f>
        <v>4.3659498641237969E-3</v>
      </c>
      <c r="AP82" s="148" t="n">
        <f t="shared" si="70"/>
        <v>-3.7266351541609698E-2</v>
      </c>
      <c r="AQ82" s="148" t="n">
        <f t="shared" si="70"/>
        <v>-3.1086177528058399E-2</v>
      </c>
      <c r="AR82" s="148" t="n">
        <f t="shared" si="70"/>
        <v>1.9114061771050733E-4</v>
      </c>
      <c r="AS82" s="148" t="str">
        <f t="shared" si="70"/>
      </c>
      <c r="AT82" s="148" t="str">
        <f t="shared" si="70"/>
      </c>
      <c r="AU82" s="148" t="str">
        <f t="shared" si="70"/>
      </c>
      <c r="AV82" s="148" t="n">
        <f t="shared" si="70"/>
        <v>0</v>
      </c>
      <c r="AW82" s="148" t="str">
        <f t="shared" si="70"/>
      </c>
      <c r="AX82" s="148" t="str">
        <f t="shared" si="70"/>
      </c>
      <c r="AY82" s="148" t="str">
        <f t="shared" si="70"/>
      </c>
      <c r="AZ82" s="152" t="str">
        <f t="shared" si="70"/>
      </c>
    </row>
    <row r="83" ht="15.75" customHeight="1">
      <c r="A83" s="127" t="str">
        <f t="shared" si="58"/>
        <v>0</v>
      </c>
      <c r="B83" s="126" t="str">
        <f t="shared" si="59"/>
        <v>Services &amp; R&amp;D</v>
      </c>
      <c r="C83" s="126" t="str">
        <f t="shared" si="60"/>
        <v>Unclear</v>
      </c>
      <c r="D83" s="126" t="n">
        <f t="shared" si="61"/>
        <v>0</v>
      </c>
      <c r="E83" s="145" t="n">
        <f t="shared" si="9"/>
        <v>0.72621668456250432</v>
      </c>
      <c r="F83" s="145" t="n">
        <f t="shared" si="10"/>
        <v>0</v>
      </c>
      <c r="G83" s="145" t="n">
        <f t="shared" si="11"/>
        <v>0</v>
      </c>
      <c r="H83" s="145" t="n">
        <f t="shared" si="12"/>
        <v>0</v>
      </c>
      <c r="I83" s="146" t="e">
        <f t="shared" si="18"/>
        <v>#DIV/0!</v>
      </c>
      <c r="J83" s="125" t="n">
        <f t="shared" si="19"/>
        <v>-1</v>
      </c>
      <c r="K83" s="125" t="e">
        <f t="shared" si="20"/>
        <v>#DIV/0!</v>
      </c>
      <c r="L83" s="125" t="n">
        <f t="shared" si="21"/>
        <v>0</v>
      </c>
      <c r="M83" s="119" t="n">
        <f t="shared" si="13"/>
        <v>0</v>
      </c>
      <c r="O83" s="126" t="str">
        <f t="shared" si="22"/>
        <v>0</v>
      </c>
      <c r="P83" s="126" t="str">
        <f t="shared" ref="P83:R83" si="71">P17</f>
        <v>Services &amp; R&amp;D</v>
      </c>
      <c r="Q83" s="126" t="str">
        <f t="shared" si="71"/>
        <v>Unclear</v>
      </c>
      <c r="R83" s="126" t="n">
        <f t="shared" si="71"/>
        <v>0</v>
      </c>
      <c r="S83" s="125" t="str">
        <f t="shared" ref="S83:AN83" si="72">IFERROR(S62/SUMIFS(S$21:S$36,$O$21:$O$36,$O83),"")</f>
      </c>
      <c r="T83" s="125" t="str">
        <f t="shared" si="72"/>
      </c>
      <c r="U83" s="125" t="str">
        <f t="shared" si="72"/>
      </c>
      <c r="V83" s="125" t="str">
        <f t="shared" si="72"/>
      </c>
      <c r="W83" s="125" t="str">
        <f t="shared" si="72"/>
      </c>
      <c r="X83" s="125" t="str">
        <f t="shared" si="72"/>
      </c>
      <c r="Y83" s="125" t="str">
        <f t="shared" si="72"/>
      </c>
      <c r="Z83" s="125" t="str">
        <f t="shared" si="72"/>
      </c>
      <c r="AA83" s="125" t="str">
        <f t="shared" si="72"/>
      </c>
      <c r="AB83" s="125" t="str">
        <f t="shared" si="72"/>
      </c>
      <c r="AC83" s="125" t="n">
        <f t="shared" si="72"/>
        <v>0</v>
      </c>
      <c r="AD83" s="125" t="n">
        <f t="shared" si="72"/>
        <v>2.1135196276825144E-3</v>
      </c>
      <c r="AE83" s="125" t="n">
        <f t="shared" si="72"/>
        <v>0</v>
      </c>
      <c r="AF83" s="125" t="n">
        <f t="shared" si="72"/>
        <v>0</v>
      </c>
      <c r="AG83" s="125" t="n">
        <f t="shared" si="72"/>
        <v>0</v>
      </c>
      <c r="AH83" s="125" t="n">
        <f t="shared" si="72"/>
        <v>0</v>
      </c>
      <c r="AI83" s="125" t="n">
        <f t="shared" si="72"/>
        <v>0</v>
      </c>
      <c r="AJ83" s="125" t="n">
        <f t="shared" si="72"/>
        <v>0</v>
      </c>
      <c r="AK83" s="125" t="n">
        <f t="shared" si="72"/>
        <v>0</v>
      </c>
      <c r="AL83" s="125" t="n">
        <f t="shared" si="72"/>
        <v>0</v>
      </c>
      <c r="AM83" s="125" t="n">
        <f t="shared" si="72"/>
        <v>125.0766355962012</v>
      </c>
      <c r="AN83" s="125" t="n">
        <f t="shared" si="72"/>
        <v>0</v>
      </c>
      <c r="AO83" s="155" t="n">
        <f t="shared" ref="AO83:AZ83" si="73">IF(AO17="","",AO17/VLOOKUP(AO$67,deflator,2,FALSE)/1000000000)</f>
        <v>0.56157812356822312</v>
      </c>
      <c r="AP83" s="155" t="n">
        <f t="shared" si="73"/>
        <v>0.52426400704666831</v>
      </c>
      <c r="AQ83" s="155" t="n">
        <f t="shared" si="73"/>
        <v>0.53911865214282095</v>
      </c>
      <c r="AR83" s="155" t="n">
        <f t="shared" si="73"/>
        <v>0.72621668456250432</v>
      </c>
      <c r="AS83" s="155" t="n">
        <f t="shared" si="73"/>
        <v>0.40511686135120312</v>
      </c>
      <c r="AT83" s="155" t="n">
        <f t="shared" si="73"/>
        <v>1.1207218158594809</v>
      </c>
      <c r="AU83" s="155" t="n">
        <f t="shared" si="73"/>
        <v>0</v>
      </c>
      <c r="AV83" s="155" t="n">
        <f t="shared" si="73"/>
        <v>5.7010718032890969E-5</v>
      </c>
      <c r="AW83" s="155" t="n">
        <f t="shared" si="73"/>
        <v>0</v>
      </c>
      <c r="AX83" s="155" t="n">
        <f t="shared" si="73"/>
        <v>0</v>
      </c>
      <c r="AY83" s="155" t="n">
        <f t="shared" si="73"/>
        <v>0</v>
      </c>
      <c r="AZ83" s="156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6" t="str">
        <f t="shared" si="9"/>
      </c>
      <c r="F84" s="26" t="n">
        <f t="shared" si="10"/>
        <v>4.0239003057153112E-4</v>
      </c>
      <c r="G84" s="26" t="str">
        <f t="shared" si="11"/>
      </c>
      <c r="H84" s="26" t="str">
        <f t="shared" si="12"/>
      </c>
      <c r="I84" s="29" t="e">
        <f t="shared" si="18"/>
        <v>#VALUE!</v>
      </c>
      <c r="J84" s="25" t="e">
        <f t="shared" si="19"/>
        <v>#VALUE!</v>
      </c>
      <c r="K84" s="25" t="e">
        <f t="shared" si="20"/>
        <v>#VALUE!</v>
      </c>
      <c r="L84" s="25" t="str">
        <f t="shared" si="21"/>
      </c>
      <c r="M84" s="25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8" t="n">
        <f t="shared" ref="AO84:AZ84" si="75">IF(AO18="","",AO18/VLOOKUP(AO$67,deflator,2,FALSE)/1000000000)</f>
        <v>-4.5948079091233105E-6</v>
      </c>
      <c r="AP84" s="148" t="n">
        <f t="shared" si="75"/>
        <v>-6.4493338663491965E-5</v>
      </c>
      <c r="AQ84" s="148" t="str">
        <f t="shared" si="75"/>
      </c>
      <c r="AR84" s="148" t="str">
        <f t="shared" si="75"/>
      </c>
      <c r="AS84" s="148" t="n">
        <f t="shared" si="75"/>
        <v>4.2584851776797366E-3</v>
      </c>
      <c r="AT84" s="148" t="n">
        <f t="shared" si="75"/>
        <v>-2.86337355131209E-7</v>
      </c>
      <c r="AU84" s="148" t="str">
        <f t="shared" si="75"/>
      </c>
      <c r="AV84" s="148" t="n">
        <f t="shared" si="75"/>
        <v>5.217795985436942E-4</v>
      </c>
      <c r="AW84" s="148" t="n">
        <f t="shared" si="75"/>
        <v>0</v>
      </c>
      <c r="AX84" s="148" t="n">
        <f t="shared" si="75"/>
        <v>4.0239003057153112E-4</v>
      </c>
      <c r="AY84" s="148" t="str">
        <f t="shared" si="75"/>
      </c>
      <c r="AZ84" s="148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6" t="str">
        <f t="shared" si="9"/>
      </c>
      <c r="F85" s="96" t="str">
        <f t="shared" si="10"/>
      </c>
      <c r="G85" s="96" t="str">
        <f t="shared" si="11"/>
      </c>
      <c r="H85" s="96" t="str">
        <f t="shared" si="12"/>
      </c>
      <c r="I85" s="81" t="e">
        <f t="shared" si="18"/>
        <v>#VALUE!</v>
      </c>
      <c r="J85" s="71" t="e">
        <f t="shared" si="19"/>
        <v>#VALUE!</v>
      </c>
      <c r="K85" s="71" t="e">
        <f t="shared" si="20"/>
        <v>#VALUE!</v>
      </c>
      <c r="L85" s="25" t="str">
        <f t="shared" si="21"/>
      </c>
      <c r="M85" s="25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8" t="str">
        <f t="shared" ref="AO85:AZ85" si="77">IF(AO19="","",AO19/VLOOKUP(AO$67,deflator,2,FALSE)/1000000000)</f>
      </c>
      <c r="AP85" s="148" t="str">
        <f t="shared" si="77"/>
      </c>
      <c r="AQ85" s="148" t="str">
        <f t="shared" si="77"/>
      </c>
      <c r="AR85" s="148" t="str">
        <f t="shared" si="77"/>
      </c>
      <c r="AS85" s="148" t="str">
        <f t="shared" si="77"/>
      </c>
      <c r="AT85" s="148" t="str">
        <f t="shared" si="77"/>
      </c>
      <c r="AU85" s="148" t="str">
        <f t="shared" si="77"/>
      </c>
      <c r="AV85" s="148" t="str">
        <f t="shared" si="77"/>
      </c>
      <c r="AW85" s="148" t="str">
        <f t="shared" si="77"/>
      </c>
      <c r="AX85" s="148" t="str">
        <f t="shared" si="77"/>
      </c>
      <c r="AY85" s="148" t="str">
        <f t="shared" si="77"/>
      </c>
      <c r="AZ85" s="148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6" t="str">
        <f t="shared" si="9"/>
      </c>
      <c r="F86" s="96" t="str">
        <f t="shared" si="10"/>
      </c>
      <c r="G86" s="96" t="str">
        <f t="shared" si="11"/>
      </c>
      <c r="H86" s="96" t="str">
        <f t="shared" si="12"/>
      </c>
      <c r="I86" s="81" t="e">
        <f t="shared" si="18"/>
        <v>#VALUE!</v>
      </c>
      <c r="J86" s="71" t="e">
        <f t="shared" si="19"/>
        <v>#VALUE!</v>
      </c>
      <c r="K86" s="71" t="e">
        <f t="shared" si="20"/>
        <v>#VALUE!</v>
      </c>
      <c r="L86" s="25" t="str">
        <f t="shared" si="21"/>
      </c>
      <c r="M86" s="25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8" t="n">
        <f t="shared" ref="AO86:AZ86" si="79">IF(AO20="","",AO20/VLOOKUP(AO$67,deflator,2,FALSE)/1000000000)</f>
        <v>-3.5626857552502397E-6</v>
      </c>
      <c r="AP86" s="148" t="n">
        <f t="shared" si="79"/>
        <v>-5.8831148929310751E-5</v>
      </c>
      <c r="AQ86" s="148" t="str">
        <f t="shared" si="79"/>
      </c>
      <c r="AR86" s="148" t="str">
        <f t="shared" si="79"/>
      </c>
      <c r="AS86" s="148" t="n">
        <f t="shared" si="79"/>
        <v>-1.2728613269783469E-9</v>
      </c>
      <c r="AT86" s="148" t="str">
        <f t="shared" si="79"/>
      </c>
      <c r="AU86" s="148" t="str">
        <f t="shared" si="79"/>
      </c>
      <c r="AV86" s="148" t="str">
        <f t="shared" si="79"/>
      </c>
      <c r="AW86" s="148" t="str">
        <f t="shared" si="79"/>
      </c>
      <c r="AX86" s="148" t="str">
        <f t="shared" si="79"/>
      </c>
      <c r="AY86" s="148" t="str">
        <f t="shared" si="79"/>
      </c>
      <c r="AZ86" s="148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6" t="str">
        <f t="shared" si="9"/>
      </c>
      <c r="F87" s="96" t="n">
        <f t="shared" si="10"/>
        <v>0</v>
      </c>
      <c r="G87" s="96" t="n">
        <f t="shared" si="11"/>
        <v>0</v>
      </c>
      <c r="H87" s="96" t="str">
        <f t="shared" si="12"/>
      </c>
      <c r="I87" s="81" t="e">
        <f t="shared" si="18"/>
        <v>#DIV/0!</v>
      </c>
      <c r="J87" s="71" t="e">
        <f t="shared" si="19"/>
        <v>#VALUE!</v>
      </c>
      <c r="K87" s="71" t="e">
        <f t="shared" si="20"/>
        <v>#VALUE!</v>
      </c>
      <c r="L87" s="25" t="str">
        <f t="shared" si="21"/>
      </c>
      <c r="M87" s="25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8" t="str">
        <f t="shared" ref="AO87:AZ87" si="81">IF(AO21="","",AO21/VLOOKUP(AO$67,deflator,2,FALSE)/1000000000)</f>
      </c>
      <c r="AP87" s="148" t="str">
        <f t="shared" si="81"/>
      </c>
      <c r="AQ87" s="148" t="str">
        <f t="shared" si="81"/>
      </c>
      <c r="AR87" s="148" t="str">
        <f t="shared" si="81"/>
      </c>
      <c r="AS87" s="148" t="n">
        <f t="shared" si="81"/>
        <v>0</v>
      </c>
      <c r="AT87" s="148" t="str">
        <f t="shared" si="81"/>
      </c>
      <c r="AU87" s="148" t="str">
        <f t="shared" si="81"/>
      </c>
      <c r="AV87" s="148" t="str">
        <f t="shared" si="81"/>
      </c>
      <c r="AW87" s="148" t="n">
        <f t="shared" si="81"/>
        <v>0</v>
      </c>
      <c r="AX87" s="148" t="n">
        <f t="shared" si="81"/>
        <v>0</v>
      </c>
      <c r="AY87" s="148" t="n">
        <f t="shared" si="81"/>
        <v>0</v>
      </c>
      <c r="AZ87" s="148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6" t="str">
        <f t="shared" si="9"/>
      </c>
      <c r="F88" s="96" t="str">
        <f t="shared" si="10"/>
      </c>
      <c r="G88" s="96" t="str">
        <f t="shared" si="11"/>
      </c>
      <c r="H88" s="96" t="str">
        <f t="shared" si="12"/>
      </c>
      <c r="I88" s="81" t="e">
        <f t="shared" si="18"/>
        <v>#VALUE!</v>
      </c>
      <c r="J88" s="71" t="e">
        <f t="shared" si="19"/>
        <v>#VALUE!</v>
      </c>
      <c r="K88" s="71" t="e">
        <f t="shared" si="20"/>
        <v>#VALUE!</v>
      </c>
      <c r="L88" s="25" t="str">
        <f t="shared" si="21"/>
      </c>
      <c r="M88" s="25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8" t="str">
        <f t="shared" ref="AO88:AZ88" si="83">IF(AO22="","",AO22/VLOOKUP(AO$67,deflator,2,FALSE)/1000000000)</f>
      </c>
      <c r="AP88" s="148" t="str">
        <f t="shared" si="83"/>
      </c>
      <c r="AQ88" s="148" t="str">
        <f t="shared" si="83"/>
      </c>
      <c r="AR88" s="148" t="str">
        <f t="shared" si="83"/>
      </c>
      <c r="AS88" s="148" t="str">
        <f t="shared" si="83"/>
      </c>
      <c r="AT88" s="148" t="str">
        <f t="shared" si="83"/>
      </c>
      <c r="AU88" s="148" t="str">
        <f t="shared" si="83"/>
      </c>
      <c r="AV88" s="148" t="str">
        <f t="shared" si="83"/>
      </c>
      <c r="AW88" s="148" t="str">
        <f t="shared" si="83"/>
      </c>
      <c r="AX88" s="148" t="str">
        <f t="shared" si="83"/>
      </c>
      <c r="AY88" s="148" t="str">
        <f t="shared" si="83"/>
      </c>
      <c r="AZ88" s="148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6" t="str">
        <f t="shared" si="9"/>
      </c>
      <c r="F89" s="96" t="str">
        <f t="shared" si="10"/>
      </c>
      <c r="G89" s="96" t="str">
        <f t="shared" si="11"/>
      </c>
      <c r="H89" s="96" t="str">
        <f t="shared" si="12"/>
      </c>
      <c r="I89" s="81" t="e">
        <f t="shared" si="18"/>
        <v>#VALUE!</v>
      </c>
      <c r="J89" s="71" t="e">
        <f t="shared" si="19"/>
        <v>#VALUE!</v>
      </c>
      <c r="K89" s="71" t="e">
        <f t="shared" si="20"/>
        <v>#VALUE!</v>
      </c>
      <c r="L89" s="25" t="str">
        <f t="shared" si="21"/>
      </c>
      <c r="M89" s="25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8" t="str">
        <f t="shared" ref="AO89:AZ89" si="85">IF(AO23="","",AO23/VLOOKUP(AO$67,deflator,2,FALSE)/1000000000)</f>
      </c>
      <c r="AP89" s="148" t="str">
        <f t="shared" si="85"/>
      </c>
      <c r="AQ89" s="148" t="str">
        <f t="shared" si="85"/>
      </c>
      <c r="AR89" s="148" t="str">
        <f t="shared" si="85"/>
      </c>
      <c r="AS89" s="148" t="str">
        <f t="shared" si="85"/>
      </c>
      <c r="AT89" s="148" t="str">
        <f t="shared" si="85"/>
      </c>
      <c r="AU89" s="148" t="str">
        <f t="shared" si="85"/>
      </c>
      <c r="AV89" s="148" t="str">
        <f t="shared" si="85"/>
      </c>
      <c r="AW89" s="148" t="str">
        <f t="shared" si="85"/>
      </c>
      <c r="AX89" s="148" t="str">
        <f t="shared" si="85"/>
      </c>
      <c r="AY89" s="148" t="str">
        <f t="shared" si="85"/>
      </c>
      <c r="AZ89" s="148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6" t="n">
        <f t="shared" si="9"/>
        <v>3.598342701226736E-5</v>
      </c>
      <c r="F90" s="96" t="n">
        <f t="shared" si="10"/>
        <v>1.0692875949242953E-5</v>
      </c>
      <c r="G90" s="96" t="str">
        <f t="shared" si="11"/>
      </c>
      <c r="H90" s="96" t="n">
        <f t="shared" si="12"/>
        <v>9.5379837943531944E-6</v>
      </c>
      <c r="I90" s="81" t="e">
        <f t="shared" si="18"/>
        <v>#VALUE!</v>
      </c>
      <c r="J90" s="71" t="e">
        <f t="shared" si="19"/>
        <v>#VALUE!</v>
      </c>
      <c r="K90" s="71" t="e">
        <f t="shared" si="20"/>
        <v>#VALUE!</v>
      </c>
      <c r="L90" s="25" t="str">
        <f t="shared" si="21"/>
      </c>
      <c r="M90" s="25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8" t="str">
        <f t="shared" ref="AO90:AZ90" si="87">IF(AO24="","",AO24/VLOOKUP(AO$67,deflator,2,FALSE)/1000000000)</f>
      </c>
      <c r="AP90" s="148" t="str">
        <f t="shared" si="87"/>
      </c>
      <c r="AQ90" s="148" t="str">
        <f t="shared" si="87"/>
      </c>
      <c r="AR90" s="148" t="n">
        <f t="shared" si="87"/>
        <v>3.598342701226736E-5</v>
      </c>
      <c r="AS90" s="148" t="n">
        <f t="shared" si="87"/>
        <v>2.0677810695267026E-6</v>
      </c>
      <c r="AT90" s="148" t="n">
        <f t="shared" si="87"/>
        <v>1.57292939623693E-3</v>
      </c>
      <c r="AU90" s="148" t="n">
        <f t="shared" si="87"/>
        <v>2.3071991688199773E-5</v>
      </c>
      <c r="AV90" s="148" t="n">
        <f t="shared" si="87"/>
        <v>0</v>
      </c>
      <c r="AW90" s="148" t="n">
        <f t="shared" si="87"/>
        <v>3.4765657256334288E-4</v>
      </c>
      <c r="AX90" s="148" t="n">
        <f t="shared" si="87"/>
        <v>1.0692875949242953E-5</v>
      </c>
      <c r="AY90" s="148" t="str">
        <f t="shared" si="87"/>
      </c>
      <c r="AZ90" s="148" t="n">
        <f t="shared" si="87"/>
        <v>9.5379837943531944E-6</v>
      </c>
    </row>
    <row r="91">
      <c r="A91" s="133" t="str">
        <f t="shared" si="58"/>
        <v>1</v>
      </c>
      <c r="B91" s="132" t="str">
        <f t="shared" si="59"/>
        <v>Products</v>
      </c>
      <c r="C91" s="132" t="str">
        <f t="shared" si="60"/>
        <v>FFP</v>
      </c>
      <c r="D91" s="132" t="str">
        <f t="shared" si="61"/>
        <v>FFP</v>
      </c>
      <c r="E91" s="144" t="n">
        <f t="shared" si="9"/>
        <v>11.170216708898575</v>
      </c>
      <c r="F91" s="144" t="n">
        <f t="shared" si="10"/>
        <v>12.895326941454375</v>
      </c>
      <c r="G91" s="144" t="n">
        <f t="shared" si="11"/>
        <v>8.414666718487501</v>
      </c>
      <c r="H91" s="144" t="n">
        <f t="shared" si="12"/>
        <v>7.4232467692957975</v>
      </c>
      <c r="I91" s="116" t="n">
        <f t="shared" si="18"/>
        <v>-0.34746387147137592</v>
      </c>
      <c r="J91" s="131" t="n">
        <f t="shared" si="19"/>
        <v>-0.24668724539747822</v>
      </c>
      <c r="K91" s="131" t="n">
        <f t="shared" si="20"/>
        <v>0.88217953457223708</v>
      </c>
      <c r="L91" s="131" t="n">
        <f t="shared" si="21"/>
        <v>0.28226057281037104</v>
      </c>
      <c r="M91" s="130" t="n">
        <f t="shared" si="13"/>
        <v>0.30640884528062468</v>
      </c>
      <c r="O91" s="132" t="str">
        <f t="shared" si="22"/>
        <v>1</v>
      </c>
      <c r="P91" s="132" t="str">
        <f t="shared" ref="P91:R91" si="88">P25</f>
        <v>Products</v>
      </c>
      <c r="Q91" s="132" t="str">
        <f t="shared" si="88"/>
        <v>FFP</v>
      </c>
      <c r="R91" s="132" t="str">
        <f t="shared" si="88"/>
        <v>FFP</v>
      </c>
      <c r="S91" s="138"/>
      <c r="T91" s="138"/>
      <c r="U91" s="138"/>
      <c r="V91" s="138"/>
      <c r="W91" s="138"/>
      <c r="X91" s="138"/>
      <c r="Y91" s="138"/>
      <c r="Z91" s="138"/>
      <c r="AA91" s="138"/>
      <c r="AB91" s="138"/>
      <c r="AC91" s="138"/>
      <c r="AD91" s="138"/>
      <c r="AE91" s="138"/>
      <c r="AF91" s="138"/>
      <c r="AG91" s="138"/>
      <c r="AH91" s="138"/>
      <c r="AI91" s="138"/>
      <c r="AJ91" s="138"/>
      <c r="AK91" s="138"/>
      <c r="AL91" s="138"/>
      <c r="AM91" s="138"/>
      <c r="AN91" s="138"/>
      <c r="AO91" s="150" t="n">
        <f t="shared" ref="AO91:AZ91" si="89">IF(AO25="","",AO25/VLOOKUP(AO$67,deflator,2,FALSE)/1000000000)</f>
        <v>12.751912675601639</v>
      </c>
      <c r="AP91" s="150" t="n">
        <f t="shared" si="89"/>
        <v>13.587300894919821</v>
      </c>
      <c r="AQ91" s="150" t="n">
        <f t="shared" si="89"/>
        <v>8.4184295971337946</v>
      </c>
      <c r="AR91" s="150" t="n">
        <f t="shared" si="89"/>
        <v>11.170216708898575</v>
      </c>
      <c r="AS91" s="150" t="n">
        <f t="shared" si="89"/>
        <v>15.081635228214708</v>
      </c>
      <c r="AT91" s="150" t="n">
        <f t="shared" si="89"/>
        <v>14.034084534709548</v>
      </c>
      <c r="AU91" s="150" t="n">
        <f t="shared" si="89"/>
        <v>11.208338138951625</v>
      </c>
      <c r="AV91" s="150" t="n">
        <f t="shared" si="89"/>
        <v>17.844613804293839</v>
      </c>
      <c r="AW91" s="150" t="n">
        <f t="shared" si="89"/>
        <v>24.572265377358505</v>
      </c>
      <c r="AX91" s="150" t="n">
        <f t="shared" si="89"/>
        <v>12.895326941454375</v>
      </c>
      <c r="AY91" s="150" t="n">
        <f t="shared" si="89"/>
        <v>8.414666718487501</v>
      </c>
      <c r="AZ91" s="151" t="n">
        <f t="shared" si="89"/>
        <v>7.4232467692957975</v>
      </c>
    </row>
    <row r="92">
      <c r="A92" s="129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6" t="n">
        <f t="shared" si="9"/>
        <v>0.26522360845274878</v>
      </c>
      <c r="F92" s="26" t="n">
        <f t="shared" si="10"/>
        <v>7.36172219316754E-2</v>
      </c>
      <c r="G92" s="26" t="n">
        <f t="shared" si="11"/>
        <v>0.7602888027004</v>
      </c>
      <c r="H92" s="26" t="n">
        <f t="shared" si="12"/>
        <v>4.0707642335077017E-2</v>
      </c>
      <c r="I92" s="29" t="n">
        <f t="shared" si="18"/>
        <v>9.3275943149013258</v>
      </c>
      <c r="J92" s="25" t="n">
        <f t="shared" si="19"/>
        <v>1.8665955008143635</v>
      </c>
      <c r="K92" s="25" t="n">
        <f t="shared" si="20"/>
        <v>5.3542341003170478E-2</v>
      </c>
      <c r="L92" s="25" t="n">
        <f t="shared" si="21"/>
        <v>2.5503036558778815E-2</v>
      </c>
      <c r="M92" s="128" t="n">
        <f t="shared" si="13"/>
        <v>1.6802865470644838E-3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8" t="n">
        <f t="shared" ref="AO92:AZ92" si="91">IF(AO26="","",AO26/VLOOKUP(AO$67,deflator,2,FALSE)/1000000000)</f>
        <v>0.62253626898217818</v>
      </c>
      <c r="AP92" s="148" t="n">
        <f t="shared" si="91"/>
        <v>0.53059073307867199</v>
      </c>
      <c r="AQ92" s="148" t="n">
        <f t="shared" si="91"/>
        <v>0.48983533201499097</v>
      </c>
      <c r="AR92" s="148" t="n">
        <f t="shared" si="91"/>
        <v>0.26522360845274878</v>
      </c>
      <c r="AS92" s="148" t="n">
        <f t="shared" si="91"/>
        <v>0.24197164470280605</v>
      </c>
      <c r="AT92" s="148" t="n">
        <f t="shared" si="91"/>
        <v>0.31429568168592426</v>
      </c>
      <c r="AU92" s="148" t="n">
        <f t="shared" si="91"/>
        <v>0.38879984295199815</v>
      </c>
      <c r="AV92" s="148" t="n">
        <f t="shared" si="91"/>
        <v>4.7135317237062435E-2</v>
      </c>
      <c r="AW92" s="148" t="n">
        <f t="shared" si="91"/>
        <v>4.0559889912886969E-2</v>
      </c>
      <c r="AX92" s="148" t="n">
        <f t="shared" si="91"/>
        <v>7.36172219316754E-2</v>
      </c>
      <c r="AY92" s="148" t="n">
        <f t="shared" si="91"/>
        <v>0.7602888027004</v>
      </c>
      <c r="AZ92" s="152" t="n">
        <f t="shared" si="91"/>
        <v>4.0707642335077017E-2</v>
      </c>
    </row>
    <row r="93">
      <c r="A93" s="129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6" t="n">
        <f t="shared" si="9"/>
        <v>1.488628046276568E-2</v>
      </c>
      <c r="F93" s="26" t="n">
        <f t="shared" si="10"/>
        <v>4.6227163832190561E-3</v>
      </c>
      <c r="G93" s="26" t="n">
        <f t="shared" si="11"/>
        <v>3.1237812900000001E-3</v>
      </c>
      <c r="H93" s="26" t="n">
        <f t="shared" si="12"/>
        <v>7.3480627151696997E-5</v>
      </c>
      <c r="I93" s="29" t="n">
        <f t="shared" si="18"/>
        <v>-0.32425417632376219</v>
      </c>
      <c r="J93" s="25" t="n">
        <f t="shared" si="19"/>
        <v>-0.79015703097806333</v>
      </c>
      <c r="K93" s="25" t="n">
        <f t="shared" si="20"/>
        <v>2.3522974347444471E-2</v>
      </c>
      <c r="L93" s="25" t="n">
        <f t="shared" si="21"/>
        <v>1.047837455418799E-4</v>
      </c>
      <c r="M93" s="128" t="n">
        <f t="shared" si="13"/>
        <v>3.0330547826020176E-6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8" t="n">
        <f t="shared" ref="AO93:AZ93" si="93">IF(AO27="","",AO27/VLOOKUP(AO$67,deflator,2,FALSE)/1000000000)</f>
        <v>2.0447300051103904E-2</v>
      </c>
      <c r="AP93" s="148" t="n">
        <f t="shared" si="93"/>
        <v>3.2544928235785038E-2</v>
      </c>
      <c r="AQ93" s="148" t="n">
        <f t="shared" si="93"/>
        <v>1.8989993356403917E-2</v>
      </c>
      <c r="AR93" s="148" t="n">
        <f t="shared" si="93"/>
        <v>1.488628046276568E-2</v>
      </c>
      <c r="AS93" s="148" t="n">
        <f t="shared" si="93"/>
        <v>-4.8185680820643533E-4</v>
      </c>
      <c r="AT93" s="148" t="n">
        <f t="shared" si="93"/>
        <v>-1.316458703195977E-4</v>
      </c>
      <c r="AU93" s="148" t="n">
        <f t="shared" si="93"/>
        <v>-4.2767968396786255E-3</v>
      </c>
      <c r="AV93" s="148" t="n">
        <f t="shared" si="93"/>
        <v>-1.8825529590444877E-3</v>
      </c>
      <c r="AW93" s="148" t="n">
        <f t="shared" si="93"/>
        <v>-3.3019172171635348E-4</v>
      </c>
      <c r="AX93" s="148" t="n">
        <f t="shared" si="93"/>
        <v>4.6227163832190561E-3</v>
      </c>
      <c r="AY93" s="148" t="n">
        <f t="shared" si="93"/>
        <v>3.1237812900000001E-3</v>
      </c>
      <c r="AZ93" s="152" t="n">
        <f t="shared" si="93"/>
        <v>7.3480627151696997E-5</v>
      </c>
    </row>
    <row r="94">
      <c r="A94" s="129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6" t="n">
        <f t="shared" si="9"/>
        <v>4.935157255003384</v>
      </c>
      <c r="F94" s="26" t="n">
        <f t="shared" si="10"/>
        <v>-0.48862809541372115</v>
      </c>
      <c r="G94" s="26" t="n">
        <f t="shared" si="11"/>
        <v>5.5433931090483002</v>
      </c>
      <c r="H94" s="26" t="n">
        <f t="shared" si="12"/>
        <v>12.226351749674214</v>
      </c>
      <c r="I94" s="29" t="n">
        <f t="shared" si="18"/>
        <v>-12.344810421420226</v>
      </c>
      <c r="J94" s="25" t="n">
        <f t="shared" si="19"/>
        <v>0.12324548593224094</v>
      </c>
      <c r="K94" s="25" t="n">
        <f t="shared" si="20"/>
        <v>2.2055718418593728</v>
      </c>
      <c r="L94" s="25" t="n">
        <f t="shared" si="21"/>
        <v>0.18594691466928134</v>
      </c>
      <c r="M94" s="128" t="n">
        <f t="shared" si="13"/>
        <v>0.50466627852219548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8" t="n">
        <f t="shared" ref="AO94:AZ94" si="95">IF(AO28="","",AO28/VLOOKUP(AO$67,deflator,2,FALSE)/1000000000)</f>
        <v>6.1771120347679224E-2</v>
      </c>
      <c r="AP94" s="148" t="n">
        <f t="shared" si="95"/>
        <v>0.25913956708441788</v>
      </c>
      <c r="AQ94" s="148" t="n">
        <f t="shared" si="95"/>
        <v>0.72385580311341902</v>
      </c>
      <c r="AR94" s="148" t="n">
        <f t="shared" si="95"/>
        <v>4.935157255003384</v>
      </c>
      <c r="AS94" s="148" t="n">
        <f t="shared" si="95"/>
        <v>7.8810520717021957</v>
      </c>
      <c r="AT94" s="148" t="n">
        <f t="shared" si="95"/>
        <v>2.2225988683749041</v>
      </c>
      <c r="AU94" s="148" t="n">
        <f t="shared" si="95"/>
        <v>7.2170762748669084</v>
      </c>
      <c r="AV94" s="148" t="n">
        <f t="shared" si="95"/>
        <v>10.876963450512577</v>
      </c>
      <c r="AW94" s="148" t="n">
        <f t="shared" si="95"/>
        <v>9.4668735023873118</v>
      </c>
      <c r="AX94" s="148" t="n">
        <f t="shared" si="95"/>
        <v>-0.48862809541372115</v>
      </c>
      <c r="AY94" s="148" t="n">
        <f t="shared" si="95"/>
        <v>5.5433931090483002</v>
      </c>
      <c r="AZ94" s="152" t="n">
        <f t="shared" si="95"/>
        <v>12.226351749674214</v>
      </c>
    </row>
    <row r="95">
      <c r="A95" s="129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6" t="n">
        <f t="shared" si="9"/>
        <v>1.1421043658292578</v>
      </c>
      <c r="F95" s="26" t="n">
        <f t="shared" si="10"/>
        <v>0.88735869191101546</v>
      </c>
      <c r="G95" s="26" t="n">
        <f t="shared" si="11"/>
        <v>0.80219816748469996</v>
      </c>
      <c r="H95" s="26" t="n">
        <f t="shared" si="12"/>
        <v>0.42718432089367964</v>
      </c>
      <c r="I95" s="29" t="n">
        <f t="shared" si="18"/>
        <v>-9.5970800987945304E-2</v>
      </c>
      <c r="J95" s="25" t="n">
        <f t="shared" si="19"/>
        <v>-0.29761395588200834</v>
      </c>
      <c r="K95" s="25" t="n">
        <f t="shared" si="20"/>
        <v>0.5325171986282643</v>
      </c>
      <c r="L95" s="25" t="n">
        <f t="shared" si="21"/>
        <v>2.6908839272764568E-2</v>
      </c>
      <c r="M95" s="128" t="n">
        <f t="shared" si="13"/>
        <v>1.7632857771672502E-2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8" t="n">
        <f t="shared" ref="AO95:AZ95" si="97">IF(AO29="","",AO29/VLOOKUP(AO$67,deflator,2,FALSE)/1000000000)</f>
        <v>0.51679838056123062</v>
      </c>
      <c r="AP95" s="148" t="n">
        <f t="shared" si="97"/>
        <v>0.80915255693778776</v>
      </c>
      <c r="AQ95" s="148" t="n">
        <f t="shared" si="97"/>
        <v>0.69089303850309758</v>
      </c>
      <c r="AR95" s="148" t="n">
        <f t="shared" si="97"/>
        <v>1.1421043658292578</v>
      </c>
      <c r="AS95" s="148" t="n">
        <f t="shared" si="97"/>
        <v>1.7655665595505483</v>
      </c>
      <c r="AT95" s="148" t="n">
        <f t="shared" si="97"/>
        <v>1.7105488735818029</v>
      </c>
      <c r="AU95" s="148" t="n">
        <f t="shared" si="97"/>
        <v>1.0380695577924541</v>
      </c>
      <c r="AV95" s="148" t="n">
        <f t="shared" si="97"/>
        <v>1.2714220731784003</v>
      </c>
      <c r="AW95" s="148" t="n">
        <f t="shared" si="97"/>
        <v>1.0296125641078364</v>
      </c>
      <c r="AX95" s="148" t="n">
        <f t="shared" si="97"/>
        <v>0.88735869191101546</v>
      </c>
      <c r="AY95" s="148" t="n">
        <f t="shared" si="97"/>
        <v>0.80219816748469996</v>
      </c>
      <c r="AZ95" s="152" t="n">
        <f t="shared" si="97"/>
        <v>0.42718432089367964</v>
      </c>
    </row>
    <row r="96">
      <c r="A96" s="129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6" t="n">
        <f t="shared" si="9"/>
        <v>3.5187608564074346</v>
      </c>
      <c r="F96" s="26" t="n">
        <f t="shared" si="10"/>
        <v>5.3775541865868535</v>
      </c>
      <c r="G96" s="26" t="n">
        <f t="shared" si="11"/>
        <v>14.2880265868581</v>
      </c>
      <c r="H96" s="26" t="n">
        <f t="shared" si="12"/>
        <v>4.1090433418594738</v>
      </c>
      <c r="I96" s="29" t="n">
        <f t="shared" si="18"/>
        <v>1.6569749166817314</v>
      </c>
      <c r="J96" s="25" t="n">
        <f t="shared" si="19"/>
        <v>3.0605278874921362</v>
      </c>
      <c r="K96" s="25" t="n">
        <f t="shared" si="20"/>
        <v>0.28758648487110927</v>
      </c>
      <c r="L96" s="25" t="n">
        <f t="shared" si="21"/>
        <v>0.47927585294326225</v>
      </c>
      <c r="M96" s="128" t="n">
        <f t="shared" si="13"/>
        <v>0.16960869882366031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8" t="n">
        <f t="shared" ref="AO96:AZ96" si="99">IF(AO30="","",AO30/VLOOKUP(AO$67,deflator,2,FALSE)/1000000000)</f>
        <v>8.4930592907238811</v>
      </c>
      <c r="AP96" s="148" t="n">
        <f t="shared" si="99"/>
        <v>4.2224993247096192</v>
      </c>
      <c r="AQ96" s="148" t="n">
        <f t="shared" si="99"/>
        <v>2.9346141095009877</v>
      </c>
      <c r="AR96" s="148" t="n">
        <f t="shared" si="99"/>
        <v>3.5187608564074346</v>
      </c>
      <c r="AS96" s="148" t="n">
        <f t="shared" si="99"/>
        <v>6.723373609821186</v>
      </c>
      <c r="AT96" s="148" t="n">
        <f t="shared" si="99"/>
        <v>10.411512946625237</v>
      </c>
      <c r="AU96" s="148" t="n">
        <f t="shared" si="99"/>
        <v>10.955876743765115</v>
      </c>
      <c r="AV96" s="148" t="n">
        <f t="shared" si="99"/>
        <v>4.1982787488988897</v>
      </c>
      <c r="AW96" s="148" t="n">
        <f t="shared" si="99"/>
        <v>11.023086835941264</v>
      </c>
      <c r="AX96" s="148" t="n">
        <f t="shared" si="99"/>
        <v>5.3775541865868535</v>
      </c>
      <c r="AY96" s="148" t="n">
        <f t="shared" si="99"/>
        <v>14.2880265868581</v>
      </c>
      <c r="AZ96" s="152" t="n">
        <f t="shared" si="99"/>
        <v>4.1090433418594738</v>
      </c>
    </row>
    <row r="97">
      <c r="A97" s="129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6" t="str">
        <f t="shared" si="9"/>
      </c>
      <c r="F97" s="26" t="str">
        <f t="shared" si="10"/>
      </c>
      <c r="G97" s="26" t="str">
        <f t="shared" si="11"/>
      </c>
      <c r="H97" s="26" t="str">
        <f t="shared" si="12"/>
      </c>
      <c r="I97" s="29" t="e">
        <f t="shared" si="18"/>
        <v>#VALUE!</v>
      </c>
      <c r="J97" s="25" t="e">
        <f t="shared" si="19"/>
        <v>#VALUE!</v>
      </c>
      <c r="K97" s="25" t="e">
        <f t="shared" si="20"/>
        <v>#VALUE!</v>
      </c>
      <c r="L97" s="25" t="n">
        <f t="shared" si="21"/>
        <v>0</v>
      </c>
      <c r="M97" s="128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8" t="n">
        <f t="shared" ref="AO97:AZ97" si="101">IF(AO31="","",AO31/VLOOKUP(AO$67,deflator,2,FALSE)/1000000000)</f>
        <v>-6.3261310759329742E-6</v>
      </c>
      <c r="AP97" s="148" t="n">
        <f t="shared" si="101"/>
        <v>2.4824072741689229E-4</v>
      </c>
      <c r="AQ97" s="148" t="n">
        <f t="shared" si="101"/>
        <v>0</v>
      </c>
      <c r="AR97" s="148" t="str">
        <f t="shared" si="101"/>
      </c>
      <c r="AS97" s="148" t="str">
        <f t="shared" si="101"/>
      </c>
      <c r="AT97" s="148" t="n">
        <f t="shared" si="101"/>
        <v>0</v>
      </c>
      <c r="AU97" s="148" t="str">
        <f t="shared" si="101"/>
      </c>
      <c r="AV97" s="148" t="str">
        <f t="shared" si="101"/>
      </c>
      <c r="AW97" s="148" t="str">
        <f t="shared" si="101"/>
      </c>
      <c r="AX97" s="148" t="str">
        <f t="shared" si="101"/>
      </c>
      <c r="AY97" s="148" t="str">
        <f t="shared" si="101"/>
      </c>
      <c r="AZ97" s="152" t="str">
        <f t="shared" si="101"/>
      </c>
    </row>
    <row r="98">
      <c r="A98" s="147" t="str">
        <f t="shared" si="58"/>
        <v>1</v>
      </c>
      <c r="B98" s="79" t="str">
        <f t="shared" si="59"/>
        <v>Products</v>
      </c>
      <c r="C98" s="79" t="str">
        <f t="shared" si="60"/>
        <v>Unclear</v>
      </c>
      <c r="D98" s="79" t="n">
        <f t="shared" si="61"/>
        <v>0</v>
      </c>
      <c r="E98" s="104" t="n">
        <f t="shared" si="9"/>
        <v>0.23741103811330524</v>
      </c>
      <c r="F98" s="104" t="n">
        <f t="shared" si="10"/>
        <v>0</v>
      </c>
      <c r="G98" s="104" t="n">
        <f t="shared" si="11"/>
        <v>0</v>
      </c>
      <c r="H98" s="104" t="n">
        <f t="shared" si="12"/>
        <v>0</v>
      </c>
      <c r="I98" s="82" t="e">
        <f t="shared" si="18"/>
        <v>#DIV/0!</v>
      </c>
      <c r="J98" s="92" t="n">
        <f t="shared" si="19"/>
        <v>-1</v>
      </c>
      <c r="K98" s="92" t="e">
        <f t="shared" si="20"/>
        <v>#DIV/0!</v>
      </c>
      <c r="L98" s="92" t="n">
        <f t="shared" si="21"/>
        <v>0</v>
      </c>
      <c r="M98" s="143" t="n">
        <f t="shared" si="13"/>
        <v>0</v>
      </c>
      <c r="O98" s="79" t="str">
        <f t="shared" si="22"/>
        <v>1</v>
      </c>
      <c r="P98" s="79" t="str">
        <f t="shared" ref="P98:R98" si="102">P32</f>
        <v>Products</v>
      </c>
      <c r="Q98" s="79" t="str">
        <f t="shared" si="102"/>
        <v>Unclear</v>
      </c>
      <c r="R98" s="79" t="n">
        <f t="shared" si="102"/>
        <v>0</v>
      </c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153" t="n">
        <f t="shared" ref="AO98:AZ98" si="103">IF(AO32="","",AO32/VLOOKUP(AO$67,deflator,2,FALSE)/1000000000)</f>
        <v>2.5601349101566773</v>
      </c>
      <c r="AP98" s="153" t="n">
        <f t="shared" si="103"/>
        <v>0.18112556438606306</v>
      </c>
      <c r="AQ98" s="153" t="n">
        <f t="shared" si="103"/>
        <v>0.16994555384857182</v>
      </c>
      <c r="AR98" s="153" t="n">
        <f t="shared" si="103"/>
        <v>0.23741103811330524</v>
      </c>
      <c r="AS98" s="153" t="n">
        <f t="shared" si="103"/>
        <v>0.50495823540136542</v>
      </c>
      <c r="AT98" s="153" t="n">
        <f t="shared" si="103"/>
        <v>-0.34248180827490693</v>
      </c>
      <c r="AU98" s="153" t="n">
        <f t="shared" si="103"/>
        <v>0</v>
      </c>
      <c r="AV98" s="153" t="n">
        <f t="shared" si="103"/>
        <v>0</v>
      </c>
      <c r="AW98" s="153" t="n">
        <f t="shared" si="103"/>
        <v>0</v>
      </c>
      <c r="AX98" s="153" t="n">
        <f t="shared" si="103"/>
        <v>0</v>
      </c>
      <c r="AY98" s="153" t="n">
        <f t="shared" si="103"/>
        <v>0</v>
      </c>
      <c r="AZ98" s="154" t="n">
        <f t="shared" si="103"/>
        <v>0</v>
      </c>
    </row>
    <row r="99">
      <c r="A99" s="129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6" t="n">
        <f t="shared" si="9"/>
        <v>4.3045384036816694</v>
      </c>
      <c r="F99" s="26" t="n">
        <f t="shared" si="10"/>
        <v>2.9283350141161359</v>
      </c>
      <c r="G99" s="26" t="n">
        <f t="shared" si="11"/>
        <v>3.4186070740514998</v>
      </c>
      <c r="H99" s="26" t="n">
        <f t="shared" si="12"/>
        <v>1.6952337361723042</v>
      </c>
      <c r="I99" s="29" t="n">
        <f t="shared" si="18"/>
        <v>0.16742348726221246</v>
      </c>
      <c r="J99" s="25" t="n">
        <f t="shared" si="19"/>
        <v>-0.20581331760739618</v>
      </c>
      <c r="K99" s="25" t="n">
        <f t="shared" si="20"/>
        <v>0.49588434688495187</v>
      </c>
      <c r="L99" s="25" t="n">
        <f t="shared" si="21"/>
        <v>0.38342286058325947</v>
      </c>
      <c r="M99" s="128" t="n">
        <f t="shared" si="13"/>
        <v>0.36541100945952082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8" t="n">
        <f t="shared" ref="AO99:AZ99" si="105">IF(AO33="","",AO33/VLOOKUP(AO$67,deflator,2,FALSE)/1000000000)</f>
        <v>4.7562020930975155</v>
      </c>
      <c r="AP99" s="148" t="n">
        <f t="shared" si="105"/>
        <v>2.6591355315656231</v>
      </c>
      <c r="AQ99" s="148" t="n">
        <f t="shared" si="105"/>
        <v>3.2744319592384725</v>
      </c>
      <c r="AR99" s="148" t="n">
        <f t="shared" si="105"/>
        <v>4.3045384036816694</v>
      </c>
      <c r="AS99" s="148" t="n">
        <f t="shared" si="105"/>
        <v>4.4166327053372996</v>
      </c>
      <c r="AT99" s="148" t="n">
        <f t="shared" si="105"/>
        <v>3.3871161013989393</v>
      </c>
      <c r="AU99" s="148" t="n">
        <f t="shared" si="105"/>
        <v>4.1647082064796699</v>
      </c>
      <c r="AV99" s="148" t="n">
        <f t="shared" si="105"/>
        <v>3.2559394876727672</v>
      </c>
      <c r="AW99" s="148" t="n">
        <f t="shared" si="105"/>
        <v>3.0248131507958571</v>
      </c>
      <c r="AX99" s="148" t="n">
        <f t="shared" si="105"/>
        <v>2.9283350141161359</v>
      </c>
      <c r="AY99" s="148" t="n">
        <f t="shared" si="105"/>
        <v>3.4186070740514998</v>
      </c>
      <c r="AZ99" s="152" t="n">
        <f t="shared" si="105"/>
        <v>1.6952337361723042</v>
      </c>
    </row>
    <row r="100">
      <c r="A100" s="129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6" t="n">
        <f t="shared" si="9"/>
        <v>6.5171147542097329E-3</v>
      </c>
      <c r="F100" s="26" t="n">
        <f t="shared" si="10"/>
        <v>2.7750151663475314E-5</v>
      </c>
      <c r="G100" s="26" t="n">
        <f t="shared" si="11"/>
        <v>-1.6365081010000001E-2</v>
      </c>
      <c r="H100" s="26" t="n">
        <f t="shared" si="12"/>
        <v>0</v>
      </c>
      <c r="I100" s="29" t="n">
        <f t="shared" si="18"/>
        <v>-590.72942593101868</v>
      </c>
      <c r="J100" s="25" t="n">
        <f t="shared" si="19"/>
        <v>-3.5110929647861377</v>
      </c>
      <c r="K100" s="25" t="n">
        <f t="shared" si="20"/>
        <v>0</v>
      </c>
      <c r="L100" s="25" t="n">
        <f t="shared" si="21"/>
        <v>-1.8354686685576227E-3</v>
      </c>
      <c r="M100" s="128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8" t="n">
        <f t="shared" ref="AO100:AZ100" si="107">IF(AO34="","",AO34/VLOOKUP(AO$67,deflator,2,FALSE)/1000000000)</f>
        <v>7.9012591534172397E-3</v>
      </c>
      <c r="AP100" s="148" t="n">
        <f t="shared" si="107"/>
        <v>1.6106471231551213E-3</v>
      </c>
      <c r="AQ100" s="148" t="n">
        <f t="shared" si="107"/>
        <v>4.3875925708336538E-3</v>
      </c>
      <c r="AR100" s="148" t="n">
        <f t="shared" si="107"/>
        <v>6.5171147542097329E-3</v>
      </c>
      <c r="AS100" s="148" t="n">
        <f t="shared" si="107"/>
        <v>2.0763691251287682E-2</v>
      </c>
      <c r="AT100" s="148" t="n">
        <f t="shared" si="107"/>
        <v>0.13058374993529068</v>
      </c>
      <c r="AU100" s="148" t="n">
        <f t="shared" si="107"/>
        <v>1.3401967786884472E-2</v>
      </c>
      <c r="AV100" s="148" t="n">
        <f t="shared" si="107"/>
        <v>1.473493669763549E-2</v>
      </c>
      <c r="AW100" s="148" t="n">
        <f t="shared" si="107"/>
        <v>2.2408585502779681E-2</v>
      </c>
      <c r="AX100" s="148" t="n">
        <f t="shared" si="107"/>
        <v>2.7750151663475314E-5</v>
      </c>
      <c r="AY100" s="148" t="n">
        <f t="shared" si="107"/>
        <v>-1.6365081010000001E-2</v>
      </c>
      <c r="AZ100" s="152" t="n">
        <f t="shared" si="107"/>
        <v>0</v>
      </c>
    </row>
    <row r="101">
      <c r="A101" s="129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6" t="n">
        <f t="shared" si="9"/>
        <v>0.21822253429011892</v>
      </c>
      <c r="F101" s="26" t="n">
        <f t="shared" si="10"/>
        <v>0.24770108098303492</v>
      </c>
      <c r="G101" s="26" t="n">
        <f t="shared" si="11"/>
        <v>0.2092238650173</v>
      </c>
      <c r="H101" s="26" t="n">
        <f t="shared" si="12"/>
        <v>0.1416517297558528</v>
      </c>
      <c r="I101" s="29" t="n">
        <f t="shared" si="18"/>
        <v>-0.15533729531188534</v>
      </c>
      <c r="J101" s="25" t="n">
        <f t="shared" si="19"/>
        <v>-4.1236205518791702E-2</v>
      </c>
      <c r="K101" s="25" t="n">
        <f t="shared" si="20"/>
        <v>0.67703428451692216</v>
      </c>
      <c r="L101" s="25" t="n">
        <f t="shared" si="21"/>
        <v>2.3466052427062411E-2</v>
      </c>
      <c r="M101" s="128" t="n">
        <f t="shared" si="13"/>
        <v>3.0533312579447389E-2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8" t="n">
        <f t="shared" ref="AO101:AZ101" si="109">IF(AO35="","",AO35/VLOOKUP(AO$67,deflator,2,FALSE)/1000000000)</f>
        <v>0.24429329074264039</v>
      </c>
      <c r="AP101" s="148" t="n">
        <f t="shared" si="109"/>
        <v>0.17528660101412125</v>
      </c>
      <c r="AQ101" s="148" t="n">
        <f t="shared" si="109"/>
        <v>9.4996491144834119E-2</v>
      </c>
      <c r="AR101" s="148" t="n">
        <f t="shared" si="109"/>
        <v>0.21822253429011892</v>
      </c>
      <c r="AS101" s="148" t="n">
        <f t="shared" si="109"/>
        <v>0.15179792211431489</v>
      </c>
      <c r="AT101" s="148" t="n">
        <f t="shared" si="109"/>
        <v>0.1647845424953514</v>
      </c>
      <c r="AU101" s="148" t="n">
        <f t="shared" si="109"/>
        <v>0.18372928624322807</v>
      </c>
      <c r="AV101" s="148" t="n">
        <f t="shared" si="109"/>
        <v>0.25377373843583012</v>
      </c>
      <c r="AW101" s="148" t="n">
        <f t="shared" si="109"/>
        <v>0.26100288331699983</v>
      </c>
      <c r="AX101" s="148" t="n">
        <f t="shared" si="109"/>
        <v>0.24770108098303492</v>
      </c>
      <c r="AY101" s="148" t="n">
        <f t="shared" si="109"/>
        <v>0.2092238650173</v>
      </c>
      <c r="AZ101" s="152" t="n">
        <f t="shared" si="109"/>
        <v>0.1416517297558528</v>
      </c>
    </row>
    <row r="102">
      <c r="A102" s="129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6" t="n">
        <f t="shared" si="9"/>
        <v>0.43740616218610473</v>
      </c>
      <c r="F102" s="26" t="n">
        <f t="shared" si="10"/>
        <v>1.1593491486346068</v>
      </c>
      <c r="G102" s="26" t="n">
        <f t="shared" si="11"/>
        <v>0.99681352899340003</v>
      </c>
      <c r="H102" s="26" t="n">
        <f t="shared" si="12"/>
        <v>0.44084775539312915</v>
      </c>
      <c r="I102" s="29" t="n">
        <f t="shared" si="18"/>
        <v>-0.14019557424321127</v>
      </c>
      <c r="J102" s="25" t="n">
        <f t="shared" si="19"/>
        <v>1.278919720772663</v>
      </c>
      <c r="K102" s="25" t="n">
        <f t="shared" si="20"/>
        <v>0.44225699448351691</v>
      </c>
      <c r="L102" s="25" t="n">
        <f t="shared" si="21"/>
        <v>0.11180024099750797</v>
      </c>
      <c r="M102" s="128" t="n">
        <f t="shared" si="13"/>
        <v>9.5025612031469101E-2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8" t="n">
        <f t="shared" ref="AO102:AZ102" si="111">IF(AO36="","",AO36/VLOOKUP(AO$67,deflator,2,FALSE)/1000000000)</f>
        <v>0.10582260510192096</v>
      </c>
      <c r="AP102" s="148" t="n">
        <f t="shared" si="111"/>
        <v>8.5246506997921925E-2</v>
      </c>
      <c r="AQ102" s="148" t="n">
        <f t="shared" si="111"/>
        <v>0.10136020480063844</v>
      </c>
      <c r="AR102" s="148" t="n">
        <f t="shared" si="111"/>
        <v>0.43740616218610473</v>
      </c>
      <c r="AS102" s="148" t="n">
        <f t="shared" si="111"/>
        <v>0.34378810069181037</v>
      </c>
      <c r="AT102" s="148" t="n">
        <f t="shared" si="111"/>
        <v>0.7100763336624546</v>
      </c>
      <c r="AU102" s="148" t="n">
        <f t="shared" si="111"/>
        <v>0.94573159383671035</v>
      </c>
      <c r="AV102" s="148" t="n">
        <f t="shared" si="111"/>
        <v>1.6216596486967392</v>
      </c>
      <c r="AW102" s="148" t="n">
        <f t="shared" si="111"/>
        <v>1.4208641096137693</v>
      </c>
      <c r="AX102" s="148" t="n">
        <f t="shared" si="111"/>
        <v>1.1593491486346068</v>
      </c>
      <c r="AY102" s="148" t="n">
        <f t="shared" si="111"/>
        <v>0.99681352899340003</v>
      </c>
      <c r="AZ102" s="152" t="n">
        <f t="shared" si="111"/>
        <v>0.44084775539312915</v>
      </c>
    </row>
    <row r="103">
      <c r="A103" s="129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6" t="n">
        <f t="shared" si="9"/>
        <v>2.7013232215338729</v>
      </c>
      <c r="F103" s="26" t="n">
        <f t="shared" si="10"/>
        <v>2.6347836084920409</v>
      </c>
      <c r="G103" s="26" t="n">
        <f t="shared" si="11"/>
        <v>2.8951692195762</v>
      </c>
      <c r="H103" s="26" t="n">
        <f t="shared" si="12"/>
        <v>1.9723027174333889</v>
      </c>
      <c r="I103" s="29" t="n">
        <f t="shared" si="18"/>
        <v>9.8826184527990524E-2</v>
      </c>
      <c r="J103" s="25" t="n">
        <f t="shared" si="19"/>
        <v>7.1759645975373765E-2</v>
      </c>
      <c r="K103" s="25" t="n">
        <f t="shared" si="20"/>
        <v>0.68123918425814778</v>
      </c>
      <c r="L103" s="25" t="n">
        <f t="shared" si="21"/>
        <v>0.32471531240556567</v>
      </c>
      <c r="M103" s="128" t="n">
        <f t="shared" si="13"/>
        <v>0.42513378040975836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8" t="n">
        <f t="shared" ref="AO103:AZ103" si="113">IF(AO37="","",AO37/VLOOKUP(AO$67,deflator,2,FALSE)/1000000000)</f>
        <v>2.1157202220695961</v>
      </c>
      <c r="AP103" s="148" t="n">
        <f t="shared" si="113"/>
        <v>1.94217261337184</v>
      </c>
      <c r="AQ103" s="148" t="n">
        <f t="shared" si="113"/>
        <v>1.7115746388680033</v>
      </c>
      <c r="AR103" s="148" t="n">
        <f t="shared" si="113"/>
        <v>2.7013232215338729</v>
      </c>
      <c r="AS103" s="148" t="n">
        <f t="shared" si="113"/>
        <v>2.1173218473074744</v>
      </c>
      <c r="AT103" s="148" t="n">
        <f t="shared" si="113"/>
        <v>2.2850503315056119</v>
      </c>
      <c r="AU103" s="148" t="n">
        <f t="shared" si="113"/>
        <v>2.9538459422739596</v>
      </c>
      <c r="AV103" s="148" t="n">
        <f t="shared" si="113"/>
        <v>2.0268608309525327</v>
      </c>
      <c r="AW103" s="148" t="n">
        <f t="shared" si="113"/>
        <v>2.9726055358392571</v>
      </c>
      <c r="AX103" s="148" t="n">
        <f t="shared" si="113"/>
        <v>2.6347836084920409</v>
      </c>
      <c r="AY103" s="148" t="n">
        <f t="shared" si="113"/>
        <v>2.8951692195762</v>
      </c>
      <c r="AZ103" s="152" t="n">
        <f t="shared" si="113"/>
        <v>1.9723027174333889</v>
      </c>
    </row>
    <row r="104">
      <c r="A104" s="129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6" t="n">
        <f t="shared" si="9"/>
        <v>5.9723162587382271E-2</v>
      </c>
      <c r="F104" s="26" t="n">
        <f t="shared" si="10"/>
        <v>0.78133038316565107</v>
      </c>
      <c r="G104" s="26" t="n">
        <f t="shared" si="11"/>
        <v>1.4121070105671001</v>
      </c>
      <c r="H104" s="26" t="n">
        <f t="shared" si="12"/>
        <v>0.38921600573304926</v>
      </c>
      <c r="I104" s="29" t="n">
        <f t="shared" si="18"/>
        <v>0.80731101847823195</v>
      </c>
      <c r="J104" s="25" t="n">
        <f t="shared" si="19"/>
        <v>22.644210209079521</v>
      </c>
      <c r="K104" s="25" t="n">
        <f t="shared" si="20"/>
        <v>0.275627840397691</v>
      </c>
      <c r="L104" s="25" t="n">
        <f t="shared" si="21"/>
        <v>0.15837857282604922</v>
      </c>
      <c r="M104" s="128" t="n">
        <f t="shared" si="13"/>
        <v>8.389628551980427E-2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8" t="n">
        <f t="shared" ref="AO104:AZ104" si="115">IF(AO38="","",AO38/VLOOKUP(AO$67,deflator,2,FALSE)/1000000000)</f>
        <v>2.6844952774135642</v>
      </c>
      <c r="AP104" s="148" t="n">
        <f t="shared" si="115"/>
        <v>0.39068560577027456</v>
      </c>
      <c r="AQ104" s="148" t="n">
        <f t="shared" si="115"/>
        <v>0.51078580982422628</v>
      </c>
      <c r="AR104" s="148" t="n">
        <f t="shared" si="115"/>
        <v>5.9723162587382271E-2</v>
      </c>
      <c r="AS104" s="148" t="n">
        <f t="shared" si="115"/>
        <v>0.8240280344320503</v>
      </c>
      <c r="AT104" s="148" t="n">
        <f t="shared" si="115"/>
        <v>1.22900217370841</v>
      </c>
      <c r="AU104" s="148" t="n">
        <f t="shared" si="115"/>
        <v>0.68824072254694402</v>
      </c>
      <c r="AV104" s="148" t="n">
        <f t="shared" si="115"/>
        <v>1.5671805030121759</v>
      </c>
      <c r="AW104" s="148" t="n">
        <f t="shared" si="115"/>
        <v>1.540080849025697</v>
      </c>
      <c r="AX104" s="148" t="n">
        <f t="shared" si="115"/>
        <v>0.78133038316565107</v>
      </c>
      <c r="AY104" s="148" t="n">
        <f t="shared" si="115"/>
        <v>1.4121070105671001</v>
      </c>
      <c r="AZ104" s="152" t="n">
        <f t="shared" si="115"/>
        <v>0.38921600573304926</v>
      </c>
    </row>
    <row r="105">
      <c r="A105" s="129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6" t="str">
        <f t="shared" si="9"/>
      </c>
      <c r="F105" s="26" t="str">
        <f t="shared" si="10"/>
      </c>
      <c r="G105" s="26" t="n">
        <f t="shared" si="11"/>
        <v>4.6746199999999998E-4</v>
      </c>
      <c r="H105" s="26" t="str">
        <f t="shared" si="12"/>
      </c>
      <c r="I105" s="29" t="e">
        <f t="shared" si="18"/>
        <v>#VALUE!</v>
      </c>
      <c r="J105" s="25" t="e">
        <f t="shared" si="19"/>
        <v>#VALUE!</v>
      </c>
      <c r="K105" s="25" t="e">
        <f t="shared" si="20"/>
        <v>#VALUE!</v>
      </c>
      <c r="L105" s="25" t="n">
        <f t="shared" si="21"/>
        <v>5.2429429112938043E-5</v>
      </c>
      <c r="M105" s="128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8" t="n">
        <f t="shared" ref="AO105:AZ105" si="117">IF(AO39="","",AO39/VLOOKUP(AO$67,deflator,2,FALSE)/1000000000)</f>
        <v>-1.7483990206796653E-3</v>
      </c>
      <c r="AP105" s="148" t="n">
        <f t="shared" si="117"/>
        <v>-4.78066939577328E-3</v>
      </c>
      <c r="AQ105" s="148" t="n">
        <f t="shared" si="117"/>
        <v>-8.4544270188031801E-5</v>
      </c>
      <c r="AR105" s="148" t="str">
        <f t="shared" si="117"/>
      </c>
      <c r="AS105" s="148" t="str">
        <f t="shared" si="117"/>
      </c>
      <c r="AT105" s="148" t="str">
        <f t="shared" si="117"/>
      </c>
      <c r="AU105" s="148" t="str">
        <f t="shared" si="117"/>
      </c>
      <c r="AV105" s="148" t="str">
        <f t="shared" si="117"/>
      </c>
      <c r="AW105" s="148" t="str">
        <f t="shared" si="117"/>
      </c>
      <c r="AX105" s="148" t="str">
        <f t="shared" si="117"/>
      </c>
      <c r="AY105" s="148" t="n">
        <f t="shared" si="117"/>
        <v>4.6746199999999998E-4</v>
      </c>
      <c r="AZ105" s="152" t="str">
        <f t="shared" si="117"/>
      </c>
    </row>
    <row r="106" ht="15.75" customHeight="1">
      <c r="A106" s="127" t="str">
        <f t="shared" si="58"/>
        <v>1</v>
      </c>
      <c r="B106" s="126" t="str">
        <f t="shared" si="59"/>
        <v>Services &amp; R&amp;D</v>
      </c>
      <c r="C106" s="126" t="str">
        <f t="shared" si="60"/>
        <v>Unclear</v>
      </c>
      <c r="D106" s="126" t="n">
        <f t="shared" si="61"/>
        <v>0</v>
      </c>
      <c r="E106" s="145" t="n">
        <f t="shared" si="9"/>
        <v>2.149904845881399E-2</v>
      </c>
      <c r="F106" s="145" t="n">
        <f t="shared" si="10"/>
        <v>0</v>
      </c>
      <c r="G106" s="145" t="n">
        <f t="shared" si="11"/>
        <v>0</v>
      </c>
      <c r="H106" s="145" t="n">
        <f t="shared" si="12"/>
        <v>0</v>
      </c>
      <c r="I106" s="146" t="e">
        <f t="shared" si="18"/>
        <v>#DIV/0!</v>
      </c>
      <c r="J106" s="125" t="n">
        <f t="shared" si="19"/>
        <v>-1</v>
      </c>
      <c r="K106" s="125" t="e">
        <f t="shared" si="20"/>
        <v>#DIV/0!</v>
      </c>
      <c r="L106" s="125" t="n">
        <f t="shared" si="21"/>
        <v>0</v>
      </c>
      <c r="M106" s="119" t="n">
        <f t="shared" si="13"/>
        <v>0</v>
      </c>
      <c r="O106" s="126" t="str">
        <f t="shared" si="22"/>
        <v>1</v>
      </c>
      <c r="P106" s="126" t="str">
        <f t="shared" ref="P106:R106" si="118">P40</f>
        <v>Services &amp; R&amp;D</v>
      </c>
      <c r="Q106" s="126" t="str">
        <f t="shared" si="118"/>
        <v>Unclear</v>
      </c>
      <c r="R106" s="126" t="n">
        <f t="shared" si="118"/>
        <v>0</v>
      </c>
      <c r="S106" s="141"/>
      <c r="T106" s="141"/>
      <c r="U106" s="141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/>
      <c r="AL106" s="141"/>
      <c r="AM106" s="141"/>
      <c r="AN106" s="141"/>
      <c r="AO106" s="155" t="n">
        <f t="shared" ref="AO106:AZ106" si="119">IF(AO40="","",AO40/VLOOKUP(AO$67,deflator,2,FALSE)/1000000000)</f>
        <v>2.6899186167300752E-2</v>
      </c>
      <c r="AP106" s="155" t="n">
        <f t="shared" si="119"/>
        <v>6.8397047610415547E-3</v>
      </c>
      <c r="AQ106" s="155" t="n">
        <f t="shared" si="119"/>
        <v>4.2043854298383372E-2</v>
      </c>
      <c r="AR106" s="155" t="n">
        <f t="shared" si="119"/>
        <v>2.149904845881399E-2</v>
      </c>
      <c r="AS106" s="155" t="n">
        <f t="shared" si="119"/>
        <v>1.0631724651297379E-3</v>
      </c>
      <c r="AT106" s="155" t="n">
        <f t="shared" si="119"/>
        <v>1.485623105321791E-2</v>
      </c>
      <c r="AU106" s="155" t="n">
        <f t="shared" si="119"/>
        <v>0</v>
      </c>
      <c r="AV106" s="155" t="n">
        <f t="shared" si="119"/>
        <v>0</v>
      </c>
      <c r="AW106" s="155" t="n">
        <f t="shared" si="119"/>
        <v>0</v>
      </c>
      <c r="AX106" s="155" t="n">
        <f t="shared" si="119"/>
        <v>0</v>
      </c>
      <c r="AY106" s="155" t="n">
        <f t="shared" si="119"/>
        <v>0</v>
      </c>
      <c r="AZ106" s="156" t="n">
        <f t="shared" si="119"/>
        <v>0</v>
      </c>
    </row>
    <row r="107" ht="15.75" customHeight="1">
      <c r="A107" s="98" t="str">
        <f t="shared" si="58"/>
        <v>1</v>
      </c>
      <c r="B107" s="99" t="str">
        <f t="shared" si="59"/>
        <v>Unlabeled</v>
      </c>
      <c r="C107" s="98" t="str">
        <f t="shared" si="60"/>
        <v>FFP</v>
      </c>
      <c r="D107" s="99" t="str">
        <f t="shared" si="61"/>
        <v>FFP</v>
      </c>
      <c r="E107" s="96" t="str">
        <f t="shared" si="9"/>
      </c>
      <c r="F107" s="96" t="str">
        <f t="shared" si="10"/>
      </c>
      <c r="G107" s="96" t="str">
        <f t="shared" si="11"/>
      </c>
      <c r="H107" s="96" t="str">
        <f t="shared" si="12"/>
      </c>
      <c r="I107" s="81" t="e">
        <f t="shared" si="18"/>
        <v>#VALUE!</v>
      </c>
      <c r="J107" s="71" t="e">
        <f t="shared" si="19"/>
        <v>#VALUE!</v>
      </c>
      <c r="K107" s="71" t="e">
        <f t="shared" si="20"/>
        <v>#VALUE!</v>
      </c>
      <c r="L107" s="25"/>
      <c r="M107" s="25"/>
      <c r="O107" s="1" t="str">
        <f t="shared" si="22"/>
        <v>1</v>
      </c>
      <c r="P107" s="133" t="str">
        <f t="shared" ref="P107:R107" si="120">P41</f>
        <v>Unlabeled</v>
      </c>
      <c r="Q107" s="133" t="str">
        <f t="shared" si="120"/>
        <v>FFP</v>
      </c>
      <c r="R107" s="133" t="str">
        <f t="shared" si="120"/>
        <v>FFP</v>
      </c>
      <c r="AO107" s="131" t="str">
        <f t="shared" ref="AO107:AZ107" si="121">IFERROR(AO41/SUMIFS(AO$2:AO$64,$O$2:$O$64,$O107,$P$2:$P$64,$P107),"")</f>
      </c>
      <c r="AP107" s="131" t="str">
        <f t="shared" si="121"/>
      </c>
      <c r="AQ107" s="131" t="str">
        <f t="shared" si="121"/>
      </c>
      <c r="AR107" s="131" t="str">
        <f t="shared" si="121"/>
      </c>
      <c r="AS107" s="131" t="str">
        <f t="shared" si="121"/>
      </c>
      <c r="AT107" s="131" t="str">
        <f t="shared" si="121"/>
      </c>
      <c r="AU107" s="131" t="n">
        <f t="shared" si="121"/>
        <v>1</v>
      </c>
      <c r="AV107" s="131" t="str">
        <f t="shared" si="121"/>
      </c>
      <c r="AW107" s="131" t="str">
        <f t="shared" si="121"/>
      </c>
      <c r="AX107" s="131" t="str">
        <f t="shared" si="121"/>
      </c>
      <c r="AY107" s="131" t="str">
        <f t="shared" si="121"/>
      </c>
      <c r="AZ107" s="131" t="str">
        <f t="shared" si="121"/>
      </c>
    </row>
    <row r="108" ht="15.75" customHeight="1">
      <c r="A108" s="98" t="n">
        <f t="shared" si="58"/>
        <v>0</v>
      </c>
      <c r="B108" s="99" t="str">
        <f t="shared" si="59"/>
        <v>Products</v>
      </c>
      <c r="C108" s="98" t="str">
        <f t="shared" si="60"/>
        <v>FFP</v>
      </c>
      <c r="D108" s="99" t="str">
        <f t="shared" si="61"/>
        <v>FFP</v>
      </c>
      <c r="E108" s="96" t="n">
        <f t="shared" si="9"/>
        <v>1.5641520408531892E-5</v>
      </c>
      <c r="F108" s="96" t="n">
        <f t="shared" si="10"/>
        <v>0</v>
      </c>
      <c r="G108" s="96" t="n">
        <f t="shared" si="11"/>
        <v>0</v>
      </c>
      <c r="H108" s="96" t="n">
        <f t="shared" si="12"/>
        <v>0</v>
      </c>
      <c r="I108" s="81" t="e">
        <f t="shared" si="18"/>
        <v>#DIV/0!</v>
      </c>
      <c r="J108" s="71" t="n">
        <f t="shared" si="19"/>
        <v>-1</v>
      </c>
      <c r="K108" s="71" t="e">
        <f t="shared" si="20"/>
        <v>#DIV/0!</v>
      </c>
      <c r="L108" s="131"/>
      <c r="M108" s="131"/>
      <c r="O108" s="132" t="n">
        <f t="shared" ref="O108:R108" si="122">O42</f>
        <v>0</v>
      </c>
      <c r="P108" s="133" t="str">
        <f t="shared" si="122"/>
        <v>Products</v>
      </c>
      <c r="Q108" s="133" t="str">
        <f t="shared" si="122"/>
        <v>FFP</v>
      </c>
      <c r="R108" s="133" t="str">
        <f t="shared" si="122"/>
        <v>FFP</v>
      </c>
      <c r="AO108" s="131" t="n">
        <f t="shared" ref="AO108:AZ108" si="123">IFERROR(AO42/SUMIFS(AO$2:AO$64,$O$2:$O$64,$O108,$P$2:$P$64,$P108),"")</f>
        <v>0</v>
      </c>
      <c r="AP108" s="131" t="n">
        <f t="shared" si="123"/>
        <v>0</v>
      </c>
      <c r="AQ108" s="131" t="n">
        <f t="shared" si="123"/>
        <v>0</v>
      </c>
      <c r="AR108" s="131" t="n">
        <f t="shared" si="123"/>
        <v>1.5641520408531892E-5</v>
      </c>
      <c r="AS108" s="131" t="n">
        <f t="shared" si="123"/>
        <v>0</v>
      </c>
      <c r="AT108" s="131" t="n">
        <f t="shared" si="123"/>
        <v>0</v>
      </c>
      <c r="AU108" s="131" t="n">
        <f t="shared" si="123"/>
        <v>0</v>
      </c>
      <c r="AV108" s="131" t="n">
        <f t="shared" si="123"/>
        <v>0</v>
      </c>
      <c r="AW108" s="131" t="n">
        <f t="shared" si="123"/>
        <v>0</v>
      </c>
      <c r="AX108" s="131" t="n">
        <f t="shared" si="123"/>
        <v>0</v>
      </c>
      <c r="AY108" s="131" t="n">
        <f t="shared" si="123"/>
        <v>0</v>
      </c>
      <c r="AZ108" s="131" t="n">
        <f t="shared" si="123"/>
        <v>0</v>
      </c>
    </row>
    <row r="109" ht="15.75" customHeight="1">
      <c r="A109" s="98" t="n">
        <f t="shared" si="58"/>
        <v>0</v>
      </c>
      <c r="B109" s="99" t="str">
        <f t="shared" si="59"/>
        <v>Products</v>
      </c>
      <c r="C109" s="98" t="str">
        <f t="shared" si="60"/>
        <v>Less Common</v>
      </c>
      <c r="D109" s="99" t="str">
        <f t="shared" si="61"/>
        <v>Other FP</v>
      </c>
      <c r="E109" s="96" t="n">
        <f t="shared" si="9"/>
        <v>6.4573452279596511E-7</v>
      </c>
      <c r="F109" s="96" t="n">
        <f t="shared" si="10"/>
        <v>0</v>
      </c>
      <c r="G109" s="96" t="n">
        <f t="shared" si="11"/>
        <v>0</v>
      </c>
      <c r="H109" s="96" t="n">
        <f t="shared" si="12"/>
        <v>0</v>
      </c>
      <c r="I109" s="81" t="e">
        <f t="shared" si="18"/>
        <v>#DIV/0!</v>
      </c>
      <c r="J109" s="71" t="n">
        <f t="shared" si="19"/>
        <v>-1</v>
      </c>
      <c r="K109" s="71" t="e">
        <f t="shared" si="20"/>
        <v>#DIV/0!</v>
      </c>
      <c r="L109" s="131"/>
      <c r="M109" s="131"/>
      <c r="O109" s="132" t="n">
        <f t="shared" ref="O109:R109" si="124">O43</f>
        <v>0</v>
      </c>
      <c r="P109" s="133" t="str">
        <f t="shared" si="124"/>
        <v>Products</v>
      </c>
      <c r="Q109" s="133" t="str">
        <f t="shared" si="124"/>
        <v>Less Common</v>
      </c>
      <c r="R109" s="133" t="str">
        <f t="shared" si="124"/>
        <v>Other FP</v>
      </c>
      <c r="AO109" s="131" t="n">
        <f t="shared" ref="AO109:AZ109" si="125">IFERROR(AO43/SUMIFS(AO$2:AO$64,$O$2:$O$64,$O109,$P$2:$P$64,$P109),"")</f>
        <v>0</v>
      </c>
      <c r="AP109" s="131" t="n">
        <f t="shared" si="125"/>
        <v>0</v>
      </c>
      <c r="AQ109" s="131" t="n">
        <f t="shared" si="125"/>
        <v>0</v>
      </c>
      <c r="AR109" s="131" t="n">
        <f t="shared" si="125"/>
        <v>6.4573452279596511E-7</v>
      </c>
      <c r="AS109" s="131" t="n">
        <f t="shared" si="125"/>
        <v>0</v>
      </c>
      <c r="AT109" s="131" t="n">
        <f t="shared" si="125"/>
        <v>0</v>
      </c>
      <c r="AU109" s="131" t="n">
        <f t="shared" si="125"/>
        <v>0</v>
      </c>
      <c r="AV109" s="131" t="n">
        <f t="shared" si="125"/>
        <v>0</v>
      </c>
      <c r="AW109" s="131" t="n">
        <f t="shared" si="125"/>
        <v>0</v>
      </c>
      <c r="AX109" s="131" t="n">
        <f t="shared" si="125"/>
        <v>0</v>
      </c>
      <c r="AY109" s="131" t="n">
        <f t="shared" si="125"/>
        <v>0</v>
      </c>
      <c r="AZ109" s="131" t="n">
        <f t="shared" si="125"/>
        <v>0</v>
      </c>
    </row>
    <row r="110" ht="15.75" customHeight="1">
      <c r="A110" s="98" t="n">
        <f t="shared" si="58"/>
        <v>0</v>
      </c>
      <c r="B110" s="99" t="str">
        <f t="shared" si="59"/>
        <v>Products</v>
      </c>
      <c r="C110" s="98" t="str">
        <f t="shared" si="60"/>
        <v>Less Common</v>
      </c>
      <c r="D110" s="99" t="str">
        <f t="shared" si="61"/>
        <v>T&amp;M/LH/FPLOE</v>
      </c>
      <c r="E110" s="96" t="n">
        <f t="shared" si="9"/>
        <v>4.962480240077721E-6</v>
      </c>
      <c r="F110" s="96" t="n">
        <f t="shared" si="10"/>
        <v>0</v>
      </c>
      <c r="G110" s="96" t="n">
        <f t="shared" si="11"/>
        <v>0</v>
      </c>
      <c r="H110" s="96" t="n">
        <f t="shared" si="12"/>
        <v>0</v>
      </c>
      <c r="I110" s="81" t="e">
        <f t="shared" si="18"/>
        <v>#DIV/0!</v>
      </c>
      <c r="J110" s="71" t="n">
        <f t="shared" si="19"/>
        <v>-1</v>
      </c>
      <c r="K110" s="71" t="e">
        <f t="shared" si="20"/>
        <v>#DIV/0!</v>
      </c>
      <c r="L110" s="131"/>
      <c r="M110" s="131"/>
      <c r="O110" s="132" t="n">
        <f t="shared" ref="O110:R110" si="126">O44</f>
        <v>0</v>
      </c>
      <c r="P110" s="133" t="str">
        <f t="shared" si="126"/>
        <v>Products</v>
      </c>
      <c r="Q110" s="133" t="str">
        <f t="shared" si="126"/>
        <v>Less Common</v>
      </c>
      <c r="R110" s="133" t="str">
        <f t="shared" si="126"/>
        <v>T&amp;M/LH/FPLOE</v>
      </c>
      <c r="AO110" s="131" t="n">
        <f t="shared" ref="AO110:AZ110" si="127">IFERROR(AO44/SUMIFS(AO$2:AO$64,$O$2:$O$64,$O110,$P$2:$P$64,$P110),"")</f>
        <v>0</v>
      </c>
      <c r="AP110" s="131" t="n">
        <f t="shared" si="127"/>
        <v>0</v>
      </c>
      <c r="AQ110" s="131" t="n">
        <f t="shared" si="127"/>
        <v>0</v>
      </c>
      <c r="AR110" s="131" t="n">
        <f t="shared" si="127"/>
        <v>4.962480240077721E-6</v>
      </c>
      <c r="AS110" s="131" t="n">
        <f t="shared" si="127"/>
        <v>0</v>
      </c>
      <c r="AT110" s="131" t="n">
        <f t="shared" si="127"/>
        <v>0</v>
      </c>
      <c r="AU110" s="131" t="n">
        <f t="shared" si="127"/>
        <v>0</v>
      </c>
      <c r="AV110" s="131" t="n">
        <f t="shared" si="127"/>
        <v>0</v>
      </c>
      <c r="AW110" s="131" t="n">
        <f t="shared" si="127"/>
        <v>0</v>
      </c>
      <c r="AX110" s="131" t="n">
        <f t="shared" si="127"/>
        <v>0</v>
      </c>
      <c r="AY110" s="131" t="n">
        <f t="shared" si="127"/>
        <v>0</v>
      </c>
      <c r="AZ110" s="131" t="n">
        <f t="shared" si="127"/>
        <v>0</v>
      </c>
    </row>
    <row r="111" ht="15.75" customHeight="1">
      <c r="A111" s="98" t="n">
        <f t="shared" si="58"/>
        <v>0</v>
      </c>
      <c r="B111" s="99" t="str">
        <f t="shared" si="59"/>
        <v>Products</v>
      </c>
      <c r="C111" s="98" t="str">
        <f t="shared" si="60"/>
        <v>Incentive</v>
      </c>
      <c r="D111" s="99" t="str">
        <f t="shared" si="61"/>
        <v>Incentive</v>
      </c>
      <c r="E111" s="96" t="n">
        <f t="shared" si="9"/>
        <v>0</v>
      </c>
      <c r="F111" s="96" t="n">
        <f t="shared" si="10"/>
        <v>0</v>
      </c>
      <c r="G111" s="96" t="n">
        <f t="shared" si="11"/>
        <v>0</v>
      </c>
      <c r="H111" s="96" t="n">
        <f t="shared" si="12"/>
        <v>0</v>
      </c>
      <c r="I111" s="81" t="e">
        <f t="shared" si="18"/>
        <v>#DIV/0!</v>
      </c>
      <c r="J111" s="71" t="e">
        <f t="shared" si="19"/>
        <v>#DIV/0!</v>
      </c>
      <c r="K111" s="71" t="e">
        <f t="shared" si="20"/>
        <v>#DIV/0!</v>
      </c>
      <c r="L111" s="131"/>
      <c r="M111" s="131"/>
      <c r="O111" s="132" t="n">
        <f t="shared" ref="O111:R111" si="128">O45</f>
        <v>0</v>
      </c>
      <c r="P111" s="133" t="str">
        <f t="shared" si="128"/>
        <v>Products</v>
      </c>
      <c r="Q111" s="133" t="str">
        <f t="shared" si="128"/>
        <v>Incentive</v>
      </c>
      <c r="R111" s="133" t="str">
        <f t="shared" si="128"/>
        <v>Incentive</v>
      </c>
      <c r="AO111" s="131" t="n">
        <f t="shared" ref="AO111:AZ111" si="129">IFERROR(AO45/SUMIFS(AO$2:AO$64,$O$2:$O$64,$O111,$P$2:$P$64,$P111),"")</f>
        <v>0</v>
      </c>
      <c r="AP111" s="131" t="n">
        <f t="shared" si="129"/>
        <v>0</v>
      </c>
      <c r="AQ111" s="131" t="n">
        <f t="shared" si="129"/>
        <v>0</v>
      </c>
      <c r="AR111" s="131" t="n">
        <f t="shared" si="129"/>
        <v>0</v>
      </c>
      <c r="AS111" s="131" t="n">
        <f t="shared" si="129"/>
        <v>0</v>
      </c>
      <c r="AT111" s="131" t="n">
        <f t="shared" si="129"/>
        <v>0</v>
      </c>
      <c r="AU111" s="131" t="n">
        <f t="shared" si="129"/>
        <v>0</v>
      </c>
      <c r="AV111" s="131" t="n">
        <f t="shared" si="129"/>
        <v>0</v>
      </c>
      <c r="AW111" s="131" t="n">
        <f t="shared" si="129"/>
        <v>0</v>
      </c>
      <c r="AX111" s="131" t="n">
        <f t="shared" si="129"/>
        <v>0</v>
      </c>
      <c r="AY111" s="131" t="n">
        <f t="shared" si="129"/>
        <v>0</v>
      </c>
      <c r="AZ111" s="131" t="n">
        <f t="shared" si="129"/>
        <v>0</v>
      </c>
    </row>
    <row r="112" ht="15.75" customHeight="1">
      <c r="A112" s="98" t="n">
        <f t="shared" si="58"/>
        <v>0</v>
      </c>
      <c r="B112" s="99" t="str">
        <f t="shared" si="59"/>
        <v>Products</v>
      </c>
      <c r="C112" s="98" t="str">
        <f t="shared" si="60"/>
        <v>Other CB</v>
      </c>
      <c r="D112" s="99" t="str">
        <f t="shared" si="61"/>
        <v>Other CB</v>
      </c>
      <c r="E112" s="96" t="n">
        <f t="shared" si="9"/>
        <v>0</v>
      </c>
      <c r="F112" s="96" t="n">
        <f t="shared" si="10"/>
        <v>0</v>
      </c>
      <c r="G112" s="96" t="n">
        <f t="shared" si="11"/>
        <v>0</v>
      </c>
      <c r="H112" s="96" t="n">
        <f t="shared" si="12"/>
        <v>0</v>
      </c>
      <c r="I112" s="81" t="e">
        <f t="shared" si="18"/>
        <v>#DIV/0!</v>
      </c>
      <c r="J112" s="71" t="e">
        <f t="shared" si="19"/>
        <v>#DIV/0!</v>
      </c>
      <c r="K112" s="71" t="e">
        <f t="shared" si="20"/>
        <v>#DIV/0!</v>
      </c>
      <c r="L112" s="131"/>
      <c r="M112" s="131"/>
      <c r="O112" s="132" t="n">
        <f t="shared" ref="O112:R112" si="130">O46</f>
        <v>0</v>
      </c>
      <c r="P112" s="133" t="str">
        <f t="shared" si="130"/>
        <v>Products</v>
      </c>
      <c r="Q112" s="133" t="str">
        <f t="shared" si="130"/>
        <v>Other CB</v>
      </c>
      <c r="R112" s="133" t="str">
        <f t="shared" si="130"/>
        <v>Other CB</v>
      </c>
      <c r="AO112" s="131" t="n">
        <f t="shared" ref="AO112:AZ112" si="131">IFERROR(AO46/SUMIFS(AO$2:AO$64,$O$2:$O$64,$O112,$P$2:$P$64,$P112),"")</f>
        <v>0</v>
      </c>
      <c r="AP112" s="131" t="n">
        <f t="shared" si="131"/>
        <v>0</v>
      </c>
      <c r="AQ112" s="131" t="n">
        <f t="shared" si="131"/>
        <v>0</v>
      </c>
      <c r="AR112" s="131" t="n">
        <f t="shared" si="131"/>
        <v>0</v>
      </c>
      <c r="AS112" s="131" t="n">
        <f t="shared" si="131"/>
        <v>0</v>
      </c>
      <c r="AT112" s="131" t="n">
        <f t="shared" si="131"/>
        <v>0</v>
      </c>
      <c r="AU112" s="131" t="n">
        <f t="shared" si="131"/>
        <v>0</v>
      </c>
      <c r="AV112" s="131" t="n">
        <f t="shared" si="131"/>
        <v>0</v>
      </c>
      <c r="AW112" s="131" t="n">
        <f t="shared" si="131"/>
        <v>0</v>
      </c>
      <c r="AX112" s="131" t="n">
        <f t="shared" si="131"/>
        <v>0</v>
      </c>
      <c r="AY112" s="131" t="n">
        <f t="shared" si="131"/>
        <v>0</v>
      </c>
      <c r="AZ112" s="131" t="n">
        <f t="shared" si="131"/>
        <v>0</v>
      </c>
    </row>
    <row r="113" ht="15.75" customHeight="1">
      <c r="A113" s="98" t="n">
        <f t="shared" si="58"/>
        <v>0</v>
      </c>
      <c r="B113" s="99" t="str">
        <f t="shared" si="59"/>
        <v>Products</v>
      </c>
      <c r="C113" s="98" t="str">
        <f t="shared" si="60"/>
        <v>UCA</v>
      </c>
      <c r="D113" s="99" t="str">
        <f t="shared" si="61"/>
        <v>UCA</v>
      </c>
      <c r="E113" s="96" t="n">
        <f t="shared" si="9"/>
        <v>2.6103756253331173E-6</v>
      </c>
      <c r="F113" s="96" t="n">
        <f t="shared" si="10"/>
        <v>0</v>
      </c>
      <c r="G113" s="96" t="n">
        <f t="shared" si="11"/>
        <v>0</v>
      </c>
      <c r="H113" s="96" t="n">
        <f t="shared" si="12"/>
        <v>0</v>
      </c>
      <c r="I113" s="81" t="e">
        <f t="shared" si="18"/>
        <v>#DIV/0!</v>
      </c>
      <c r="J113" s="71" t="n">
        <f t="shared" si="19"/>
        <v>-1</v>
      </c>
      <c r="K113" s="71" t="e">
        <f t="shared" si="20"/>
        <v>#DIV/0!</v>
      </c>
      <c r="L113" s="131"/>
      <c r="M113" s="131"/>
      <c r="O113" s="132" t="n">
        <f t="shared" ref="O113:R113" si="132">O47</f>
        <v>0</v>
      </c>
      <c r="P113" s="133" t="str">
        <f t="shared" si="132"/>
        <v>Products</v>
      </c>
      <c r="Q113" s="133" t="str">
        <f t="shared" si="132"/>
        <v>UCA</v>
      </c>
      <c r="R113" s="133" t="str">
        <f t="shared" si="132"/>
        <v>UCA</v>
      </c>
      <c r="AO113" s="131" t="n">
        <f t="shared" ref="AO113:AZ113" si="133">IFERROR(AO47/SUMIFS(AO$2:AO$64,$O$2:$O$64,$O113,$P$2:$P$64,$P113),"")</f>
        <v>0</v>
      </c>
      <c r="AP113" s="131" t="n">
        <f t="shared" si="133"/>
        <v>0</v>
      </c>
      <c r="AQ113" s="131" t="n">
        <f t="shared" si="133"/>
        <v>0</v>
      </c>
      <c r="AR113" s="131" t="n">
        <f t="shared" si="133"/>
        <v>2.6103756253331173E-6</v>
      </c>
      <c r="AS113" s="131" t="n">
        <f t="shared" si="133"/>
        <v>0</v>
      </c>
      <c r="AT113" s="131" t="n">
        <f t="shared" si="133"/>
        <v>0</v>
      </c>
      <c r="AU113" s="131" t="n">
        <f t="shared" si="133"/>
        <v>0</v>
      </c>
      <c r="AV113" s="131" t="n">
        <f t="shared" si="133"/>
        <v>0</v>
      </c>
      <c r="AW113" s="131" t="n">
        <f t="shared" si="133"/>
        <v>0</v>
      </c>
      <c r="AX113" s="131" t="n">
        <f t="shared" si="133"/>
        <v>0</v>
      </c>
      <c r="AY113" s="131" t="n">
        <f t="shared" si="133"/>
        <v>0</v>
      </c>
      <c r="AZ113" s="131" t="n">
        <f t="shared" si="133"/>
        <v>0</v>
      </c>
    </row>
    <row r="114" ht="15.75" customHeight="1">
      <c r="A114" s="98" t="n">
        <f t="shared" si="58"/>
        <v>0</v>
      </c>
      <c r="B114" s="99" t="str">
        <f t="shared" si="59"/>
        <v>Products</v>
      </c>
      <c r="C114" s="98" t="str">
        <f t="shared" si="60"/>
        <v>Unclear</v>
      </c>
      <c r="D114" s="99" t="str">
        <f t="shared" si="61"/>
        <v>Combination/Other</v>
      </c>
      <c r="E114" s="96" t="n">
        <f t="shared" si="9"/>
        <v>0</v>
      </c>
      <c r="F114" s="96" t="n">
        <f t="shared" si="10"/>
        <v>0</v>
      </c>
      <c r="G114" s="96" t="n">
        <f t="shared" si="11"/>
        <v>0</v>
      </c>
      <c r="H114" s="96" t="n">
        <f t="shared" si="12"/>
        <v>0</v>
      </c>
      <c r="I114" s="81" t="e">
        <f t="shared" si="18"/>
        <v>#DIV/0!</v>
      </c>
      <c r="J114" s="71" t="e">
        <f t="shared" si="19"/>
        <v>#DIV/0!</v>
      </c>
      <c r="K114" s="71" t="e">
        <f t="shared" si="20"/>
        <v>#DIV/0!</v>
      </c>
      <c r="L114" s="131"/>
      <c r="M114" s="131"/>
      <c r="O114" s="132" t="n">
        <f t="shared" ref="O114:R114" si="134">O48</f>
        <v>0</v>
      </c>
      <c r="P114" s="133" t="str">
        <f t="shared" si="134"/>
        <v>Products</v>
      </c>
      <c r="Q114" s="133" t="str">
        <f t="shared" si="134"/>
        <v>Unclear</v>
      </c>
      <c r="R114" s="133" t="str">
        <f t="shared" si="134"/>
        <v>Combination/Other</v>
      </c>
      <c r="AO114" s="131" t="n">
        <f t="shared" ref="AO114:AZ114" si="135">IFERROR(AO48/SUMIFS(AO$2:AO$64,$O$2:$O$64,$O114,$P$2:$P$64,$P114),"")</f>
        <v>0</v>
      </c>
      <c r="AP114" s="131" t="n">
        <f t="shared" si="135"/>
        <v>0</v>
      </c>
      <c r="AQ114" s="131" t="n">
        <f t="shared" si="135"/>
        <v>0</v>
      </c>
      <c r="AR114" s="131" t="n">
        <f t="shared" si="135"/>
        <v>0</v>
      </c>
      <c r="AS114" s="131" t="n">
        <f t="shared" si="135"/>
        <v>0</v>
      </c>
      <c r="AT114" s="131" t="n">
        <f t="shared" si="135"/>
        <v>0</v>
      </c>
      <c r="AU114" s="131" t="n">
        <f t="shared" si="135"/>
        <v>0</v>
      </c>
      <c r="AV114" s="131" t="n">
        <f t="shared" si="135"/>
        <v>0</v>
      </c>
      <c r="AW114" s="131" t="n">
        <f t="shared" si="135"/>
        <v>0</v>
      </c>
      <c r="AX114" s="131" t="n">
        <f t="shared" si="135"/>
        <v>0</v>
      </c>
      <c r="AY114" s="131" t="n">
        <f t="shared" si="135"/>
        <v>0</v>
      </c>
      <c r="AZ114" s="131" t="n">
        <f t="shared" si="135"/>
        <v>0</v>
      </c>
    </row>
    <row r="115" ht="15.75" customHeight="1">
      <c r="A115" s="98" t="n">
        <f t="shared" si="58"/>
        <v>0</v>
      </c>
      <c r="B115" s="99" t="str">
        <f t="shared" si="59"/>
        <v>Products</v>
      </c>
      <c r="C115" s="98" t="str">
        <f t="shared" si="60"/>
        <v>Unclear</v>
      </c>
      <c r="D115" s="99" t="n">
        <f t="shared" si="61"/>
        <v>0</v>
      </c>
      <c r="E115" s="96" t="n">
        <f t="shared" si="9"/>
        <v>0</v>
      </c>
      <c r="F115" s="96" t="n">
        <f t="shared" si="10"/>
        <v>0</v>
      </c>
      <c r="G115" s="96" t="n">
        <f t="shared" si="11"/>
        <v>0</v>
      </c>
      <c r="H115" s="96" t="n">
        <f t="shared" si="12"/>
        <v>0</v>
      </c>
      <c r="I115" s="81" t="e">
        <f t="shared" si="18"/>
        <v>#DIV/0!</v>
      </c>
      <c r="J115" s="71" t="e">
        <f t="shared" si="19"/>
        <v>#DIV/0!</v>
      </c>
      <c r="K115" s="71" t="e">
        <f t="shared" si="20"/>
        <v>#DIV/0!</v>
      </c>
      <c r="L115" s="131"/>
      <c r="M115" s="131"/>
      <c r="O115" s="132" t="n">
        <f t="shared" ref="O115:R115" si="136">O49</f>
        <v>0</v>
      </c>
      <c r="P115" s="133" t="str">
        <f t="shared" si="136"/>
        <v>Products</v>
      </c>
      <c r="Q115" s="133" t="str">
        <f t="shared" si="136"/>
        <v>Unclear</v>
      </c>
      <c r="R115" s="133" t="n">
        <f t="shared" si="136"/>
        <v>0</v>
      </c>
      <c r="AO115" s="131" t="n">
        <f t="shared" ref="AO115:AZ115" si="137">IFERROR(AO49/SUMIFS(AO$2:AO$64,$O$2:$O$64,$O115,$P$2:$P$64,$P115),"")</f>
        <v>0</v>
      </c>
      <c r="AP115" s="131" t="n">
        <f t="shared" si="137"/>
        <v>0</v>
      </c>
      <c r="AQ115" s="131" t="n">
        <f t="shared" si="137"/>
        <v>0</v>
      </c>
      <c r="AR115" s="131" t="n">
        <f t="shared" si="137"/>
        <v>0</v>
      </c>
      <c r="AS115" s="131" t="n">
        <f t="shared" si="137"/>
        <v>0</v>
      </c>
      <c r="AT115" s="131" t="n">
        <f t="shared" si="137"/>
        <v>0</v>
      </c>
      <c r="AU115" s="131" t="n">
        <f t="shared" si="137"/>
        <v>0</v>
      </c>
      <c r="AV115" s="131" t="n">
        <f t="shared" si="137"/>
        <v>0</v>
      </c>
      <c r="AW115" s="131" t="n">
        <f t="shared" si="137"/>
        <v>0</v>
      </c>
      <c r="AX115" s="131" t="n">
        <f t="shared" si="137"/>
        <v>0</v>
      </c>
      <c r="AY115" s="131" t="n">
        <f t="shared" si="137"/>
        <v>0</v>
      </c>
      <c r="AZ115" s="131" t="n">
        <f t="shared" si="137"/>
        <v>0</v>
      </c>
    </row>
    <row r="116" ht="15.75" customHeight="1">
      <c r="A116" s="98" t="n">
        <f t="shared" si="58"/>
        <v>0</v>
      </c>
      <c r="B116" s="99" t="str">
        <f t="shared" si="59"/>
        <v>Services &amp; R&amp;D</v>
      </c>
      <c r="C116" s="98" t="str">
        <f t="shared" si="60"/>
        <v>FFP</v>
      </c>
      <c r="D116" s="99" t="str">
        <f t="shared" si="61"/>
        <v>FFP</v>
      </c>
      <c r="E116" s="96" t="n">
        <f t="shared" si="9"/>
        <v>1.1273083200465189E-5</v>
      </c>
      <c r="F116" s="96" t="n">
        <f t="shared" si="10"/>
        <v>0</v>
      </c>
      <c r="G116" s="96" t="n">
        <f t="shared" si="11"/>
        <v>0</v>
      </c>
      <c r="H116" s="96" t="n">
        <f t="shared" si="12"/>
        <v>0</v>
      </c>
      <c r="I116" s="81" t="e">
        <f t="shared" si="18"/>
        <v>#DIV/0!</v>
      </c>
      <c r="J116" s="71" t="n">
        <f t="shared" si="19"/>
        <v>-1</v>
      </c>
      <c r="K116" s="71" t="e">
        <f t="shared" si="20"/>
        <v>#DIV/0!</v>
      </c>
      <c r="L116" s="131"/>
      <c r="M116" s="131"/>
      <c r="O116" s="132" t="n">
        <f t="shared" ref="O116:R116" si="138">O50</f>
        <v>0</v>
      </c>
      <c r="P116" s="133" t="str">
        <f t="shared" si="138"/>
        <v>Services &amp; R&amp;D</v>
      </c>
      <c r="Q116" s="133" t="str">
        <f t="shared" si="138"/>
        <v>FFP</v>
      </c>
      <c r="R116" s="133" t="str">
        <f t="shared" si="138"/>
        <v>FFP</v>
      </c>
      <c r="AO116" s="131" t="n">
        <f t="shared" ref="AO116:AZ116" si="139">IFERROR(AO50/SUMIFS(AO$2:AO$64,$O$2:$O$64,$O116,$P$2:$P$64,$P116),"")</f>
        <v>0</v>
      </c>
      <c r="AP116" s="131" t="n">
        <f t="shared" si="139"/>
        <v>0</v>
      </c>
      <c r="AQ116" s="131" t="n">
        <f t="shared" si="139"/>
        <v>0</v>
      </c>
      <c r="AR116" s="131" t="n">
        <f t="shared" si="139"/>
        <v>1.1273083200465189E-5</v>
      </c>
      <c r="AS116" s="131" t="n">
        <f t="shared" si="139"/>
        <v>0</v>
      </c>
      <c r="AT116" s="131" t="n">
        <f t="shared" si="139"/>
        <v>0</v>
      </c>
      <c r="AU116" s="131" t="n">
        <f t="shared" si="139"/>
        <v>0</v>
      </c>
      <c r="AV116" s="131" t="n">
        <f t="shared" si="139"/>
        <v>0</v>
      </c>
      <c r="AW116" s="131" t="n">
        <f t="shared" si="139"/>
        <v>0</v>
      </c>
      <c r="AX116" s="131" t="n">
        <f t="shared" si="139"/>
        <v>0</v>
      </c>
      <c r="AY116" s="131" t="n">
        <f t="shared" si="139"/>
        <v>0</v>
      </c>
      <c r="AZ116" s="131" t="n">
        <f t="shared" si="139"/>
        <v>0</v>
      </c>
    </row>
    <row r="117" ht="15.75" customHeight="1">
      <c r="A117" s="98" t="n">
        <f t="shared" si="58"/>
        <v>0</v>
      </c>
      <c r="B117" s="99" t="str">
        <f t="shared" si="59"/>
        <v>Services &amp; R&amp;D</v>
      </c>
      <c r="C117" s="98" t="str">
        <f t="shared" si="60"/>
        <v>Less Common</v>
      </c>
      <c r="D117" s="99" t="str">
        <f t="shared" si="61"/>
        <v>Other FP</v>
      </c>
      <c r="E117" s="96" t="n">
        <f t="shared" si="9"/>
        <v>1.2191542759478445E-5</v>
      </c>
      <c r="F117" s="96" t="n">
        <f t="shared" si="10"/>
        <v>0</v>
      </c>
      <c r="G117" s="96" t="n">
        <f t="shared" si="11"/>
        <v>0</v>
      </c>
      <c r="H117" s="96" t="n">
        <f t="shared" si="12"/>
        <v>0</v>
      </c>
      <c r="I117" s="81" t="e">
        <f t="shared" si="18"/>
        <v>#DIV/0!</v>
      </c>
      <c r="J117" s="71" t="n">
        <f t="shared" si="19"/>
        <v>-1</v>
      </c>
      <c r="K117" s="71" t="e">
        <f t="shared" si="20"/>
        <v>#DIV/0!</v>
      </c>
      <c r="L117" s="131"/>
      <c r="M117" s="131"/>
      <c r="O117" s="132" t="n">
        <f t="shared" ref="O117:R117" si="140">O51</f>
        <v>0</v>
      </c>
      <c r="P117" s="133" t="str">
        <f t="shared" si="140"/>
        <v>Services &amp; R&amp;D</v>
      </c>
      <c r="Q117" s="133" t="str">
        <f t="shared" si="140"/>
        <v>Less Common</v>
      </c>
      <c r="R117" s="133" t="str">
        <f t="shared" si="140"/>
        <v>Other FP</v>
      </c>
      <c r="AO117" s="131" t="n">
        <f t="shared" ref="AO117:AZ117" si="141">IFERROR(AO51/SUMIFS(AO$2:AO$64,$O$2:$O$64,$O117,$P$2:$P$64,$P117),"")</f>
        <v>0</v>
      </c>
      <c r="AP117" s="131" t="n">
        <f t="shared" si="141"/>
        <v>0</v>
      </c>
      <c r="AQ117" s="131" t="n">
        <f t="shared" si="141"/>
        <v>0</v>
      </c>
      <c r="AR117" s="131" t="n">
        <f t="shared" si="141"/>
        <v>1.2191542759478445E-5</v>
      </c>
      <c r="AS117" s="131" t="n">
        <f t="shared" si="141"/>
        <v>0</v>
      </c>
      <c r="AT117" s="131" t="n">
        <f t="shared" si="141"/>
        <v>0</v>
      </c>
      <c r="AU117" s="131" t="n">
        <f t="shared" si="141"/>
        <v>0</v>
      </c>
      <c r="AV117" s="131" t="n">
        <f t="shared" si="141"/>
        <v>0</v>
      </c>
      <c r="AW117" s="131" t="n">
        <f t="shared" si="141"/>
        <v>0</v>
      </c>
      <c r="AX117" s="131" t="n">
        <f t="shared" si="141"/>
        <v>0</v>
      </c>
      <c r="AY117" s="131" t="n">
        <f t="shared" si="141"/>
        <v>0</v>
      </c>
      <c r="AZ117" s="131" t="n">
        <f t="shared" si="141"/>
        <v>0</v>
      </c>
    </row>
    <row r="118" ht="15.75" customHeight="1">
      <c r="A118" s="98" t="n">
        <f t="shared" si="58"/>
        <v>0</v>
      </c>
      <c r="B118" s="99" t="str">
        <f t="shared" si="59"/>
        <v>Services &amp; R&amp;D</v>
      </c>
      <c r="C118" s="98" t="str">
        <f t="shared" si="60"/>
        <v>Less Common</v>
      </c>
      <c r="D118" s="99" t="str">
        <f t="shared" si="61"/>
        <v>T&amp;M/LH/FPLOE</v>
      </c>
      <c r="E118" s="96" t="n">
        <f t="shared" si="9"/>
        <v>1.3776519958640812E-6</v>
      </c>
      <c r="F118" s="96" t="n">
        <f t="shared" si="10"/>
        <v>0</v>
      </c>
      <c r="G118" s="96" t="n">
        <f t="shared" si="11"/>
        <v>0</v>
      </c>
      <c r="H118" s="96" t="n">
        <f t="shared" si="12"/>
        <v>0</v>
      </c>
      <c r="I118" s="81" t="e">
        <f t="shared" si="18"/>
        <v>#DIV/0!</v>
      </c>
      <c r="J118" s="71" t="n">
        <f t="shared" si="19"/>
        <v>-1</v>
      </c>
      <c r="K118" s="71" t="e">
        <f t="shared" si="20"/>
        <v>#DIV/0!</v>
      </c>
      <c r="L118" s="131"/>
      <c r="M118" s="131"/>
      <c r="O118" s="132" t="n">
        <f t="shared" ref="O118:R118" si="142">O52</f>
        <v>0</v>
      </c>
      <c r="P118" s="133" t="str">
        <f t="shared" si="142"/>
        <v>Services &amp; R&amp;D</v>
      </c>
      <c r="Q118" s="133" t="str">
        <f t="shared" si="142"/>
        <v>Less Common</v>
      </c>
      <c r="R118" s="133" t="str">
        <f t="shared" si="142"/>
        <v>T&amp;M/LH/FPLOE</v>
      </c>
      <c r="AO118" s="131" t="n">
        <f t="shared" ref="AO118:AZ118" si="143">IFERROR(AO52/SUMIFS(AO$2:AO$64,$O$2:$O$64,$O118,$P$2:$P$64,$P118),"")</f>
        <v>0</v>
      </c>
      <c r="AP118" s="131" t="n">
        <f t="shared" si="143"/>
        <v>0</v>
      </c>
      <c r="AQ118" s="131" t="n">
        <f t="shared" si="143"/>
        <v>0</v>
      </c>
      <c r="AR118" s="131" t="n">
        <f t="shared" si="143"/>
        <v>1.3776519958640812E-6</v>
      </c>
      <c r="AS118" s="131" t="n">
        <f t="shared" si="143"/>
        <v>0</v>
      </c>
      <c r="AT118" s="131" t="n">
        <f t="shared" si="143"/>
        <v>0</v>
      </c>
      <c r="AU118" s="131" t="n">
        <f t="shared" si="143"/>
        <v>0</v>
      </c>
      <c r="AV118" s="131" t="n">
        <f t="shared" si="143"/>
        <v>0</v>
      </c>
      <c r="AW118" s="131" t="n">
        <f t="shared" si="143"/>
        <v>0</v>
      </c>
      <c r="AX118" s="131" t="n">
        <f t="shared" si="143"/>
        <v>0</v>
      </c>
      <c r="AY118" s="131" t="n">
        <f t="shared" si="143"/>
        <v>0</v>
      </c>
      <c r="AZ118" s="131" t="n">
        <f t="shared" si="143"/>
        <v>0</v>
      </c>
    </row>
    <row r="119" ht="15.75" customHeight="1">
      <c r="A119" s="98" t="n">
        <f t="shared" si="58"/>
        <v>0</v>
      </c>
      <c r="B119" s="99" t="str">
        <f t="shared" si="59"/>
        <v>Services &amp; R&amp;D</v>
      </c>
      <c r="C119" s="98" t="str">
        <f t="shared" si="60"/>
        <v>Incentive</v>
      </c>
      <c r="D119" s="99" t="str">
        <f t="shared" si="61"/>
        <v>Incentive</v>
      </c>
      <c r="E119" s="96" t="n">
        <f t="shared" si="9"/>
        <v>-1.7871226535224661E-9</v>
      </c>
      <c r="F119" s="96" t="n">
        <f t="shared" si="10"/>
        <v>0</v>
      </c>
      <c r="G119" s="96" t="n">
        <f t="shared" si="11"/>
        <v>0</v>
      </c>
      <c r="H119" s="96" t="n">
        <f t="shared" si="12"/>
        <v>0</v>
      </c>
      <c r="I119" s="81" t="e">
        <f t="shared" si="18"/>
        <v>#DIV/0!</v>
      </c>
      <c r="J119" s="71" t="n">
        <f t="shared" si="19"/>
        <v>-1</v>
      </c>
      <c r="K119" s="71" t="e">
        <f t="shared" si="20"/>
        <v>#DIV/0!</v>
      </c>
      <c r="L119" s="131"/>
      <c r="M119" s="131"/>
      <c r="O119" s="132" t="n">
        <f t="shared" ref="O119:R119" si="144">O53</f>
        <v>0</v>
      </c>
      <c r="P119" s="133" t="str">
        <f t="shared" si="144"/>
        <v>Services &amp; R&amp;D</v>
      </c>
      <c r="Q119" s="133" t="str">
        <f t="shared" si="144"/>
        <v>Incentive</v>
      </c>
      <c r="R119" s="133" t="str">
        <f t="shared" si="144"/>
        <v>Incentive</v>
      </c>
      <c r="AO119" s="131" t="n">
        <f t="shared" ref="AO119:AZ119" si="145">IFERROR(AO53/SUMIFS(AO$2:AO$64,$O$2:$O$64,$O119,$P$2:$P$64,$P119),"")</f>
        <v>0</v>
      </c>
      <c r="AP119" s="131" t="n">
        <f t="shared" si="145"/>
        <v>0</v>
      </c>
      <c r="AQ119" s="131" t="n">
        <f t="shared" si="145"/>
        <v>0</v>
      </c>
      <c r="AR119" s="131" t="n">
        <f t="shared" si="145"/>
        <v>-1.7871226535224661E-9</v>
      </c>
      <c r="AS119" s="131" t="n">
        <f t="shared" si="145"/>
        <v>0</v>
      </c>
      <c r="AT119" s="131" t="n">
        <f t="shared" si="145"/>
        <v>0</v>
      </c>
      <c r="AU119" s="131" t="n">
        <f t="shared" si="145"/>
        <v>0</v>
      </c>
      <c r="AV119" s="131" t="n">
        <f t="shared" si="145"/>
        <v>0</v>
      </c>
      <c r="AW119" s="131" t="n">
        <f t="shared" si="145"/>
        <v>0</v>
      </c>
      <c r="AX119" s="131" t="n">
        <f t="shared" si="145"/>
        <v>0</v>
      </c>
      <c r="AY119" s="131" t="n">
        <f t="shared" si="145"/>
        <v>0</v>
      </c>
      <c r="AZ119" s="131" t="n">
        <f t="shared" si="145"/>
        <v>0</v>
      </c>
    </row>
    <row r="120" ht="15.75" customHeight="1">
      <c r="A120" s="98" t="n">
        <f t="shared" si="58"/>
        <v>0</v>
      </c>
      <c r="B120" s="99" t="str">
        <f t="shared" si="59"/>
        <v>Services &amp; R&amp;D</v>
      </c>
      <c r="C120" s="98" t="str">
        <f t="shared" si="60"/>
        <v>Other CB</v>
      </c>
      <c r="D120" s="99" t="str">
        <f t="shared" si="61"/>
        <v>Other CB</v>
      </c>
      <c r="E120" s="96" t="n">
        <f t="shared" si="9"/>
        <v>0</v>
      </c>
      <c r="F120" s="96" t="n">
        <f t="shared" si="10"/>
        <v>0</v>
      </c>
      <c r="G120" s="96" t="n">
        <f t="shared" si="11"/>
        <v>0</v>
      </c>
      <c r="H120" s="96" t="n">
        <f t="shared" si="12"/>
        <v>0</v>
      </c>
      <c r="I120" s="81" t="e">
        <f t="shared" si="18"/>
        <v>#DIV/0!</v>
      </c>
      <c r="J120" s="71" t="e">
        <f t="shared" si="19"/>
        <v>#DIV/0!</v>
      </c>
      <c r="K120" s="71" t="e">
        <f t="shared" si="20"/>
        <v>#DIV/0!</v>
      </c>
      <c r="L120" s="131"/>
      <c r="M120" s="131"/>
      <c r="O120" s="132" t="n">
        <f t="shared" ref="O120:R120" si="146">O54</f>
        <v>0</v>
      </c>
      <c r="P120" s="133" t="str">
        <f t="shared" si="146"/>
        <v>Services &amp; R&amp;D</v>
      </c>
      <c r="Q120" s="133" t="str">
        <f t="shared" si="146"/>
        <v>Other CB</v>
      </c>
      <c r="R120" s="133" t="str">
        <f t="shared" si="146"/>
        <v>Other CB</v>
      </c>
      <c r="AO120" s="131" t="n">
        <f t="shared" ref="AO120:AZ120" si="147">IFERROR(AO54/SUMIFS(AO$2:AO$64,$O$2:$O$64,$O120,$P$2:$P$64,$P120),"")</f>
        <v>0</v>
      </c>
      <c r="AP120" s="131" t="n">
        <f t="shared" si="147"/>
        <v>0</v>
      </c>
      <c r="AQ120" s="131" t="n">
        <f t="shared" si="147"/>
        <v>0</v>
      </c>
      <c r="AR120" s="131" t="n">
        <f t="shared" si="147"/>
        <v>0</v>
      </c>
      <c r="AS120" s="131" t="n">
        <f t="shared" si="147"/>
        <v>0</v>
      </c>
      <c r="AT120" s="131" t="n">
        <f t="shared" si="147"/>
        <v>0</v>
      </c>
      <c r="AU120" s="131" t="n">
        <f t="shared" si="147"/>
        <v>0</v>
      </c>
      <c r="AV120" s="131" t="n">
        <f t="shared" si="147"/>
        <v>0</v>
      </c>
      <c r="AW120" s="131" t="n">
        <f t="shared" si="147"/>
        <v>0</v>
      </c>
      <c r="AX120" s="131" t="n">
        <f t="shared" si="147"/>
        <v>0</v>
      </c>
      <c r="AY120" s="131" t="n">
        <f t="shared" si="147"/>
        <v>0</v>
      </c>
      <c r="AZ120" s="131" t="n">
        <f t="shared" si="147"/>
        <v>0</v>
      </c>
    </row>
    <row r="121" ht="15.75" customHeight="1">
      <c r="A121" s="98" t="n">
        <f t="shared" si="58"/>
        <v>0</v>
      </c>
      <c r="B121" s="99" t="str">
        <f t="shared" si="59"/>
        <v>Services &amp; R&amp;D</v>
      </c>
      <c r="C121" s="98" t="str">
        <f t="shared" si="60"/>
        <v>UCA</v>
      </c>
      <c r="D121" s="99" t="str">
        <f t="shared" si="61"/>
        <v>UCA</v>
      </c>
      <c r="E121" s="96" t="n">
        <f t="shared" si="9"/>
        <v>0</v>
      </c>
      <c r="F121" s="96" t="n">
        <f t="shared" si="10"/>
        <v>0</v>
      </c>
      <c r="G121" s="96" t="n">
        <f t="shared" si="11"/>
        <v>0</v>
      </c>
      <c r="H121" s="96" t="n">
        <f t="shared" si="12"/>
        <v>0</v>
      </c>
      <c r="I121" s="81" t="e">
        <f t="shared" si="18"/>
        <v>#DIV/0!</v>
      </c>
      <c r="J121" s="71" t="e">
        <f t="shared" si="19"/>
        <v>#DIV/0!</v>
      </c>
      <c r="K121" s="71" t="e">
        <f t="shared" si="20"/>
        <v>#DIV/0!</v>
      </c>
      <c r="L121" s="131"/>
      <c r="M121" s="131"/>
      <c r="O121" s="132" t="n">
        <f t="shared" ref="O121:R121" si="148">O55</f>
        <v>0</v>
      </c>
      <c r="P121" s="133" t="str">
        <f t="shared" si="148"/>
        <v>Services &amp; R&amp;D</v>
      </c>
      <c r="Q121" s="133" t="str">
        <f t="shared" si="148"/>
        <v>UCA</v>
      </c>
      <c r="R121" s="133" t="str">
        <f t="shared" si="148"/>
        <v>UCA</v>
      </c>
      <c r="AO121" s="131" t="n">
        <f t="shared" ref="AO121:AZ121" si="149">IFERROR(AO55/SUMIFS(AO$2:AO$64,$O$2:$O$64,$O121,$P$2:$P$64,$P121),"")</f>
        <v>0</v>
      </c>
      <c r="AP121" s="131" t="n">
        <f t="shared" si="149"/>
        <v>0</v>
      </c>
      <c r="AQ121" s="131" t="n">
        <f t="shared" si="149"/>
        <v>0</v>
      </c>
      <c r="AR121" s="131" t="n">
        <f t="shared" si="149"/>
        <v>0</v>
      </c>
      <c r="AS121" s="131" t="n">
        <f t="shared" si="149"/>
        <v>0</v>
      </c>
      <c r="AT121" s="131" t="n">
        <f t="shared" si="149"/>
        <v>0</v>
      </c>
      <c r="AU121" s="131" t="n">
        <f t="shared" si="149"/>
        <v>0</v>
      </c>
      <c r="AV121" s="131" t="n">
        <f t="shared" si="149"/>
        <v>0</v>
      </c>
      <c r="AW121" s="131" t="n">
        <f t="shared" si="149"/>
        <v>0</v>
      </c>
      <c r="AX121" s="131" t="n">
        <f t="shared" si="149"/>
        <v>0</v>
      </c>
      <c r="AY121" s="131" t="n">
        <f t="shared" si="149"/>
        <v>0</v>
      </c>
      <c r="AZ121" s="131" t="n">
        <f t="shared" si="149"/>
        <v>0</v>
      </c>
    </row>
    <row r="122" ht="15.75" customHeight="1">
      <c r="A122" s="98" t="n">
        <f t="shared" si="58"/>
        <v>0</v>
      </c>
      <c r="B122" s="99" t="str">
        <f t="shared" si="59"/>
        <v>Services &amp; R&amp;D</v>
      </c>
      <c r="C122" s="98" t="str">
        <f t="shared" si="60"/>
        <v>Unclear</v>
      </c>
      <c r="D122" s="99" t="str">
        <f t="shared" si="61"/>
        <v>Combination/Other</v>
      </c>
      <c r="E122" s="96" t="n">
        <f t="shared" si="9"/>
        <v>1.0682379656525988E-6</v>
      </c>
      <c r="F122" s="96" t="n">
        <f t="shared" si="10"/>
        <v>0</v>
      </c>
      <c r="G122" s="96" t="n">
        <f t="shared" si="11"/>
        <v>0</v>
      </c>
      <c r="H122" s="96" t="n">
        <f t="shared" si="12"/>
        <v>0</v>
      </c>
      <c r="I122" s="81" t="e">
        <f t="shared" si="18"/>
        <v>#DIV/0!</v>
      </c>
      <c r="J122" s="71" t="n">
        <f t="shared" si="19"/>
        <v>-1</v>
      </c>
      <c r="K122" s="71" t="e">
        <f t="shared" si="20"/>
        <v>#DIV/0!</v>
      </c>
      <c r="L122" s="131"/>
      <c r="M122" s="131"/>
      <c r="O122" s="132" t="n">
        <f t="shared" ref="O122:R122" si="150">O56</f>
        <v>0</v>
      </c>
      <c r="P122" s="133" t="str">
        <f t="shared" si="150"/>
        <v>Services &amp; R&amp;D</v>
      </c>
      <c r="Q122" s="133" t="str">
        <f t="shared" si="150"/>
        <v>Unclear</v>
      </c>
      <c r="R122" s="133" t="str">
        <f t="shared" si="150"/>
        <v>Combination/Other</v>
      </c>
      <c r="AO122" s="131" t="n">
        <f t="shared" ref="AO122:AZ122" si="151">IFERROR(AO56/SUMIFS(AO$2:AO$64,$O$2:$O$64,$O122,$P$2:$P$64,$P122),"")</f>
        <v>0</v>
      </c>
      <c r="AP122" s="131" t="n">
        <f t="shared" si="151"/>
        <v>0</v>
      </c>
      <c r="AQ122" s="131" t="n">
        <f t="shared" si="151"/>
        <v>0</v>
      </c>
      <c r="AR122" s="131" t="n">
        <f t="shared" si="151"/>
        <v>1.0682379656525988E-6</v>
      </c>
      <c r="AS122" s="131" t="n">
        <f t="shared" si="151"/>
        <v>0</v>
      </c>
      <c r="AT122" s="131" t="n">
        <f t="shared" si="151"/>
        <v>0</v>
      </c>
      <c r="AU122" s="131" t="n">
        <f t="shared" si="151"/>
        <v>0</v>
      </c>
      <c r="AV122" s="131" t="n">
        <f t="shared" si="151"/>
        <v>0</v>
      </c>
      <c r="AW122" s="131" t="n">
        <f t="shared" si="151"/>
        <v>0</v>
      </c>
      <c r="AX122" s="131" t="n">
        <f t="shared" si="151"/>
        <v>0</v>
      </c>
      <c r="AY122" s="131" t="n">
        <f t="shared" si="151"/>
        <v>0</v>
      </c>
      <c r="AZ122" s="131" t="n">
        <f t="shared" si="151"/>
        <v>0</v>
      </c>
    </row>
    <row r="123" ht="15.75" customHeight="1">
      <c r="A123" s="98" t="n">
        <f t="shared" si="58"/>
        <v>0</v>
      </c>
      <c r="B123" s="99" t="str">
        <f t="shared" si="59"/>
        <v>Services &amp; R&amp;D</v>
      </c>
      <c r="C123" s="98" t="str">
        <f t="shared" si="60"/>
        <v>Unclear</v>
      </c>
      <c r="D123" s="99" t="n">
        <f t="shared" si="61"/>
        <v>0</v>
      </c>
      <c r="E123" s="96" t="n">
        <f t="shared" si="9"/>
        <v>0</v>
      </c>
      <c r="F123" s="96" t="n">
        <f t="shared" si="10"/>
        <v>0</v>
      </c>
      <c r="G123" s="96" t="n">
        <f t="shared" si="11"/>
        <v>0</v>
      </c>
      <c r="H123" s="96" t="n">
        <f t="shared" si="12"/>
        <v>0</v>
      </c>
      <c r="I123" s="81" t="e">
        <f t="shared" si="18"/>
        <v>#DIV/0!</v>
      </c>
      <c r="J123" s="71" t="e">
        <f t="shared" si="19"/>
        <v>#DIV/0!</v>
      </c>
      <c r="K123" s="71" t="e">
        <f t="shared" si="20"/>
        <v>#DIV/0!</v>
      </c>
      <c r="L123" s="131"/>
      <c r="M123" s="131"/>
      <c r="O123" s="132" t="n">
        <f t="shared" ref="O123:R123" si="152">O57</f>
        <v>0</v>
      </c>
      <c r="P123" s="133" t="str">
        <f t="shared" si="152"/>
        <v>Services &amp; R&amp;D</v>
      </c>
      <c r="Q123" s="133" t="str">
        <f t="shared" si="152"/>
        <v>Unclear</v>
      </c>
      <c r="R123" s="133" t="n">
        <f t="shared" si="152"/>
        <v>0</v>
      </c>
      <c r="AO123" s="131" t="n">
        <f t="shared" ref="AO123:AZ123" si="153">IFERROR(AO57/SUMIFS(AO$2:AO$64,$O$2:$O$64,$O123,$P$2:$P$64,$P123),"")</f>
        <v>0</v>
      </c>
      <c r="AP123" s="131" t="n">
        <f t="shared" si="153"/>
        <v>0</v>
      </c>
      <c r="AQ123" s="131" t="n">
        <f t="shared" si="153"/>
        <v>0</v>
      </c>
      <c r="AR123" s="131" t="n">
        <f t="shared" si="153"/>
        <v>0</v>
      </c>
      <c r="AS123" s="131" t="n">
        <f t="shared" si="153"/>
        <v>0</v>
      </c>
      <c r="AT123" s="131" t="n">
        <f t="shared" si="153"/>
        <v>0</v>
      </c>
      <c r="AU123" s="131" t="n">
        <f t="shared" si="153"/>
        <v>0</v>
      </c>
      <c r="AV123" s="131" t="n">
        <f t="shared" si="153"/>
        <v>0</v>
      </c>
      <c r="AW123" s="131" t="n">
        <f t="shared" si="153"/>
        <v>0</v>
      </c>
      <c r="AX123" s="131" t="n">
        <f t="shared" si="153"/>
        <v>0</v>
      </c>
      <c r="AY123" s="131" t="n">
        <f t="shared" si="153"/>
        <v>0</v>
      </c>
      <c r="AZ123" s="131" t="n">
        <f t="shared" si="153"/>
        <v>0</v>
      </c>
    </row>
    <row r="124" ht="15.75" customHeight="1">
      <c r="A124" s="98" t="n">
        <f t="shared" si="58"/>
        <v>0</v>
      </c>
      <c r="B124" s="99" t="str">
        <f t="shared" si="59"/>
        <v>Unlabeled</v>
      </c>
      <c r="C124" s="98" t="str">
        <f t="shared" si="60"/>
        <v>FFP</v>
      </c>
      <c r="D124" s="99" t="str">
        <f t="shared" si="61"/>
        <v>FFP</v>
      </c>
      <c r="E124" s="96" t="n">
        <f t="shared" si="9"/>
        <v>0</v>
      </c>
      <c r="F124" s="96" t="n">
        <f t="shared" si="10"/>
        <v>0</v>
      </c>
      <c r="G124" s="96" t="str">
        <f t="shared" si="11"/>
      </c>
      <c r="H124" s="96" t="n">
        <f t="shared" si="12"/>
        <v>0</v>
      </c>
      <c r="I124" s="81" t="e">
        <f t="shared" si="18"/>
        <v>#VALUE!</v>
      </c>
      <c r="J124" s="71" t="e">
        <f t="shared" si="19"/>
        <v>#VALUE!</v>
      </c>
      <c r="K124" s="71" t="e">
        <f t="shared" si="20"/>
        <v>#VALUE!</v>
      </c>
      <c r="L124" s="131"/>
      <c r="M124" s="131"/>
      <c r="O124" s="132" t="n">
        <f t="shared" ref="O124:R124" si="154">O58</f>
        <v>0</v>
      </c>
      <c r="P124" s="133" t="str">
        <f t="shared" si="154"/>
        <v>Unlabeled</v>
      </c>
      <c r="Q124" s="133" t="str">
        <f t="shared" si="154"/>
        <v>FFP</v>
      </c>
      <c r="R124" s="133" t="str">
        <f t="shared" si="154"/>
        <v>FFP</v>
      </c>
      <c r="AO124" s="131" t="n">
        <f t="shared" ref="AO124:AZ124" si="155">IFERROR(AO58/SUMIFS(AO$2:AO$64,$O$2:$O$64,$O124,$P$2:$P$64,$P124),"")</f>
        <v>0</v>
      </c>
      <c r="AP124" s="131" t="n">
        <f t="shared" si="155"/>
        <v>0</v>
      </c>
      <c r="AQ124" s="131" t="str">
        <f t="shared" si="155"/>
      </c>
      <c r="AR124" s="131" t="n">
        <f t="shared" si="155"/>
        <v>0</v>
      </c>
      <c r="AS124" s="131" t="n">
        <f t="shared" si="155"/>
        <v>0</v>
      </c>
      <c r="AT124" s="131" t="n">
        <f t="shared" si="155"/>
        <v>0</v>
      </c>
      <c r="AU124" s="131" t="n">
        <f t="shared" si="155"/>
        <v>0</v>
      </c>
      <c r="AV124" s="131" t="n">
        <f t="shared" si="155"/>
        <v>0</v>
      </c>
      <c r="AW124" s="131" t="n">
        <f t="shared" si="155"/>
        <v>0</v>
      </c>
      <c r="AX124" s="131" t="n">
        <f t="shared" si="155"/>
        <v>0</v>
      </c>
      <c r="AY124" s="131" t="str">
        <f t="shared" si="155"/>
      </c>
      <c r="AZ124" s="131" t="n">
        <f t="shared" si="155"/>
        <v>0</v>
      </c>
    </row>
    <row r="125" ht="15.75" customHeight="1">
      <c r="A125" s="98" t="n">
        <f t="shared" ref="A125:A130" si="156">O125</f>
        <v>0</v>
      </c>
      <c r="B125" s="99" t="str">
        <f t="shared" ref="B125:B130" si="157">P125</f>
        <v>Unlabeled</v>
      </c>
      <c r="C125" s="98" t="str">
        <f t="shared" ref="C125:C130" si="158">Q125</f>
        <v>Less Common</v>
      </c>
      <c r="D125" s="99" t="str">
        <f t="shared" ref="D125:D130" si="159">R125</f>
        <v>T&amp;M/LH/FPLOE</v>
      </c>
      <c r="L125" s="131"/>
      <c r="M125" s="131"/>
      <c r="O125" s="132" t="n">
        <f t="shared" ref="O125:R125" si="160">O59</f>
        <v>0</v>
      </c>
      <c r="P125" s="133" t="str">
        <f t="shared" si="160"/>
        <v>Unlabeled</v>
      </c>
      <c r="Q125" s="133" t="str">
        <f t="shared" si="160"/>
        <v>Less Common</v>
      </c>
      <c r="R125" s="133" t="str">
        <f t="shared" si="160"/>
        <v>T&amp;M/LH/FPLOE</v>
      </c>
      <c r="AO125" s="131" t="n">
        <f t="shared" ref="AO125:AZ125" si="161">IFERROR(AO59/SUMIFS(AO$2:AO$64,$O$2:$O$64,$O125,$P$2:$P$64,$P125),"")</f>
        <v>0</v>
      </c>
      <c r="AP125" s="131" t="n">
        <f t="shared" si="161"/>
        <v>0</v>
      </c>
      <c r="AQ125" s="131" t="str">
        <f t="shared" si="161"/>
      </c>
      <c r="AR125" s="131" t="n">
        <f t="shared" si="161"/>
        <v>0</v>
      </c>
      <c r="AS125" s="131" t="n">
        <f t="shared" si="161"/>
        <v>0</v>
      </c>
      <c r="AT125" s="131" t="n">
        <f t="shared" si="161"/>
        <v>0</v>
      </c>
      <c r="AU125" s="131" t="n">
        <f t="shared" si="161"/>
        <v>0</v>
      </c>
      <c r="AV125" s="131" t="n">
        <f t="shared" si="161"/>
        <v>0</v>
      </c>
      <c r="AW125" s="131" t="n">
        <f t="shared" si="161"/>
        <v>0</v>
      </c>
      <c r="AX125" s="131" t="n">
        <f t="shared" si="161"/>
        <v>0</v>
      </c>
      <c r="AY125" s="131" t="str">
        <f t="shared" si="161"/>
      </c>
      <c r="AZ125" s="131" t="n">
        <f t="shared" si="161"/>
        <v>0</v>
      </c>
    </row>
    <row r="126" ht="15.75" customHeight="1">
      <c r="A126" s="98" t="n">
        <f t="shared" si="156"/>
        <v>0</v>
      </c>
      <c r="B126" s="99" t="str">
        <f t="shared" si="157"/>
        <v>Unlabeled</v>
      </c>
      <c r="C126" s="98" t="str">
        <f t="shared" si="158"/>
        <v>Incentive</v>
      </c>
      <c r="D126" s="99" t="str">
        <f t="shared" si="159"/>
        <v>Incentive</v>
      </c>
      <c r="L126" s="131"/>
      <c r="M126" s="131"/>
      <c r="O126" s="132" t="n">
        <f t="shared" ref="O126:R126" si="162">O60</f>
        <v>0</v>
      </c>
      <c r="P126" s="133" t="str">
        <f t="shared" si="162"/>
        <v>Unlabeled</v>
      </c>
      <c r="Q126" s="133" t="str">
        <f t="shared" si="162"/>
        <v>Incentive</v>
      </c>
      <c r="R126" s="133" t="str">
        <f t="shared" si="162"/>
        <v>Incentive</v>
      </c>
      <c r="AO126" s="131" t="n">
        <f t="shared" ref="AO126:AZ126" si="163">IFERROR(AO60/SUMIFS(AO$2:AO$64,$O$2:$O$64,$O126,$P$2:$P$64,$P126),"")</f>
        <v>0</v>
      </c>
      <c r="AP126" s="131" t="n">
        <f t="shared" si="163"/>
        <v>0</v>
      </c>
      <c r="AQ126" s="131" t="str">
        <f t="shared" si="163"/>
      </c>
      <c r="AR126" s="131" t="n">
        <f t="shared" si="163"/>
        <v>0</v>
      </c>
      <c r="AS126" s="131" t="n">
        <f t="shared" si="163"/>
        <v>0</v>
      </c>
      <c r="AT126" s="131" t="n">
        <f t="shared" si="163"/>
        <v>0</v>
      </c>
      <c r="AU126" s="131" t="n">
        <f t="shared" si="163"/>
        <v>0</v>
      </c>
      <c r="AV126" s="131" t="n">
        <f t="shared" si="163"/>
        <v>0</v>
      </c>
      <c r="AW126" s="131" t="n">
        <f t="shared" si="163"/>
        <v>0</v>
      </c>
      <c r="AX126" s="131" t="n">
        <f t="shared" si="163"/>
        <v>0</v>
      </c>
      <c r="AY126" s="131" t="str">
        <f t="shared" si="163"/>
      </c>
      <c r="AZ126" s="131" t="n">
        <f t="shared" si="163"/>
        <v>0</v>
      </c>
    </row>
    <row r="127" ht="15.75" customHeight="1">
      <c r="A127" s="98" t="n">
        <f t="shared" si="156"/>
        <v>0</v>
      </c>
      <c r="B127" s="99" t="str">
        <f t="shared" si="157"/>
        <v>Unlabeled</v>
      </c>
      <c r="C127" s="98" t="str">
        <f t="shared" si="158"/>
        <v>Other CB</v>
      </c>
      <c r="D127" s="99" t="str">
        <f t="shared" si="159"/>
        <v>Other CB</v>
      </c>
      <c r="L127" s="131"/>
      <c r="M127" s="131"/>
      <c r="O127" s="132" t="n">
        <f t="shared" ref="O127:R127" si="164">O61</f>
        <v>0</v>
      </c>
      <c r="P127" s="133" t="str">
        <f t="shared" si="164"/>
        <v>Unlabeled</v>
      </c>
      <c r="Q127" s="133" t="str">
        <f t="shared" si="164"/>
        <v>Other CB</v>
      </c>
      <c r="R127" s="133" t="str">
        <f t="shared" si="164"/>
        <v>Other CB</v>
      </c>
      <c r="AO127" s="131" t="n">
        <f t="shared" ref="AO127:AZ127" si="165">IFERROR(AO61/SUMIFS(AO$2:AO$64,$O$2:$O$64,$O127,$P$2:$P$64,$P127),"")</f>
        <v>0</v>
      </c>
      <c r="AP127" s="131" t="n">
        <f t="shared" si="165"/>
        <v>0</v>
      </c>
      <c r="AQ127" s="131" t="str">
        <f t="shared" si="165"/>
      </c>
      <c r="AR127" s="131" t="n">
        <f t="shared" si="165"/>
        <v>0</v>
      </c>
      <c r="AS127" s="131" t="n">
        <f t="shared" si="165"/>
        <v>0</v>
      </c>
      <c r="AT127" s="131" t="n">
        <f t="shared" si="165"/>
        <v>0</v>
      </c>
      <c r="AU127" s="131" t="n">
        <f t="shared" si="165"/>
        <v>0</v>
      </c>
      <c r="AV127" s="131" t="n">
        <f t="shared" si="165"/>
        <v>0</v>
      </c>
      <c r="AW127" s="131" t="n">
        <f t="shared" si="165"/>
        <v>0</v>
      </c>
      <c r="AX127" s="131" t="n">
        <f t="shared" si="165"/>
        <v>0</v>
      </c>
      <c r="AY127" s="131" t="str">
        <f t="shared" si="165"/>
      </c>
      <c r="AZ127" s="131" t="n">
        <f t="shared" si="165"/>
        <v>0</v>
      </c>
    </row>
    <row r="128" ht="15.75" customHeight="1">
      <c r="A128" s="98" t="n">
        <f t="shared" si="156"/>
        <v>0</v>
      </c>
      <c r="B128" s="99" t="str">
        <f t="shared" si="157"/>
        <v>Unlabeled</v>
      </c>
      <c r="C128" s="98" t="str">
        <f t="shared" si="158"/>
        <v>UCA</v>
      </c>
      <c r="D128" s="99" t="str">
        <f t="shared" si="159"/>
        <v>UCA</v>
      </c>
      <c r="L128" s="131"/>
      <c r="M128" s="131"/>
      <c r="O128" s="132" t="n">
        <f t="shared" ref="O128:R128" si="166">O62</f>
        <v>0</v>
      </c>
      <c r="P128" s="133" t="str">
        <f t="shared" si="166"/>
        <v>Unlabeled</v>
      </c>
      <c r="Q128" s="133" t="str">
        <f t="shared" si="166"/>
        <v>UCA</v>
      </c>
      <c r="R128" s="133" t="str">
        <f t="shared" si="166"/>
        <v>UCA</v>
      </c>
      <c r="AO128" s="131" t="n">
        <f t="shared" ref="AO128:AZ128" si="167">IFERROR(AO62/SUMIFS(AO$2:AO$64,$O$2:$O$64,$O128,$P$2:$P$64,$P128),"")</f>
        <v>0</v>
      </c>
      <c r="AP128" s="131" t="n">
        <f t="shared" si="167"/>
        <v>0</v>
      </c>
      <c r="AQ128" s="131" t="str">
        <f t="shared" si="167"/>
      </c>
      <c r="AR128" s="131" t="n">
        <f t="shared" si="167"/>
        <v>0</v>
      </c>
      <c r="AS128" s="131" t="n">
        <f t="shared" si="167"/>
        <v>0</v>
      </c>
      <c r="AT128" s="131" t="n">
        <f t="shared" si="167"/>
        <v>0</v>
      </c>
      <c r="AU128" s="131" t="n">
        <f t="shared" si="167"/>
        <v>0</v>
      </c>
      <c r="AV128" s="131" t="n">
        <f t="shared" si="167"/>
        <v>0</v>
      </c>
      <c r="AW128" s="131" t="n">
        <f t="shared" si="167"/>
        <v>0</v>
      </c>
      <c r="AX128" s="131" t="n">
        <f t="shared" si="167"/>
        <v>0</v>
      </c>
      <c r="AY128" s="131" t="str">
        <f t="shared" si="167"/>
      </c>
      <c r="AZ128" s="131" t="n">
        <f t="shared" si="167"/>
        <v>0</v>
      </c>
    </row>
    <row r="129" ht="15.75" customHeight="1">
      <c r="A129" s="98" t="n">
        <f t="shared" si="156"/>
        <v>0</v>
      </c>
      <c r="B129" s="99" t="str">
        <f t="shared" si="157"/>
        <v>Unlabeled</v>
      </c>
      <c r="C129" s="98" t="str">
        <f t="shared" si="158"/>
        <v>Unclear</v>
      </c>
      <c r="D129" s="99" t="str">
        <f t="shared" si="159"/>
        <v>Combination/Other</v>
      </c>
      <c r="L129" s="131"/>
      <c r="M129" s="131"/>
      <c r="O129" s="132" t="n">
        <f t="shared" ref="O129:R129" si="168">O63</f>
        <v>0</v>
      </c>
      <c r="P129" s="133" t="str">
        <f t="shared" si="168"/>
        <v>Unlabeled</v>
      </c>
      <c r="Q129" s="133" t="str">
        <f t="shared" si="168"/>
        <v>Unclear</v>
      </c>
      <c r="R129" s="133" t="str">
        <f t="shared" si="168"/>
        <v>Combination/Other</v>
      </c>
      <c r="AO129" s="131" t="n">
        <f t="shared" ref="AO129:AZ129" si="169">IFERROR(AO63/SUMIFS(AO$2:AO$64,$O$2:$O$64,$O129,$P$2:$P$64,$P129),"")</f>
        <v>0</v>
      </c>
      <c r="AP129" s="131" t="n">
        <f t="shared" si="169"/>
        <v>0</v>
      </c>
      <c r="AQ129" s="131" t="str">
        <f t="shared" si="169"/>
      </c>
      <c r="AR129" s="131" t="n">
        <f t="shared" si="169"/>
        <v>0</v>
      </c>
      <c r="AS129" s="131" t="n">
        <f t="shared" si="169"/>
        <v>0</v>
      </c>
      <c r="AT129" s="131" t="n">
        <f t="shared" si="169"/>
        <v>0</v>
      </c>
      <c r="AU129" s="131" t="n">
        <f t="shared" si="169"/>
        <v>0</v>
      </c>
      <c r="AV129" s="131" t="n">
        <f t="shared" si="169"/>
        <v>0</v>
      </c>
      <c r="AW129" s="131" t="n">
        <f t="shared" si="169"/>
        <v>0</v>
      </c>
      <c r="AX129" s="131" t="n">
        <f t="shared" si="169"/>
        <v>0</v>
      </c>
      <c r="AY129" s="131" t="str">
        <f t="shared" si="169"/>
      </c>
      <c r="AZ129" s="131" t="n">
        <f t="shared" si="169"/>
        <v>0</v>
      </c>
    </row>
    <row r="130" ht="15.75" customHeight="1">
      <c r="A130" s="98" t="n">
        <f t="shared" si="156"/>
        <v>0</v>
      </c>
      <c r="B130" s="99" t="str">
        <f t="shared" si="157"/>
        <v>Unlabeled</v>
      </c>
      <c r="C130" s="98" t="str">
        <f t="shared" si="158"/>
        <v>Unclear</v>
      </c>
      <c r="D130" s="99" t="n">
        <f t="shared" si="159"/>
        <v>0</v>
      </c>
      <c r="L130" s="131"/>
      <c r="M130" s="131"/>
      <c r="O130" s="132" t="n">
        <f t="shared" ref="O130:R130" si="170">O64</f>
        <v>0</v>
      </c>
      <c r="P130" s="133" t="str">
        <f t="shared" si="170"/>
        <v>Unlabeled</v>
      </c>
      <c r="Q130" s="133" t="str">
        <f t="shared" si="170"/>
        <v>Unclear</v>
      </c>
      <c r="R130" s="133" t="n">
        <f t="shared" si="170"/>
        <v>0</v>
      </c>
      <c r="AO130" s="131" t="n">
        <f t="shared" ref="AO130:AZ130" si="171">IFERROR(AO64/SUMIFS(AO$2:AO$64,$O$2:$O$64,$O130,$P$2:$P$64,$P130),"")</f>
        <v>0</v>
      </c>
      <c r="AP130" s="131" t="n">
        <f t="shared" si="171"/>
        <v>0</v>
      </c>
      <c r="AQ130" s="131" t="str">
        <f t="shared" si="171"/>
      </c>
      <c r="AR130" s="131" t="n">
        <f t="shared" si="171"/>
        <v>0</v>
      </c>
      <c r="AS130" s="131" t="n">
        <f t="shared" si="171"/>
        <v>0</v>
      </c>
      <c r="AT130" s="131" t="n">
        <f t="shared" si="171"/>
        <v>0</v>
      </c>
      <c r="AU130" s="131" t="n">
        <f t="shared" si="171"/>
        <v>0</v>
      </c>
      <c r="AV130" s="131" t="n">
        <f t="shared" si="171"/>
        <v>0</v>
      </c>
      <c r="AW130" s="131" t="n">
        <f t="shared" si="171"/>
        <v>0</v>
      </c>
      <c r="AX130" s="131" t="n">
        <f t="shared" si="171"/>
        <v>0</v>
      </c>
      <c r="AY130" s="131" t="str">
        <f t="shared" si="171"/>
      </c>
      <c r="AZ130" s="131" t="n">
        <f t="shared" si="171"/>
        <v>0</v>
      </c>
    </row>
    <row r="131">
      <c r="L131" s="131"/>
      <c r="M131" s="131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7" t="str">
        <f t="shared" ref="A134:A196" si="180">O134</f>
        <v>0</v>
      </c>
      <c r="B134" s="138" t="str">
        <f t="shared" si="172"/>
        <v>Products</v>
      </c>
      <c r="C134" s="138" t="str">
        <f t="shared" si="173"/>
        <v>FFP</v>
      </c>
      <c r="D134" s="138" t="str">
        <f t="shared" si="174"/>
        <v>FFP</v>
      </c>
      <c r="E134" s="138"/>
      <c r="F134" s="138"/>
      <c r="G134" s="138"/>
      <c r="H134" s="138"/>
      <c r="I134" s="138"/>
      <c r="J134" s="138"/>
      <c r="K134" s="138"/>
      <c r="O134" s="132" t="str">
        <f t="shared" si="175"/>
        <v>0</v>
      </c>
      <c r="P134" s="132" t="str">
        <f t="shared" si="176"/>
        <v>Products</v>
      </c>
      <c r="Q134" s="132" t="str">
        <f t="shared" si="176"/>
        <v>FFP</v>
      </c>
      <c r="R134" s="132" t="str">
        <f t="shared" si="176"/>
        <v>FFP</v>
      </c>
      <c r="S134" s="131" t="str">
        <f t="shared" ref="S134:AN134" si="181">IFERROR(S113/SUMIFS(S$21:S$36,$O$21:$O$36,$O134),"")</f>
      </c>
      <c r="T134" s="131" t="str">
        <f t="shared" si="181"/>
      </c>
      <c r="U134" s="131" t="str">
        <f t="shared" si="181"/>
      </c>
      <c r="V134" s="131" t="str">
        <f t="shared" si="181"/>
      </c>
      <c r="W134" s="131" t="str">
        <f t="shared" si="181"/>
      </c>
      <c r="X134" s="131" t="str">
        <f t="shared" si="181"/>
      </c>
      <c r="Y134" s="131" t="str">
        <f t="shared" si="181"/>
      </c>
      <c r="Z134" s="131" t="str">
        <f t="shared" si="181"/>
      </c>
      <c r="AA134" s="131" t="str">
        <f t="shared" si="181"/>
      </c>
      <c r="AB134" s="131" t="str">
        <f t="shared" si="181"/>
      </c>
      <c r="AC134" s="131" t="n">
        <f t="shared" si="181"/>
        <v>0</v>
      </c>
      <c r="AD134" s="131" t="n">
        <f t="shared" si="181"/>
        <v>0</v>
      </c>
      <c r="AE134" s="131" t="n">
        <f t="shared" si="181"/>
        <v>0</v>
      </c>
      <c r="AF134" s="131" t="n">
        <f t="shared" si="181"/>
        <v>0</v>
      </c>
      <c r="AG134" s="131" t="n">
        <f t="shared" si="181"/>
        <v>0</v>
      </c>
      <c r="AH134" s="131" t="n">
        <f t="shared" si="181"/>
        <v>0</v>
      </c>
      <c r="AI134" s="131" t="n">
        <f t="shared" si="181"/>
        <v>0</v>
      </c>
      <c r="AJ134" s="131" t="n">
        <f t="shared" si="181"/>
        <v>0</v>
      </c>
      <c r="AK134" s="131" t="n">
        <f t="shared" si="181"/>
        <v>0</v>
      </c>
      <c r="AL134" s="131" t="n">
        <f t="shared" si="181"/>
        <v>0</v>
      </c>
      <c r="AM134" s="131" t="n">
        <f t="shared" si="181"/>
        <v>0</v>
      </c>
      <c r="AN134" s="131" t="n">
        <f t="shared" si="181"/>
        <v>0</v>
      </c>
      <c r="AO134" s="131" t="n">
        <f>IFERROR(AO2/SUMIFS(AO$2:AO$64,$O$2:$O$64,$O134,$P$2:$P$64,$P134),"")</f>
        <v>0.47230690355105337</v>
      </c>
      <c r="AP134" s="131" t="n">
        <f t="shared" ref="AP134:AZ134" si="182">IFERROR(AP2/SUMIFS(AP$2:AP$64,$O$2:$O$64,$O134,$P$2:$P$64,$P134),"")</f>
        <v>0.45712130224531855</v>
      </c>
      <c r="AQ134" s="131" t="n">
        <f t="shared" si="182"/>
        <v>0.51427751396051036</v>
      </c>
      <c r="AR134" s="131" t="n">
        <f t="shared" si="182"/>
        <v>0.55839803213809314</v>
      </c>
      <c r="AS134" s="131" t="n">
        <f t="shared" si="182"/>
        <v>0.53319795467575815</v>
      </c>
      <c r="AT134" s="131" t="n">
        <f t="shared" si="182"/>
        <v>0.48458106051342015</v>
      </c>
      <c r="AU134" s="131" t="n">
        <f t="shared" si="182"/>
        <v>0.52027690028281171</v>
      </c>
      <c r="AV134" s="131" t="n">
        <f t="shared" si="182"/>
        <v>0.51480864156359563</v>
      </c>
      <c r="AW134" s="131" t="n">
        <f t="shared" si="182"/>
        <v>0.4612307212699906</v>
      </c>
      <c r="AX134" s="131" t="n">
        <f t="shared" si="182"/>
        <v>0.58593997251097552</v>
      </c>
      <c r="AY134" s="131" t="n">
        <f t="shared" si="182"/>
        <v>0.59637769799487172</v>
      </c>
      <c r="AZ134" s="130" t="n">
        <f t="shared" si="182"/>
        <v>0.46095883637284601</v>
      </c>
    </row>
    <row r="135">
      <c r="A135" s="139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25" t="str">
        <f t="shared" ref="S135:AN135" si="184">IFERROR(S114/SUMIFS(S$21:S$36,$O$21:$O$36,$O135),"")</f>
      </c>
      <c r="T135" s="25" t="str">
        <f t="shared" si="184"/>
      </c>
      <c r="U135" s="25" t="str">
        <f t="shared" si="184"/>
      </c>
      <c r="V135" s="25" t="str">
        <f t="shared" si="184"/>
      </c>
      <c r="W135" s="25" t="str">
        <f t="shared" si="184"/>
      </c>
      <c r="X135" s="25" t="str">
        <f t="shared" si="184"/>
      </c>
      <c r="Y135" s="25" t="str">
        <f t="shared" si="184"/>
      </c>
      <c r="Z135" s="25" t="str">
        <f t="shared" si="184"/>
      </c>
      <c r="AA135" s="25" t="str">
        <f t="shared" si="184"/>
      </c>
      <c r="AB135" s="25" t="str">
        <f t="shared" si="184"/>
      </c>
      <c r="AC135" s="25" t="n">
        <f t="shared" si="184"/>
        <v>0</v>
      </c>
      <c r="AD135" s="25" t="n">
        <f t="shared" si="184"/>
        <v>0</v>
      </c>
      <c r="AE135" s="25" t="n">
        <f t="shared" si="184"/>
        <v>0</v>
      </c>
      <c r="AF135" s="25" t="n">
        <f t="shared" si="184"/>
        <v>0</v>
      </c>
      <c r="AG135" s="25" t="n">
        <f t="shared" si="184"/>
        <v>0</v>
      </c>
      <c r="AH135" s="25" t="n">
        <f t="shared" si="184"/>
        <v>0</v>
      </c>
      <c r="AI135" s="25" t="n">
        <f t="shared" si="184"/>
        <v>0</v>
      </c>
      <c r="AJ135" s="25" t="n">
        <f t="shared" si="184"/>
        <v>0</v>
      </c>
      <c r="AK135" s="25" t="n">
        <f t="shared" si="184"/>
        <v>0</v>
      </c>
      <c r="AL135" s="25" t="n">
        <f t="shared" si="184"/>
        <v>0</v>
      </c>
      <c r="AM135" s="25" t="n">
        <f t="shared" si="184"/>
        <v>0</v>
      </c>
      <c r="AN135" s="25" t="n">
        <f t="shared" si="184"/>
        <v>0</v>
      </c>
      <c r="AO135" s="25" t="n">
        <f t="shared" ref="AO135:AZ135" si="185">IFERROR(AO3/SUMIFS(AO$2:AO$64,$O$2:$O$64,$O135,$P$2:$P$64,$P135),"")</f>
        <v>0.15165134978304393</v>
      </c>
      <c r="AP135" s="25" t="n">
        <f t="shared" si="185"/>
        <v>0.11632504980386109</v>
      </c>
      <c r="AQ135" s="25" t="n">
        <f t="shared" si="185"/>
        <v>7.7619701675161232E-2</v>
      </c>
      <c r="AR135" s="25" t="n">
        <f t="shared" si="185"/>
        <v>6.3217512621164748E-2</v>
      </c>
      <c r="AS135" s="25" t="n">
        <f t="shared" si="185"/>
        <v>4.8131010360541238E-2</v>
      </c>
      <c r="AT135" s="25" t="n">
        <f t="shared" si="185"/>
        <v>5.2513345284281775E-2</v>
      </c>
      <c r="AU135" s="25" t="n">
        <f t="shared" si="185"/>
        <v>5.3144367005318882E-2</v>
      </c>
      <c r="AV135" s="25" t="n">
        <f t="shared" si="185"/>
        <v>4.6486160601076291E-2</v>
      </c>
      <c r="AW135" s="25" t="n">
        <f t="shared" si="185"/>
        <v>3.8663033686024847E-2</v>
      </c>
      <c r="AX135" s="25" t="n">
        <f t="shared" si="185"/>
        <v>4.3508298356215384E-2</v>
      </c>
      <c r="AY135" s="25" t="n">
        <f t="shared" si="185"/>
        <v>7.296695990782992E-2</v>
      </c>
      <c r="AZ135" s="128" t="n">
        <f t="shared" si="185"/>
        <v>7.0223978984949073E-2</v>
      </c>
    </row>
    <row r="136">
      <c r="A136" s="139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25" t="str">
        <f t="shared" ref="S136:AN136" si="187">IFERROR(S115/SUMIFS(S$21:S$36,$O$21:$O$36,$O136),"")</f>
      </c>
      <c r="T136" s="25" t="str">
        <f t="shared" si="187"/>
      </c>
      <c r="U136" s="25" t="str">
        <f t="shared" si="187"/>
      </c>
      <c r="V136" s="25" t="str">
        <f t="shared" si="187"/>
      </c>
      <c r="W136" s="25" t="str">
        <f t="shared" si="187"/>
      </c>
      <c r="X136" s="25" t="str">
        <f t="shared" si="187"/>
      </c>
      <c r="Y136" s="25" t="str">
        <f t="shared" si="187"/>
      </c>
      <c r="Z136" s="25" t="str">
        <f t="shared" si="187"/>
      </c>
      <c r="AA136" s="25" t="str">
        <f t="shared" si="187"/>
      </c>
      <c r="AB136" s="25" t="str">
        <f t="shared" si="187"/>
      </c>
      <c r="AC136" s="25" t="n">
        <f t="shared" si="187"/>
        <v>0</v>
      </c>
      <c r="AD136" s="25" t="n">
        <f t="shared" si="187"/>
        <v>0</v>
      </c>
      <c r="AE136" s="25" t="n">
        <f t="shared" si="187"/>
        <v>0</v>
      </c>
      <c r="AF136" s="25" t="n">
        <f t="shared" si="187"/>
        <v>0</v>
      </c>
      <c r="AG136" s="25" t="n">
        <f t="shared" si="187"/>
        <v>0</v>
      </c>
      <c r="AH136" s="25" t="n">
        <f t="shared" si="187"/>
        <v>0</v>
      </c>
      <c r="AI136" s="25" t="n">
        <f t="shared" si="187"/>
        <v>0</v>
      </c>
      <c r="AJ136" s="25" t="n">
        <f t="shared" si="187"/>
        <v>0</v>
      </c>
      <c r="AK136" s="25" t="n">
        <f t="shared" si="187"/>
        <v>0</v>
      </c>
      <c r="AL136" s="25" t="n">
        <f t="shared" si="187"/>
        <v>0</v>
      </c>
      <c r="AM136" s="25" t="n">
        <f t="shared" si="187"/>
        <v>0</v>
      </c>
      <c r="AN136" s="25" t="n">
        <f t="shared" si="187"/>
        <v>0</v>
      </c>
      <c r="AO136" s="25" t="n">
        <f t="shared" ref="AO136:AZ136" si="188">IFERROR(AO4/SUMIFS(AO$2:AO$64,$O$2:$O$64,$O136,$P$2:$P$64,$P136),"")</f>
        <v>7.8450404171409062E-3</v>
      </c>
      <c r="AP136" s="25" t="n">
        <f t="shared" si="188"/>
        <v>1.3347575362154635E-3</v>
      </c>
      <c r="AQ136" s="25" t="n">
        <f t="shared" si="188"/>
        <v>9.7609209116272572E-4</v>
      </c>
      <c r="AR136" s="25" t="n">
        <f t="shared" si="188"/>
        <v>1.1017127186132537E-3</v>
      </c>
      <c r="AS136" s="25" t="n">
        <f t="shared" si="188"/>
        <v>4.3642170810049896E-4</v>
      </c>
      <c r="AT136" s="25" t="n">
        <f t="shared" si="188"/>
        <v>3.2452232214723163E-4</v>
      </c>
      <c r="AU136" s="25" t="n">
        <f t="shared" si="188"/>
        <v>2.7258381879085821E-4</v>
      </c>
      <c r="AV136" s="25" t="n">
        <f t="shared" si="188"/>
        <v>4.5384538458082251E-4</v>
      </c>
      <c r="AW136" s="25" t="n">
        <f t="shared" si="188"/>
        <v>8.1468208686205764E-4</v>
      </c>
      <c r="AX136" s="25" t="n">
        <f t="shared" si="188"/>
        <v>4.8358039182794325E-4</v>
      </c>
      <c r="AY136" s="25" t="n">
        <f t="shared" si="188"/>
        <v>2.3742257551932912E-4</v>
      </c>
      <c r="AZ136" s="128" t="n">
        <f t="shared" si="188"/>
        <v>3.838881870255497E-4</v>
      </c>
    </row>
    <row r="137">
      <c r="A137" s="139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25" t="str">
        <f t="shared" ref="S137:AN137" si="190">IFERROR(S116/SUMIFS(S$21:S$36,$O$21:$O$36,$O137),"")</f>
      </c>
      <c r="T137" s="25" t="str">
        <f t="shared" si="190"/>
      </c>
      <c r="U137" s="25" t="str">
        <f t="shared" si="190"/>
      </c>
      <c r="V137" s="25" t="str">
        <f t="shared" si="190"/>
      </c>
      <c r="W137" s="25" t="str">
        <f t="shared" si="190"/>
      </c>
      <c r="X137" s="25" t="str">
        <f t="shared" si="190"/>
      </c>
      <c r="Y137" s="25" t="str">
        <f t="shared" si="190"/>
      </c>
      <c r="Z137" s="25" t="str">
        <f t="shared" si="190"/>
      </c>
      <c r="AA137" s="25" t="str">
        <f t="shared" si="190"/>
      </c>
      <c r="AB137" s="25" t="str">
        <f t="shared" si="190"/>
      </c>
      <c r="AC137" s="25" t="n">
        <f t="shared" si="190"/>
        <v>0</v>
      </c>
      <c r="AD137" s="25" t="n">
        <f t="shared" si="190"/>
        <v>0</v>
      </c>
      <c r="AE137" s="25" t="n">
        <f t="shared" si="190"/>
        <v>0</v>
      </c>
      <c r="AF137" s="25" t="n">
        <f t="shared" si="190"/>
        <v>0</v>
      </c>
      <c r="AG137" s="25" t="n">
        <f t="shared" si="190"/>
        <v>0</v>
      </c>
      <c r="AH137" s="25" t="n">
        <f t="shared" si="190"/>
        <v>0</v>
      </c>
      <c r="AI137" s="25" t="n">
        <f t="shared" si="190"/>
        <v>0</v>
      </c>
      <c r="AJ137" s="25" t="n">
        <f t="shared" si="190"/>
        <v>0</v>
      </c>
      <c r="AK137" s="25" t="n">
        <f t="shared" si="190"/>
        <v>0</v>
      </c>
      <c r="AL137" s="25" t="n">
        <f t="shared" si="190"/>
        <v>0</v>
      </c>
      <c r="AM137" s="25" t="n">
        <f t="shared" si="190"/>
        <v>0</v>
      </c>
      <c r="AN137" s="25" t="n">
        <f t="shared" si="190"/>
        <v>0</v>
      </c>
      <c r="AO137" s="25" t="n">
        <f t="shared" ref="AO137:AZ137" si="191">IFERROR(AO5/SUMIFS(AO$2:AO$64,$O$2:$O$64,$O137,$P$2:$P$64,$P137),"")</f>
        <v>0.19206490206274912</v>
      </c>
      <c r="AP137" s="25" t="n">
        <f t="shared" si="191"/>
        <v>0.2661154180289847</v>
      </c>
      <c r="AQ137" s="25" t="n">
        <f t="shared" si="191"/>
        <v>0.23141677607880071</v>
      </c>
      <c r="AR137" s="25" t="n">
        <f t="shared" si="191"/>
        <v>0.22018790216209158</v>
      </c>
      <c r="AS137" s="25" t="n">
        <f t="shared" si="191"/>
        <v>0.17048063206574657</v>
      </c>
      <c r="AT137" s="25" t="n">
        <f t="shared" si="191"/>
        <v>0.17439182949297855</v>
      </c>
      <c r="AU137" s="25" t="n">
        <f t="shared" si="191"/>
        <v>0.20727238315296137</v>
      </c>
      <c r="AV137" s="25" t="n">
        <f t="shared" si="191"/>
        <v>0.23229215467870296</v>
      </c>
      <c r="AW137" s="25" t="n">
        <f t="shared" si="191"/>
        <v>0.2107969605040555</v>
      </c>
      <c r="AX137" s="25" t="n">
        <f t="shared" si="191"/>
        <v>0.21588454549876585</v>
      </c>
      <c r="AY137" s="25" t="n">
        <f t="shared" si="191"/>
        <v>0.20018955636145067</v>
      </c>
      <c r="AZ137" s="128" t="n">
        <f t="shared" si="191"/>
        <v>0.26294707986534088</v>
      </c>
    </row>
    <row r="138">
      <c r="A138" s="139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25" t="str">
        <f t="shared" ref="S138:AN138" si="193">IFERROR(S117/SUMIFS(S$21:S$36,$O$21:$O$36,$O138),"")</f>
      </c>
      <c r="T138" s="25" t="str">
        <f t="shared" si="193"/>
      </c>
      <c r="U138" s="25" t="str">
        <f t="shared" si="193"/>
      </c>
      <c r="V138" s="25" t="str">
        <f t="shared" si="193"/>
      </c>
      <c r="W138" s="25" t="str">
        <f t="shared" si="193"/>
      </c>
      <c r="X138" s="25" t="str">
        <f t="shared" si="193"/>
      </c>
      <c r="Y138" s="25" t="str">
        <f t="shared" si="193"/>
      </c>
      <c r="Z138" s="25" t="str">
        <f t="shared" si="193"/>
      </c>
      <c r="AA138" s="25" t="str">
        <f t="shared" si="193"/>
      </c>
      <c r="AB138" s="25" t="str">
        <f t="shared" si="193"/>
      </c>
      <c r="AC138" s="25" t="n">
        <f t="shared" si="193"/>
        <v>0</v>
      </c>
      <c r="AD138" s="25" t="n">
        <f t="shared" si="193"/>
        <v>0</v>
      </c>
      <c r="AE138" s="25" t="n">
        <f t="shared" si="193"/>
        <v>0</v>
      </c>
      <c r="AF138" s="136" t="n">
        <f t="shared" si="193"/>
        <v>0</v>
      </c>
      <c r="AG138" s="17" t="n">
        <f t="shared" si="193"/>
        <v>0</v>
      </c>
      <c r="AH138" s="25" t="n">
        <f t="shared" si="193"/>
        <v>0</v>
      </c>
      <c r="AI138" s="25" t="n">
        <f t="shared" si="193"/>
        <v>0</v>
      </c>
      <c r="AJ138" s="25" t="n">
        <f t="shared" si="193"/>
        <v>0</v>
      </c>
      <c r="AK138" s="25" t="n">
        <f t="shared" si="193"/>
        <v>0</v>
      </c>
      <c r="AL138" s="25" t="n">
        <f t="shared" si="193"/>
        <v>0</v>
      </c>
      <c r="AM138" s="25" t="n">
        <f t="shared" si="193"/>
        <v>0</v>
      </c>
      <c r="AN138" s="25" t="n">
        <f t="shared" si="193"/>
        <v>0</v>
      </c>
      <c r="AO138" s="25" t="n">
        <f t="shared" ref="AO138:AZ138" si="194">IFERROR(AO6/SUMIFS(AO$2:AO$64,$O$2:$O$64,$O138,$P$2:$P$64,$P138),"")</f>
        <v>9.1178536028401411E-2</v>
      </c>
      <c r="AP138" s="25" t="n">
        <f t="shared" si="194"/>
        <v>8.8479893798990641E-2</v>
      </c>
      <c r="AQ138" s="25" t="n">
        <f t="shared" si="194"/>
        <v>0.14508666957869387</v>
      </c>
      <c r="AR138" s="25" t="n">
        <f t="shared" si="194"/>
        <v>0.14863781167872209</v>
      </c>
      <c r="AS138" s="25" t="n">
        <f t="shared" si="194"/>
        <v>0.13490714396291748</v>
      </c>
      <c r="AT138" s="25" t="n">
        <f t="shared" si="194"/>
        <v>0.1168464887898647</v>
      </c>
      <c r="AU138" s="25" t="n">
        <f t="shared" si="194"/>
        <v>9.8665950090337573E-2</v>
      </c>
      <c r="AV138" s="25" t="n">
        <f t="shared" si="194"/>
        <v>0.10017178076614015</v>
      </c>
      <c r="AW138" s="25" t="n">
        <f t="shared" si="194"/>
        <v>9.9096192933988331E-2</v>
      </c>
      <c r="AX138" s="25" t="n">
        <f t="shared" si="194"/>
        <v>7.9361579037006746E-2</v>
      </c>
      <c r="AY138" s="25" t="n">
        <f t="shared" si="194"/>
        <v>8.8353067675901564E-2</v>
      </c>
      <c r="AZ138" s="128" t="n">
        <f t="shared" si="194"/>
        <v>0.12303540400875802</v>
      </c>
    </row>
    <row r="139">
      <c r="A139" s="139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25" t="str">
        <f t="shared" ref="S139:AN139" si="196">IFERROR(S118/SUMIFS(S$21:S$36,$O$21:$O$36,$O139),"")</f>
      </c>
      <c r="T139" s="25" t="str">
        <f t="shared" si="196"/>
      </c>
      <c r="U139" s="25" t="str">
        <f t="shared" si="196"/>
      </c>
      <c r="V139" s="25" t="str">
        <f t="shared" si="196"/>
      </c>
      <c r="W139" s="25" t="str">
        <f t="shared" si="196"/>
      </c>
      <c r="X139" s="25" t="str">
        <f t="shared" si="196"/>
      </c>
      <c r="Y139" s="25" t="str">
        <f t="shared" si="196"/>
      </c>
      <c r="Z139" s="25" t="str">
        <f t="shared" si="196"/>
      </c>
      <c r="AA139" s="25" t="str">
        <f t="shared" si="196"/>
      </c>
      <c r="AB139" s="25" t="str">
        <f t="shared" si="196"/>
      </c>
      <c r="AC139" s="25" t="n">
        <f t="shared" si="196"/>
        <v>0</v>
      </c>
      <c r="AD139" s="25" t="n">
        <f t="shared" si="196"/>
        <v>0</v>
      </c>
      <c r="AE139" s="25" t="n">
        <f t="shared" si="196"/>
        <v>0</v>
      </c>
      <c r="AF139" s="25" t="n">
        <f t="shared" si="196"/>
        <v>0</v>
      </c>
      <c r="AG139" s="25" t="n">
        <f t="shared" si="196"/>
        <v>0</v>
      </c>
      <c r="AH139" s="25" t="n">
        <f t="shared" si="196"/>
        <v>0</v>
      </c>
      <c r="AI139" s="25" t="n">
        <f t="shared" si="196"/>
        <v>0</v>
      </c>
      <c r="AJ139" s="25" t="n">
        <f t="shared" si="196"/>
        <v>0</v>
      </c>
      <c r="AK139" s="25" t="n">
        <f t="shared" si="196"/>
        <v>0</v>
      </c>
      <c r="AL139" s="25" t="n">
        <f t="shared" si="196"/>
        <v>0</v>
      </c>
      <c r="AM139" s="25" t="n">
        <f t="shared" si="196"/>
        <v>0</v>
      </c>
      <c r="AN139" s="25" t="n">
        <f t="shared" si="196"/>
        <v>0</v>
      </c>
      <c r="AO139" s="25" t="n">
        <f t="shared" ref="AO139:AZ139" si="197">IFERROR(AO7/SUMIFS(AO$2:AO$64,$O$2:$O$64,$O139,$P$2:$P$64,$P139),"")</f>
        <v>7.6618875017760879E-2</v>
      </c>
      <c r="AP139" s="25" t="n">
        <f t="shared" si="197"/>
        <v>6.9715286111251468E-2</v>
      </c>
      <c r="AQ139" s="25" t="n">
        <f t="shared" si="197"/>
        <v>2.8687178212493378E-2</v>
      </c>
      <c r="AR139" s="25" t="n">
        <f t="shared" si="197"/>
        <v>7.380883736783226E-3</v>
      </c>
      <c r="AS139" s="25" t="n">
        <f t="shared" si="197"/>
        <v>0.11244266691332382</v>
      </c>
      <c r="AT139" s="25" t="n">
        <f t="shared" si="197"/>
        <v>0.16945657976446149</v>
      </c>
      <c r="AU139" s="25" t="n">
        <f t="shared" si="197"/>
        <v>0.12036781564977973</v>
      </c>
      <c r="AV139" s="25" t="n">
        <f t="shared" si="197"/>
        <v>0.10578741700590417</v>
      </c>
      <c r="AW139" s="25" t="n">
        <f t="shared" si="197"/>
        <v>0.18939805357675554</v>
      </c>
      <c r="AX139" s="25" t="n">
        <f t="shared" si="197"/>
        <v>7.4822024205208545E-2</v>
      </c>
      <c r="AY139" s="25" t="n">
        <f t="shared" si="197"/>
        <v>4.1875295484426776E-2</v>
      </c>
      <c r="AZ139" s="128" t="n">
        <f t="shared" si="197"/>
        <v>8.2450812581080613E-2</v>
      </c>
    </row>
    <row r="140">
      <c r="A140" s="139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25" t="str">
        <f t="shared" ref="S140:AN140" si="199">IFERROR(S119/SUMIFS(S$21:S$36,$O$21:$O$36,$O140),"")</f>
      </c>
      <c r="T140" s="25" t="str">
        <f t="shared" si="199"/>
      </c>
      <c r="U140" s="25" t="str">
        <f t="shared" si="199"/>
      </c>
      <c r="V140" s="25" t="str">
        <f t="shared" si="199"/>
      </c>
      <c r="W140" s="25" t="str">
        <f t="shared" si="199"/>
      </c>
      <c r="X140" s="25" t="str">
        <f t="shared" si="199"/>
      </c>
      <c r="Y140" s="25" t="str">
        <f t="shared" si="199"/>
      </c>
      <c r="Z140" s="25" t="str">
        <f t="shared" si="199"/>
      </c>
      <c r="AA140" s="25" t="str">
        <f t="shared" si="199"/>
      </c>
      <c r="AB140" s="25" t="str">
        <f t="shared" si="199"/>
      </c>
      <c r="AC140" s="25" t="n">
        <f t="shared" si="199"/>
        <v>0</v>
      </c>
      <c r="AD140" s="25" t="n">
        <f t="shared" si="199"/>
        <v>0</v>
      </c>
      <c r="AE140" s="25" t="n">
        <f t="shared" si="199"/>
        <v>0</v>
      </c>
      <c r="AF140" s="25" t="n">
        <f t="shared" si="199"/>
        <v>0</v>
      </c>
      <c r="AG140" s="8" t="n">
        <f t="shared" si="199"/>
        <v>0</v>
      </c>
      <c r="AH140" s="25" t="n">
        <f t="shared" si="199"/>
        <v>0</v>
      </c>
      <c r="AI140" s="25" t="n">
        <f t="shared" si="199"/>
        <v>0</v>
      </c>
      <c r="AJ140" s="25" t="n">
        <f t="shared" si="199"/>
        <v>0</v>
      </c>
      <c r="AK140" s="25" t="n">
        <f t="shared" si="199"/>
        <v>0</v>
      </c>
      <c r="AL140" s="25" t="n">
        <f t="shared" si="199"/>
        <v>0</v>
      </c>
      <c r="AM140" s="25" t="n">
        <f t="shared" si="199"/>
        <v>0</v>
      </c>
      <c r="AN140" s="25" t="n">
        <f t="shared" si="199"/>
        <v>0</v>
      </c>
      <c r="AO140" s="25" t="n">
        <f t="shared" ref="AO140:AZ140" si="200">IFERROR(AO8/SUMIFS(AO$2:AO$64,$O$2:$O$64,$O140,$P$2:$P$64,$P140),"")</f>
        <v>-3.3152648303326527E-5</v>
      </c>
      <c r="AP140" s="25" t="n">
        <f t="shared" si="200"/>
        <v>-2.4722557051748094E-5</v>
      </c>
      <c r="AQ140" s="25" t="n">
        <f t="shared" si="200"/>
        <v>-2.230046459908894E-5</v>
      </c>
      <c r="AR140" s="25" t="n">
        <f t="shared" si="200"/>
        <v>-2.2907942539034457E-9</v>
      </c>
      <c r="AS140" s="25" t="n">
        <f t="shared" si="200"/>
        <v>0</v>
      </c>
      <c r="AT140" s="25" t="n">
        <f t="shared" si="200"/>
        <v>0</v>
      </c>
      <c r="AU140" s="25" t="n">
        <f t="shared" si="200"/>
        <v>0</v>
      </c>
      <c r="AV140" s="25" t="n">
        <f t="shared" si="200"/>
        <v>0</v>
      </c>
      <c r="AW140" s="25" t="n">
        <f t="shared" si="200"/>
        <v>3.5594232306594809E-7</v>
      </c>
      <c r="AX140" s="25" t="n">
        <f t="shared" si="200"/>
        <v>0</v>
      </c>
      <c r="AY140" s="25" t="n">
        <f t="shared" si="200"/>
        <v>0</v>
      </c>
      <c r="AZ140" s="128" t="n">
        <f t="shared" si="200"/>
        <v>0</v>
      </c>
    </row>
    <row r="141">
      <c r="A141" s="142" t="str">
        <f t="shared" si="180"/>
        <v>0</v>
      </c>
      <c r="B141" s="66" t="str">
        <f t="shared" si="172"/>
        <v>Products</v>
      </c>
      <c r="C141" s="66" t="str">
        <f t="shared" si="173"/>
        <v>Unclear</v>
      </c>
      <c r="D141" s="66" t="n">
        <f t="shared" si="174"/>
        <v>0</v>
      </c>
      <c r="E141" s="66"/>
      <c r="F141" s="66"/>
      <c r="G141" s="66"/>
      <c r="H141" s="66"/>
      <c r="I141" s="66"/>
      <c r="J141" s="66"/>
      <c r="K141" s="66"/>
      <c r="O141" s="79" t="str">
        <f t="shared" si="175"/>
        <v>0</v>
      </c>
      <c r="P141" s="79" t="str">
        <f t="shared" ref="P141:R141" si="201">P75</f>
        <v>Products</v>
      </c>
      <c r="Q141" s="79" t="str">
        <f t="shared" si="201"/>
        <v>Unclear</v>
      </c>
      <c r="R141" s="79" t="n">
        <f t="shared" si="201"/>
        <v>0</v>
      </c>
      <c r="S141" s="92" t="str">
        <f t="shared" ref="S141:AN141" si="202">IFERROR(S120/SUMIFS(S$21:S$36,$O$21:$O$36,$O141),"")</f>
      </c>
      <c r="T141" s="92" t="str">
        <f t="shared" si="202"/>
      </c>
      <c r="U141" s="92" t="str">
        <f t="shared" si="202"/>
      </c>
      <c r="V141" s="92" t="str">
        <f t="shared" si="202"/>
      </c>
      <c r="W141" s="92" t="str">
        <f t="shared" si="202"/>
      </c>
      <c r="X141" s="92" t="str">
        <f t="shared" si="202"/>
      </c>
      <c r="Y141" s="92" t="str">
        <f t="shared" si="202"/>
      </c>
      <c r="Z141" s="92" t="str">
        <f t="shared" si="202"/>
      </c>
      <c r="AA141" s="92" t="str">
        <f t="shared" si="202"/>
      </c>
      <c r="AB141" s="92" t="str">
        <f t="shared" si="202"/>
      </c>
      <c r="AC141" s="92" t="n">
        <f t="shared" si="202"/>
        <v>0</v>
      </c>
      <c r="AD141" s="92" t="n">
        <f t="shared" si="202"/>
        <v>0</v>
      </c>
      <c r="AE141" s="92" t="n">
        <f t="shared" si="202"/>
        <v>0</v>
      </c>
      <c r="AF141" s="92" t="n">
        <f t="shared" si="202"/>
        <v>0</v>
      </c>
      <c r="AG141" s="92" t="n">
        <f t="shared" si="202"/>
        <v>0</v>
      </c>
      <c r="AH141" s="92" t="n">
        <f t="shared" si="202"/>
        <v>0</v>
      </c>
      <c r="AI141" s="92" t="n">
        <f t="shared" si="202"/>
        <v>0</v>
      </c>
      <c r="AJ141" s="92" t="n">
        <f t="shared" si="202"/>
        <v>0</v>
      </c>
      <c r="AK141" s="92" t="n">
        <f t="shared" si="202"/>
        <v>0</v>
      </c>
      <c r="AL141" s="92" t="n">
        <f t="shared" si="202"/>
        <v>0</v>
      </c>
      <c r="AM141" s="92" t="n">
        <f t="shared" si="202"/>
        <v>0</v>
      </c>
      <c r="AN141" s="92" t="n">
        <f t="shared" si="202"/>
        <v>0</v>
      </c>
      <c r="AO141" s="92" t="n">
        <f t="shared" ref="AO141:AZ141" si="203">IFERROR(AO9/SUMIFS(AO$2:AO$64,$O$2:$O$64,$O141,$P$2:$P$64,$P141),"")</f>
        <v>8.3675457881537581E-3</v>
      </c>
      <c r="AP141" s="92" t="n">
        <f t="shared" si="203"/>
        <v>9.3301503242996999E-4</v>
      </c>
      <c r="AQ141" s="92" t="n">
        <f t="shared" si="203"/>
        <v>1.9583688677769018E-3</v>
      </c>
      <c r="AR141" s="92" t="n">
        <f t="shared" si="203"/>
        <v>1.0761472353262413E-3</v>
      </c>
      <c r="AS141" s="92" t="n">
        <f t="shared" si="203"/>
        <v>4.0417031361232478E-4</v>
      </c>
      <c r="AT141" s="92" t="n">
        <f t="shared" si="203"/>
        <v>1.8861738328460609E-3</v>
      </c>
      <c r="AU141" s="92" t="n">
        <f t="shared" si="203"/>
        <v>0</v>
      </c>
      <c r="AV141" s="92" t="n">
        <f t="shared" si="203"/>
        <v>0</v>
      </c>
      <c r="AW141" s="92" t="n">
        <f t="shared" si="203"/>
        <v>0</v>
      </c>
      <c r="AX141" s="92" t="n">
        <f t="shared" si="203"/>
        <v>0</v>
      </c>
      <c r="AY141" s="92" t="n">
        <f t="shared" si="203"/>
        <v>0</v>
      </c>
      <c r="AZ141" s="143" t="n">
        <f t="shared" si="203"/>
        <v>0</v>
      </c>
    </row>
    <row r="142">
      <c r="A142" s="139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25" t="str">
        <f t="shared" ref="S142:AN142" si="205">IFERROR(S121/SUMIFS(S$21:S$36,$O$21:$O$36,$O142),"")</f>
      </c>
      <c r="T142" s="25" t="str">
        <f t="shared" si="205"/>
      </c>
      <c r="U142" s="25" t="str">
        <f t="shared" si="205"/>
      </c>
      <c r="V142" s="25" t="str">
        <f t="shared" si="205"/>
      </c>
      <c r="W142" s="25" t="str">
        <f t="shared" si="205"/>
      </c>
      <c r="X142" s="25" t="str">
        <f t="shared" si="205"/>
      </c>
      <c r="Y142" s="25" t="str">
        <f t="shared" si="205"/>
      </c>
      <c r="Z142" s="25" t="str">
        <f t="shared" si="205"/>
      </c>
      <c r="AA142" s="25" t="str">
        <f t="shared" si="205"/>
      </c>
      <c r="AB142" s="25" t="str">
        <f t="shared" si="205"/>
      </c>
      <c r="AC142" s="25" t="n">
        <f t="shared" si="205"/>
        <v>0</v>
      </c>
      <c r="AD142" s="25" t="n">
        <f t="shared" si="205"/>
        <v>0</v>
      </c>
      <c r="AE142" s="25" t="n">
        <f t="shared" si="205"/>
        <v>0</v>
      </c>
      <c r="AF142" s="25" t="n">
        <f t="shared" si="205"/>
        <v>0</v>
      </c>
      <c r="AG142" s="25" t="n">
        <f t="shared" si="205"/>
        <v>0</v>
      </c>
      <c r="AH142" s="25" t="n">
        <f t="shared" si="205"/>
        <v>0</v>
      </c>
      <c r="AI142" s="25" t="n">
        <f t="shared" si="205"/>
        <v>0</v>
      </c>
      <c r="AJ142" s="25" t="n">
        <f t="shared" si="205"/>
        <v>0</v>
      </c>
      <c r="AK142" s="25" t="n">
        <f t="shared" si="205"/>
        <v>0</v>
      </c>
      <c r="AL142" s="25" t="n">
        <f t="shared" si="205"/>
        <v>0</v>
      </c>
      <c r="AM142" s="25" t="n">
        <f t="shared" si="205"/>
        <v>0</v>
      </c>
      <c r="AN142" s="25" t="n">
        <f t="shared" si="205"/>
        <v>0</v>
      </c>
      <c r="AO142" s="25" t="n">
        <f t="shared" ref="AO142:AZ142" si="206">IFERROR(AO10/SUMIFS(AO$2:AO$64,$O$2:$O$64,$O142,$P$2:$P$64,$P142),"")</f>
        <v>0.4869668188698778</v>
      </c>
      <c r="AP142" s="25" t="n">
        <f t="shared" si="206"/>
        <v>0.46662180526536623</v>
      </c>
      <c r="AQ142" s="25" t="n">
        <f t="shared" si="206"/>
        <v>0.50330066407989826</v>
      </c>
      <c r="AR142" s="25" t="n">
        <f t="shared" si="206"/>
        <v>0.50230942644439969</v>
      </c>
      <c r="AS142" s="25" t="n">
        <f t="shared" si="206"/>
        <v>0.48873981985620302</v>
      </c>
      <c r="AT142" s="25" t="n">
        <f t="shared" si="206"/>
        <v>0.48889605393062108</v>
      </c>
      <c r="AU142" s="25" t="n">
        <f t="shared" si="206"/>
        <v>0.50245002049788867</v>
      </c>
      <c r="AV142" s="25" t="n">
        <f t="shared" si="206"/>
        <v>0.49626750273830095</v>
      </c>
      <c r="AW142" s="25" t="n">
        <f t="shared" si="206"/>
        <v>0.55285314257095231</v>
      </c>
      <c r="AX142" s="25" t="n">
        <f t="shared" si="206"/>
        <v>0.50592030832869483</v>
      </c>
      <c r="AY142" s="25" t="n">
        <f t="shared" si="206"/>
        <v>0.52210772879191503</v>
      </c>
      <c r="AZ142" s="128" t="n">
        <f t="shared" si="206"/>
        <v>0.45766928039629357</v>
      </c>
    </row>
    <row r="143">
      <c r="A143" s="139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25" t="str">
        <f t="shared" ref="S143:AN143" si="208">IFERROR(S122/SUMIFS(S$21:S$36,$O$21:$O$36,$O143),"")</f>
      </c>
      <c r="T143" s="25" t="str">
        <f t="shared" si="208"/>
      </c>
      <c r="U143" s="25" t="str">
        <f t="shared" si="208"/>
      </c>
      <c r="V143" s="25" t="str">
        <f t="shared" si="208"/>
      </c>
      <c r="W143" s="25" t="str">
        <f t="shared" si="208"/>
      </c>
      <c r="X143" s="25" t="str">
        <f t="shared" si="208"/>
      </c>
      <c r="Y143" s="25" t="str">
        <f t="shared" si="208"/>
      </c>
      <c r="Z143" s="25" t="str">
        <f t="shared" si="208"/>
      </c>
      <c r="AA143" s="25" t="str">
        <f t="shared" si="208"/>
      </c>
      <c r="AB143" s="25" t="str">
        <f t="shared" si="208"/>
      </c>
      <c r="AC143" s="25" t="n">
        <f t="shared" si="208"/>
        <v>0</v>
      </c>
      <c r="AD143" s="25" t="n">
        <f t="shared" si="208"/>
        <v>0</v>
      </c>
      <c r="AE143" s="25" t="n">
        <f t="shared" si="208"/>
        <v>0</v>
      </c>
      <c r="AF143" s="25" t="n">
        <f t="shared" si="208"/>
        <v>0</v>
      </c>
      <c r="AG143" s="25" t="n">
        <f t="shared" si="208"/>
        <v>0</v>
      </c>
      <c r="AH143" s="25" t="n">
        <f t="shared" si="208"/>
        <v>0</v>
      </c>
      <c r="AI143" s="25" t="n">
        <f t="shared" si="208"/>
        <v>0</v>
      </c>
      <c r="AJ143" s="25" t="n">
        <f t="shared" si="208"/>
        <v>0</v>
      </c>
      <c r="AK143" s="25" t="n">
        <f t="shared" si="208"/>
        <v>0</v>
      </c>
      <c r="AL143" s="25" t="n">
        <f t="shared" si="208"/>
        <v>0</v>
      </c>
      <c r="AM143" s="25" t="n">
        <f t="shared" si="208"/>
        <v>0</v>
      </c>
      <c r="AN143" s="25" t="n">
        <f t="shared" si="208"/>
        <v>0</v>
      </c>
      <c r="AO143" s="25" t="n">
        <f t="shared" ref="AO143:AZ143" si="209">IFERROR(AO11/SUMIFS(AO$2:AO$64,$O$2:$O$64,$O143,$P$2:$P$64,$P143),"")</f>
        <v>2.7026990656662763E-2</v>
      </c>
      <c r="AP143" s="25" t="n">
        <f t="shared" si="209"/>
        <v>2.0459538578418923E-2</v>
      </c>
      <c r="AQ143" s="25" t="n">
        <f t="shared" si="209"/>
        <v>1.8367166355596907E-2</v>
      </c>
      <c r="AR143" s="25" t="n">
        <f t="shared" si="209"/>
        <v>1.5986963915681482E-2</v>
      </c>
      <c r="AS143" s="25" t="n">
        <f t="shared" si="209"/>
        <v>1.3015292876588112E-2</v>
      </c>
      <c r="AT143" s="25" t="n">
        <f t="shared" si="209"/>
        <v>1.2627844868553425E-2</v>
      </c>
      <c r="AU143" s="25" t="n">
        <f t="shared" si="209"/>
        <v>1.35478035125693E-2</v>
      </c>
      <c r="AV143" s="25" t="n">
        <f t="shared" si="209"/>
        <v>1.593552936882732E-2</v>
      </c>
      <c r="AW143" s="25" t="n">
        <f t="shared" si="209"/>
        <v>1.5758236452483792E-2</v>
      </c>
      <c r="AX143" s="25" t="n">
        <f t="shared" si="209"/>
        <v>1.9094058986606953E-2</v>
      </c>
      <c r="AY143" s="25" t="n">
        <f t="shared" si="209"/>
        <v>2.3912302522389798E-2</v>
      </c>
      <c r="AZ143" s="128" t="n">
        <f t="shared" si="209"/>
        <v>2.3751832667891593E-2</v>
      </c>
    </row>
    <row r="144">
      <c r="A144" s="139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25" t="str">
        <f t="shared" ref="S144:AN144" si="211">IFERROR(S123/SUMIFS(S$21:S$36,$O$21:$O$36,$O144),"")</f>
      </c>
      <c r="T144" s="25" t="str">
        <f t="shared" si="211"/>
      </c>
      <c r="U144" s="25" t="str">
        <f t="shared" si="211"/>
      </c>
      <c r="V144" s="25" t="str">
        <f t="shared" si="211"/>
      </c>
      <c r="W144" s="25" t="str">
        <f t="shared" si="211"/>
      </c>
      <c r="X144" s="25" t="str">
        <f t="shared" si="211"/>
      </c>
      <c r="Y144" s="25" t="str">
        <f t="shared" si="211"/>
      </c>
      <c r="Z144" s="25" t="str">
        <f t="shared" si="211"/>
      </c>
      <c r="AA144" s="25" t="str">
        <f t="shared" si="211"/>
      </c>
      <c r="AB144" s="25" t="str">
        <f t="shared" si="211"/>
      </c>
      <c r="AC144" s="25" t="n">
        <f t="shared" si="211"/>
        <v>0</v>
      </c>
      <c r="AD144" s="25" t="n">
        <f t="shared" si="211"/>
        <v>0</v>
      </c>
      <c r="AE144" s="25" t="n">
        <f t="shared" si="211"/>
        <v>0</v>
      </c>
      <c r="AF144" s="25" t="n">
        <f t="shared" si="211"/>
        <v>0</v>
      </c>
      <c r="AG144" s="25" t="n">
        <f t="shared" si="211"/>
        <v>0</v>
      </c>
      <c r="AH144" s="25" t="n">
        <f t="shared" si="211"/>
        <v>0</v>
      </c>
      <c r="AI144" s="25" t="n">
        <f t="shared" si="211"/>
        <v>0</v>
      </c>
      <c r="AJ144" s="25" t="n">
        <f t="shared" si="211"/>
        <v>0</v>
      </c>
      <c r="AK144" s="25" t="n">
        <f t="shared" si="211"/>
        <v>0</v>
      </c>
      <c r="AL144" s="25" t="n">
        <f t="shared" si="211"/>
        <v>0</v>
      </c>
      <c r="AM144" s="25" t="n">
        <f t="shared" si="211"/>
        <v>0</v>
      </c>
      <c r="AN144" s="25" t="n">
        <f t="shared" si="211"/>
        <v>0</v>
      </c>
      <c r="AO144" s="25" t="n">
        <f t="shared" ref="AO144:AZ144" si="212">IFERROR(AO12/SUMIFS(AO$2:AO$64,$O$2:$O$64,$O144,$P$2:$P$64,$P144),"")</f>
        <v>3.8968890455890692E-2</v>
      </c>
      <c r="AP144" s="25" t="n">
        <f t="shared" si="212"/>
        <v>2.9282095428815564E-2</v>
      </c>
      <c r="AQ144" s="25" t="n">
        <f t="shared" si="212"/>
        <v>1.8637995858686647E-2</v>
      </c>
      <c r="AR144" s="25" t="n">
        <f t="shared" si="212"/>
        <v>1.6534733611325843E-2</v>
      </c>
      <c r="AS144" s="25" t="n">
        <f t="shared" si="212"/>
        <v>1.8684683597178939E-2</v>
      </c>
      <c r="AT144" s="25" t="n">
        <f t="shared" si="212"/>
        <v>1.9776086065654605E-2</v>
      </c>
      <c r="AU144" s="25" t="n">
        <f t="shared" si="212"/>
        <v>2.6199182901680086E-2</v>
      </c>
      <c r="AV144" s="25" t="n">
        <f t="shared" si="212"/>
        <v>2.1742719409423159E-2</v>
      </c>
      <c r="AW144" s="25" t="n">
        <f t="shared" si="212"/>
        <v>2.0146017576676122E-2</v>
      </c>
      <c r="AX144" s="25" t="n">
        <f t="shared" si="212"/>
        <v>1.8592901139607595E-2</v>
      </c>
      <c r="AY144" s="25" t="n">
        <f t="shared" si="212"/>
        <v>1.795157163660838E-2</v>
      </c>
      <c r="AZ144" s="128" t="n">
        <f t="shared" si="212"/>
        <v>2.1896874756267583E-2</v>
      </c>
    </row>
    <row r="145">
      <c r="A145" s="139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25" t="str">
        <f t="shared" ref="S145:AN145" si="214">IFERROR(S124/SUMIFS(S$21:S$36,$O$21:$O$36,$O145),"")</f>
      </c>
      <c r="T145" s="25" t="str">
        <f t="shared" si="214"/>
      </c>
      <c r="U145" s="25" t="str">
        <f t="shared" si="214"/>
      </c>
      <c r="V145" s="25" t="str">
        <f t="shared" si="214"/>
      </c>
      <c r="W145" s="25" t="str">
        <f t="shared" si="214"/>
      </c>
      <c r="X145" s="25" t="str">
        <f t="shared" si="214"/>
      </c>
      <c r="Y145" s="25" t="str">
        <f t="shared" si="214"/>
      </c>
      <c r="Z145" s="25" t="str">
        <f t="shared" si="214"/>
      </c>
      <c r="AA145" s="25" t="str">
        <f t="shared" si="214"/>
      </c>
      <c r="AB145" s="25" t="str">
        <f t="shared" si="214"/>
      </c>
      <c r="AC145" s="25" t="n">
        <f t="shared" si="214"/>
        <v>0</v>
      </c>
      <c r="AD145" s="25" t="n">
        <f t="shared" si="214"/>
        <v>0</v>
      </c>
      <c r="AE145" s="25" t="n">
        <f t="shared" si="214"/>
        <v>0</v>
      </c>
      <c r="AF145" s="25" t="n">
        <f t="shared" si="214"/>
        <v>0</v>
      </c>
      <c r="AG145" s="25" t="n">
        <f t="shared" si="214"/>
        <v>0</v>
      </c>
      <c r="AH145" s="25" t="n">
        <f t="shared" si="214"/>
        <v>0</v>
      </c>
      <c r="AI145" s="25" t="n">
        <f t="shared" si="214"/>
        <v>0</v>
      </c>
      <c r="AJ145" s="25" t="n">
        <f t="shared" si="214"/>
        <v>0</v>
      </c>
      <c r="AK145" s="25" t="n">
        <f t="shared" si="214"/>
        <v>0</v>
      </c>
      <c r="AL145" s="25" t="n">
        <f t="shared" si="214"/>
        <v>0</v>
      </c>
      <c r="AM145" s="25" t="n">
        <f t="shared" si="214"/>
        <v>0</v>
      </c>
      <c r="AN145" s="25" t="n">
        <f t="shared" si="214"/>
        <v>0</v>
      </c>
      <c r="AO145" s="25" t="n">
        <f t="shared" ref="AO145:AZ145" si="215">IFERROR(AO13/SUMIFS(AO$2:AO$64,$O$2:$O$64,$O145,$P$2:$P$64,$P145),"")</f>
        <v>7.2701767484413732E-2</v>
      </c>
      <c r="AP145" s="25" t="n">
        <f t="shared" si="215"/>
        <v>6.7429344805278499E-2</v>
      </c>
      <c r="AQ145" s="25" t="n">
        <f t="shared" si="215"/>
        <v>6.6318850983350316E-2</v>
      </c>
      <c r="AR145" s="25" t="n">
        <f t="shared" si="215"/>
        <v>6.6573485013230488E-2</v>
      </c>
      <c r="AS145" s="25" t="n">
        <f t="shared" si="215"/>
        <v>7.3254522394924332E-2</v>
      </c>
      <c r="AT145" s="25" t="n">
        <f t="shared" si="215"/>
        <v>6.4075930909371831E-2</v>
      </c>
      <c r="AU145" s="25" t="n">
        <f t="shared" si="215"/>
        <v>5.2918386830608455E-2</v>
      </c>
      <c r="AV145" s="25" t="n">
        <f t="shared" si="215"/>
        <v>6.1378498170109881E-2</v>
      </c>
      <c r="AW145" s="25" t="n">
        <f t="shared" si="215"/>
        <v>5.8398509059351102E-2</v>
      </c>
      <c r="AX145" s="25" t="n">
        <f t="shared" si="215"/>
        <v>7.5186283467169893E-2</v>
      </c>
      <c r="AY145" s="25" t="n">
        <f t="shared" si="215"/>
        <v>6.2085950447366471E-2</v>
      </c>
      <c r="AZ145" s="128" t="n">
        <f t="shared" si="215"/>
        <v>0.10960212756332299</v>
      </c>
    </row>
    <row r="146">
      <c r="A146" s="139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25" t="str">
        <f t="shared" ref="S146:AN146" si="217">IFERROR(S125/SUMIFS(S$21:S$36,$O$21:$O$36,$O146),"")</f>
      </c>
      <c r="T146" s="25" t="str">
        <f t="shared" si="217"/>
      </c>
      <c r="U146" s="25" t="str">
        <f t="shared" si="217"/>
      </c>
      <c r="V146" s="25" t="str">
        <f t="shared" si="217"/>
      </c>
      <c r="W146" s="25" t="str">
        <f t="shared" si="217"/>
      </c>
      <c r="X146" s="25" t="str">
        <f t="shared" si="217"/>
      </c>
      <c r="Y146" s="25" t="str">
        <f t="shared" si="217"/>
      </c>
      <c r="Z146" s="25" t="str">
        <f t="shared" si="217"/>
      </c>
      <c r="AA146" s="25" t="str">
        <f t="shared" si="217"/>
      </c>
      <c r="AB146" s="25" t="str">
        <f t="shared" si="217"/>
      </c>
      <c r="AC146" s="25" t="n">
        <f t="shared" si="217"/>
        <v>0</v>
      </c>
      <c r="AD146" s="25" t="n">
        <f t="shared" si="217"/>
        <v>0</v>
      </c>
      <c r="AE146" s="25" t="n">
        <f t="shared" si="217"/>
        <v>0</v>
      </c>
      <c r="AF146" s="25" t="n">
        <f t="shared" si="217"/>
        <v>0</v>
      </c>
      <c r="AG146" s="25" t="n">
        <f t="shared" si="217"/>
        <v>0</v>
      </c>
      <c r="AH146" s="25" t="n">
        <f t="shared" si="217"/>
        <v>0</v>
      </c>
      <c r="AI146" s="25" t="n">
        <f t="shared" si="217"/>
        <v>0</v>
      </c>
      <c r="AJ146" s="25" t="n">
        <f t="shared" si="217"/>
        <v>0</v>
      </c>
      <c r="AK146" s="25" t="n">
        <f t="shared" si="217"/>
        <v>0</v>
      </c>
      <c r="AL146" s="25" t="n">
        <f t="shared" si="217"/>
        <v>0</v>
      </c>
      <c r="AM146" s="25" t="n">
        <f t="shared" si="217"/>
        <v>0</v>
      </c>
      <c r="AN146" s="25" t="n">
        <f t="shared" si="217"/>
        <v>0</v>
      </c>
      <c r="AO146" s="25" t="n">
        <f t="shared" ref="AO146:AZ146" si="218">IFERROR(AO14/SUMIFS(AO$2:AO$64,$O$2:$O$64,$O146,$P$2:$P$64,$P146),"")</f>
        <v>0.35587346936843156</v>
      </c>
      <c r="AP146" s="25" t="n">
        <f t="shared" si="218"/>
        <v>0.39141090297444853</v>
      </c>
      <c r="AQ146" s="25" t="n">
        <f t="shared" si="218"/>
        <v>0.37705904712804278</v>
      </c>
      <c r="AR146" s="25" t="n">
        <f t="shared" si="218"/>
        <v>0.39031617652638195</v>
      </c>
      <c r="AS146" s="25" t="n">
        <f t="shared" si="218"/>
        <v>0.36521715804195787</v>
      </c>
      <c r="AT146" s="25" t="n">
        <f t="shared" si="218"/>
        <v>0.38150451028952115</v>
      </c>
      <c r="AU146" s="25" t="n">
        <f t="shared" si="218"/>
        <v>0.34665768593586449</v>
      </c>
      <c r="AV146" s="25" t="n">
        <f t="shared" si="218"/>
        <v>0.35182482807709209</v>
      </c>
      <c r="AW146" s="25" t="n">
        <f t="shared" si="218"/>
        <v>0.31233651018518727</v>
      </c>
      <c r="AX146" s="25" t="n">
        <f t="shared" si="218"/>
        <v>0.35687230537091719</v>
      </c>
      <c r="AY146" s="25" t="n">
        <f t="shared" si="218"/>
        <v>0.35267902427470549</v>
      </c>
      <c r="AZ146" s="128" t="n">
        <f t="shared" si="218"/>
        <v>0.36395584000765807</v>
      </c>
    </row>
    <row r="147">
      <c r="A147" s="139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25" t="str">
        <f t="shared" ref="S147:AN147" si="220">IFERROR(S126/SUMIFS(S$21:S$36,$O$21:$O$36,$O147),"")</f>
      </c>
      <c r="T147" s="25" t="str">
        <f t="shared" si="220"/>
      </c>
      <c r="U147" s="25" t="str">
        <f t="shared" si="220"/>
      </c>
      <c r="V147" s="25" t="str">
        <f t="shared" si="220"/>
      </c>
      <c r="W147" s="25" t="str">
        <f t="shared" si="220"/>
      </c>
      <c r="X147" s="25" t="str">
        <f t="shared" si="220"/>
      </c>
      <c r="Y147" s="25" t="str">
        <f t="shared" si="220"/>
      </c>
      <c r="Z147" s="25" t="str">
        <f t="shared" si="220"/>
      </c>
      <c r="AA147" s="25" t="str">
        <f t="shared" si="220"/>
      </c>
      <c r="AB147" s="25" t="str">
        <f t="shared" si="220"/>
      </c>
      <c r="AC147" s="25" t="n">
        <f t="shared" si="220"/>
        <v>0</v>
      </c>
      <c r="AD147" s="25" t="n">
        <f t="shared" si="220"/>
        <v>0</v>
      </c>
      <c r="AE147" s="25" t="n">
        <f t="shared" si="220"/>
        <v>0</v>
      </c>
      <c r="AF147" s="25" t="n">
        <f t="shared" si="220"/>
        <v>0</v>
      </c>
      <c r="AG147" s="25" t="n">
        <f t="shared" si="220"/>
        <v>0</v>
      </c>
      <c r="AH147" s="25" t="n">
        <f t="shared" si="220"/>
        <v>0</v>
      </c>
      <c r="AI147" s="25" t="n">
        <f t="shared" si="220"/>
        <v>0</v>
      </c>
      <c r="AJ147" s="25" t="n">
        <f t="shared" si="220"/>
        <v>0</v>
      </c>
      <c r="AK147" s="25" t="n">
        <f t="shared" si="220"/>
        <v>0</v>
      </c>
      <c r="AL147" s="25" t="n">
        <f t="shared" si="220"/>
        <v>0</v>
      </c>
      <c r="AM147" s="25" t="n">
        <f t="shared" si="220"/>
        <v>0</v>
      </c>
      <c r="AN147" s="25" t="n">
        <f t="shared" si="220"/>
        <v>0</v>
      </c>
      <c r="AO147" s="25" t="n">
        <f t="shared" ref="AO147:AZ147" si="221">IFERROR(AO15/SUMIFS(AO$2:AO$64,$O$2:$O$64,$O147,$P$2:$P$64,$P147),"")</f>
        <v>1.5939992646430673E-2</v>
      </c>
      <c r="AP147" s="25" t="n">
        <f t="shared" si="221"/>
        <v>2.225065354211295E-2</v>
      </c>
      <c r="AQ147" s="25" t="n">
        <f t="shared" si="221"/>
        <v>1.3509171359259482E-2</v>
      </c>
      <c r="AR147" s="25" t="n">
        <f t="shared" si="221"/>
        <v>3.8881287131982373E-3</v>
      </c>
      <c r="AS147" s="25" t="n">
        <f t="shared" si="221"/>
        <v>3.8708551845096494E-2</v>
      </c>
      <c r="AT147" s="25" t="n">
        <f t="shared" si="221"/>
        <v>2.6736038167364168E-2</v>
      </c>
      <c r="AU147" s="25" t="n">
        <f t="shared" si="221"/>
        <v>5.8226920321388799E-2</v>
      </c>
      <c r="AV147" s="25" t="n">
        <f t="shared" si="221"/>
        <v>5.2850643759505579E-2</v>
      </c>
      <c r="AW147" s="25" t="n">
        <f t="shared" si="221"/>
        <v>4.0507584155349427E-2</v>
      </c>
      <c r="AX147" s="25" t="n">
        <f t="shared" si="221"/>
        <v>2.4334142707003615E-2</v>
      </c>
      <c r="AY147" s="25" t="n">
        <f t="shared" si="221"/>
        <v>2.1263422327014812E-2</v>
      </c>
      <c r="AZ147" s="128" t="n">
        <f t="shared" si="221"/>
        <v>2.3124044608566215E-2</v>
      </c>
    </row>
    <row r="148">
      <c r="A148" s="139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25" t="str">
        <f t="shared" ref="S148:AN148" si="223">IFERROR(S127/SUMIFS(S$21:S$36,$O$21:$O$36,$O148),"")</f>
      </c>
      <c r="T148" s="25" t="str">
        <f t="shared" si="223"/>
      </c>
      <c r="U148" s="25" t="str">
        <f t="shared" si="223"/>
      </c>
      <c r="V148" s="25" t="str">
        <f t="shared" si="223"/>
      </c>
      <c r="W148" s="25" t="str">
        <f t="shared" si="223"/>
      </c>
      <c r="X148" s="25" t="str">
        <f t="shared" si="223"/>
      </c>
      <c r="Y148" s="25" t="str">
        <f t="shared" si="223"/>
      </c>
      <c r="Z148" s="25" t="str">
        <f t="shared" si="223"/>
      </c>
      <c r="AA148" s="25" t="str">
        <f t="shared" si="223"/>
      </c>
      <c r="AB148" s="25" t="str">
        <f t="shared" si="223"/>
      </c>
      <c r="AC148" s="25" t="n">
        <f t="shared" si="223"/>
        <v>0</v>
      </c>
      <c r="AD148" s="25" t="n">
        <f t="shared" si="223"/>
        <v>0</v>
      </c>
      <c r="AE148" s="25" t="n">
        <f t="shared" si="223"/>
        <v>0</v>
      </c>
      <c r="AF148" s="25" t="n">
        <f t="shared" si="223"/>
        <v>0</v>
      </c>
      <c r="AG148" s="25" t="n">
        <f t="shared" si="223"/>
        <v>0</v>
      </c>
      <c r="AH148" s="25" t="n">
        <f t="shared" si="223"/>
        <v>0</v>
      </c>
      <c r="AI148" s="25" t="n">
        <f t="shared" si="223"/>
        <v>0</v>
      </c>
      <c r="AJ148" s="25" t="n">
        <f t="shared" si="223"/>
        <v>0</v>
      </c>
      <c r="AK148" s="25" t="n">
        <f t="shared" si="223"/>
        <v>0</v>
      </c>
      <c r="AL148" s="25" t="n">
        <f t="shared" si="223"/>
        <v>0</v>
      </c>
      <c r="AM148" s="25" t="n">
        <f t="shared" si="223"/>
        <v>0</v>
      </c>
      <c r="AN148" s="25" t="n">
        <f t="shared" si="223"/>
        <v>0</v>
      </c>
      <c r="AO148" s="25" t="n">
        <f t="shared" ref="AO148:AZ148" si="224">IFERROR(AO16/SUMIFS(AO$2:AO$64,$O$2:$O$64,$O148,$P$2:$P$64,$P148),"")</f>
        <v>1.9456398526925285E-5</v>
      </c>
      <c r="AP148" s="25" t="n">
        <f t="shared" si="224"/>
        <v>-1.9480060579428712E-4</v>
      </c>
      <c r="AQ148" s="25" t="n">
        <f t="shared" si="224"/>
        <v>-1.71764886999197E-4</v>
      </c>
      <c r="AR148" s="25" t="n">
        <f t="shared" si="224"/>
        <v>1.155432001843657E-6</v>
      </c>
      <c r="AS148" s="25" t="n">
        <f t="shared" si="224"/>
        <v>0</v>
      </c>
      <c r="AT148" s="25" t="n">
        <f t="shared" si="224"/>
        <v>0</v>
      </c>
      <c r="AU148" s="25" t="n">
        <f t="shared" si="224"/>
        <v>0</v>
      </c>
      <c r="AV148" s="25" t="n">
        <f t="shared" si="224"/>
        <v>0</v>
      </c>
      <c r="AW148" s="25" t="n">
        <f t="shared" si="224"/>
        <v>0</v>
      </c>
      <c r="AX148" s="25" t="n">
        <f t="shared" si="224"/>
        <v>0</v>
      </c>
      <c r="AY148" s="25" t="n">
        <f t="shared" si="224"/>
        <v>0</v>
      </c>
      <c r="AZ148" s="128" t="n">
        <f t="shared" si="224"/>
        <v>0</v>
      </c>
    </row>
    <row r="149" ht="15.75" customHeight="1">
      <c r="A149" s="140" t="str">
        <f t="shared" si="180"/>
        <v>0</v>
      </c>
      <c r="B149" s="141" t="str">
        <f t="shared" si="172"/>
        <v>Services &amp; R&amp;D</v>
      </c>
      <c r="C149" s="141" t="str">
        <f t="shared" si="173"/>
        <v>Unclear</v>
      </c>
      <c r="D149" s="141" t="n">
        <f t="shared" si="174"/>
        <v>0</v>
      </c>
      <c r="E149" s="141"/>
      <c r="F149" s="141"/>
      <c r="G149" s="141"/>
      <c r="H149" s="141"/>
      <c r="I149" s="141"/>
      <c r="J149" s="141"/>
      <c r="K149" s="141"/>
      <c r="O149" s="126" t="str">
        <f t="shared" si="175"/>
        <v>0</v>
      </c>
      <c r="P149" s="126" t="str">
        <f t="shared" ref="P149:R149" si="225">P83</f>
        <v>Services &amp; R&amp;D</v>
      </c>
      <c r="Q149" s="126" t="str">
        <f t="shared" si="225"/>
        <v>Unclear</v>
      </c>
      <c r="R149" s="126" t="n">
        <f t="shared" si="225"/>
        <v>0</v>
      </c>
      <c r="S149" s="125" t="str">
        <f t="shared" ref="S149:AN149" si="226">IFERROR(S128/SUMIFS(S$21:S$36,$O$21:$O$36,$O149),"")</f>
      </c>
      <c r="T149" s="125" t="str">
        <f t="shared" si="226"/>
      </c>
      <c r="U149" s="125" t="str">
        <f t="shared" si="226"/>
      </c>
      <c r="V149" s="125" t="str">
        <f t="shared" si="226"/>
      </c>
      <c r="W149" s="125" t="str">
        <f t="shared" si="226"/>
      </c>
      <c r="X149" s="125" t="str">
        <f t="shared" si="226"/>
      </c>
      <c r="Y149" s="125" t="str">
        <f t="shared" si="226"/>
      </c>
      <c r="Z149" s="125" t="str">
        <f t="shared" si="226"/>
      </c>
      <c r="AA149" s="125" t="str">
        <f t="shared" si="226"/>
      </c>
      <c r="AB149" s="125" t="str">
        <f t="shared" si="226"/>
      </c>
      <c r="AC149" s="125" t="n">
        <f t="shared" si="226"/>
        <v>0</v>
      </c>
      <c r="AD149" s="125" t="n">
        <f t="shared" si="226"/>
        <v>0</v>
      </c>
      <c r="AE149" s="125" t="n">
        <f t="shared" si="226"/>
        <v>0</v>
      </c>
      <c r="AF149" s="125" t="n">
        <f t="shared" si="226"/>
        <v>0</v>
      </c>
      <c r="AG149" s="125" t="n">
        <f t="shared" si="226"/>
        <v>0</v>
      </c>
      <c r="AH149" s="125" t="n">
        <f t="shared" si="226"/>
        <v>0</v>
      </c>
      <c r="AI149" s="125" t="n">
        <f t="shared" si="226"/>
        <v>0</v>
      </c>
      <c r="AJ149" s="125" t="n">
        <f t="shared" si="226"/>
        <v>0</v>
      </c>
      <c r="AK149" s="125" t="n">
        <f t="shared" si="226"/>
        <v>0</v>
      </c>
      <c r="AL149" s="125" t="n">
        <f t="shared" si="226"/>
        <v>0</v>
      </c>
      <c r="AM149" s="125" t="n">
        <f t="shared" si="226"/>
        <v>0</v>
      </c>
      <c r="AN149" s="125" t="n">
        <f t="shared" si="226"/>
        <v>0</v>
      </c>
      <c r="AO149" s="125" t="n">
        <f t="shared" ref="AO149:AZ149" si="227">IFERROR(AO17/SUMIFS(AO$2:AO$64,$O$2:$O$64,$O149,$P$2:$P$64,$P149),"")</f>
        <v>2.5026141197659032E-3</v>
      </c>
      <c r="AP149" s="125" t="n">
        <f t="shared" si="227"/>
        <v>2.7404600113537193E-3</v>
      </c>
      <c r="AQ149" s="125" t="n">
        <f t="shared" si="227"/>
        <v>2.9788691221649473E-3</v>
      </c>
      <c r="AR149" s="125" t="n">
        <f t="shared" si="227"/>
        <v>4.3899303437805702E-3</v>
      </c>
      <c r="AS149" s="125" t="n">
        <f t="shared" si="227"/>
        <v>2.3799713880513526E-3</v>
      </c>
      <c r="AT149" s="125" t="n">
        <f t="shared" si="227"/>
        <v>6.3835357689137479E-3</v>
      </c>
      <c r="AU149" s="125" t="n">
        <f t="shared" si="227"/>
        <v>0</v>
      </c>
      <c r="AV149" s="125" t="n">
        <f t="shared" si="227"/>
        <v>2.7847674104726436E-7</v>
      </c>
      <c r="AW149" s="125" t="n">
        <f t="shared" si="227"/>
        <v>0</v>
      </c>
      <c r="AX149" s="125" t="n">
        <f t="shared" si="227"/>
        <v>0</v>
      </c>
      <c r="AY149" s="125" t="n">
        <f t="shared" si="227"/>
        <v>0</v>
      </c>
      <c r="AZ149" s="119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25" t="n">
        <f t="shared" ref="AO150:AZ150" si="229">IFERROR(AO18/SUMIFS(AO$2:AO$64,$O$2:$O$64,$O150,$P$2:$P$64,$P150),"")</f>
        <v>0.56326220995921128</v>
      </c>
      <c r="AP150" s="25" t="n">
        <f t="shared" si="229"/>
        <v>0.52295646973566534</v>
      </c>
      <c r="AQ150" s="25" t="str">
        <f t="shared" si="229"/>
      </c>
      <c r="AR150" s="25" t="n">
        <f t="shared" si="229"/>
        <v>0</v>
      </c>
      <c r="AS150" s="25" t="n">
        <f t="shared" si="229"/>
        <v>0.99951496699006259</v>
      </c>
      <c r="AT150" s="25" t="n">
        <f t="shared" si="229"/>
        <v>-1.8207396364614632E-4</v>
      </c>
      <c r="AU150" s="25" t="n">
        <f t="shared" si="229"/>
        <v>0</v>
      </c>
      <c r="AV150" s="25" t="n">
        <f t="shared" si="229"/>
        <v>1</v>
      </c>
      <c r="AW150" s="25" t="n">
        <f t="shared" si="229"/>
        <v>0</v>
      </c>
      <c r="AX150" s="25" t="n">
        <f t="shared" si="229"/>
        <v>0.97411445552345743</v>
      </c>
      <c r="AY150" s="25" t="str">
        <f t="shared" si="229"/>
      </c>
      <c r="AZ150" s="25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25" t="n">
        <f t="shared" ref="AO151:AZ151" si="231">IFERROR(AO19/SUMIFS(AO$2:AO$64,$O$2:$O$64,$O151,$P$2:$P$64,$P151),"")</f>
        <v>0</v>
      </c>
      <c r="AP151" s="25" t="n">
        <f t="shared" si="231"/>
        <v>0</v>
      </c>
      <c r="AQ151" s="25" t="str">
        <f t="shared" si="231"/>
      </c>
      <c r="AR151" s="25" t="n">
        <f t="shared" si="231"/>
        <v>0</v>
      </c>
      <c r="AS151" s="25" t="n">
        <f t="shared" si="231"/>
        <v>0</v>
      </c>
      <c r="AT151" s="25" t="n">
        <f t="shared" si="231"/>
        <v>0</v>
      </c>
      <c r="AU151" s="25" t="n">
        <f t="shared" si="231"/>
        <v>0</v>
      </c>
      <c r="AV151" s="25" t="n">
        <f t="shared" si="231"/>
        <v>0</v>
      </c>
      <c r="AW151" s="25" t="n">
        <f t="shared" si="231"/>
        <v>0</v>
      </c>
      <c r="AX151" s="25" t="n">
        <f t="shared" si="231"/>
        <v>0</v>
      </c>
      <c r="AY151" s="25" t="str">
        <f t="shared" si="231"/>
      </c>
      <c r="AZ151" s="25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25" t="n">
        <f t="shared" ref="AO152:AZ152" si="233">IFERROR(AO20/SUMIFS(AO$2:AO$64,$O$2:$O$64,$O152,$P$2:$P$64,$P152),"")</f>
        <v>0.43673779004078866</v>
      </c>
      <c r="AP152" s="25" t="n">
        <f t="shared" si="233"/>
        <v>0.47704353026433477</v>
      </c>
      <c r="AQ152" s="25" t="str">
        <f t="shared" si="233"/>
      </c>
      <c r="AR152" s="25" t="n">
        <f t="shared" si="233"/>
        <v>0</v>
      </c>
      <c r="AS152" s="25" t="n">
        <f t="shared" si="233"/>
        <v>-2.9875504883426185E-7</v>
      </c>
      <c r="AT152" s="25" t="n">
        <f t="shared" si="233"/>
        <v>0</v>
      </c>
      <c r="AU152" s="25" t="n">
        <f t="shared" si="233"/>
        <v>0</v>
      </c>
      <c r="AV152" s="25" t="n">
        <f t="shared" si="233"/>
        <v>0</v>
      </c>
      <c r="AW152" s="25" t="n">
        <f t="shared" si="233"/>
        <v>0</v>
      </c>
      <c r="AX152" s="25" t="n">
        <f t="shared" si="233"/>
        <v>0</v>
      </c>
      <c r="AY152" s="25" t="str">
        <f t="shared" si="233"/>
      </c>
      <c r="AZ152" s="25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25" t="n">
        <f t="shared" ref="AO153:AZ153" si="235">IFERROR(AO21/SUMIFS(AO$2:AO$64,$O$2:$O$64,$O153,$P$2:$P$64,$P153),"")</f>
        <v>0</v>
      </c>
      <c r="AP153" s="25" t="n">
        <f t="shared" si="235"/>
        <v>0</v>
      </c>
      <c r="AQ153" s="25" t="str">
        <f t="shared" si="235"/>
      </c>
      <c r="AR153" s="25" t="n">
        <f t="shared" si="235"/>
        <v>0</v>
      </c>
      <c r="AS153" s="25" t="n">
        <f t="shared" si="235"/>
        <v>0</v>
      </c>
      <c r="AT153" s="25" t="n">
        <f t="shared" si="235"/>
        <v>0</v>
      </c>
      <c r="AU153" s="25" t="n">
        <f t="shared" si="235"/>
        <v>0</v>
      </c>
      <c r="AV153" s="25" t="n">
        <f t="shared" si="235"/>
        <v>0</v>
      </c>
      <c r="AW153" s="25" t="n">
        <f t="shared" si="235"/>
        <v>0</v>
      </c>
      <c r="AX153" s="25" t="n">
        <f t="shared" si="235"/>
        <v>0</v>
      </c>
      <c r="AY153" s="25" t="str">
        <f t="shared" si="235"/>
      </c>
      <c r="AZ153" s="25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25" t="n">
        <f t="shared" ref="AO154:AZ154" si="237">IFERROR(AO22/SUMIFS(AO$2:AO$64,$O$2:$O$64,$O154,$P$2:$P$64,$P154),"")</f>
        <v>0</v>
      </c>
      <c r="AP154" s="25" t="n">
        <f t="shared" si="237"/>
        <v>0</v>
      </c>
      <c r="AQ154" s="25" t="str">
        <f t="shared" si="237"/>
      </c>
      <c r="AR154" s="25" t="n">
        <f t="shared" si="237"/>
        <v>0</v>
      </c>
      <c r="AS154" s="25" t="n">
        <f t="shared" si="237"/>
        <v>0</v>
      </c>
      <c r="AT154" s="25" t="n">
        <f t="shared" si="237"/>
        <v>0</v>
      </c>
      <c r="AU154" s="25" t="n">
        <f t="shared" si="237"/>
        <v>0</v>
      </c>
      <c r="AV154" s="25" t="n">
        <f t="shared" si="237"/>
        <v>0</v>
      </c>
      <c r="AW154" s="25" t="n">
        <f t="shared" si="237"/>
        <v>0</v>
      </c>
      <c r="AX154" s="25" t="n">
        <f t="shared" si="237"/>
        <v>0</v>
      </c>
      <c r="AY154" s="25" t="str">
        <f t="shared" si="237"/>
      </c>
      <c r="AZ154" s="25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25" t="n">
        <f t="shared" ref="AO155:AZ155" si="239">IFERROR(AO23/SUMIFS(AO$2:AO$64,$O$2:$O$64,$O155,$P$2:$P$64,$P155),"")</f>
        <v>0</v>
      </c>
      <c r="AP155" s="25" t="n">
        <f t="shared" si="239"/>
        <v>0</v>
      </c>
      <c r="AQ155" s="25" t="str">
        <f t="shared" si="239"/>
      </c>
      <c r="AR155" s="25" t="n">
        <f t="shared" si="239"/>
        <v>0</v>
      </c>
      <c r="AS155" s="25" t="n">
        <f t="shared" si="239"/>
        <v>0</v>
      </c>
      <c r="AT155" s="25" t="n">
        <f t="shared" si="239"/>
        <v>0</v>
      </c>
      <c r="AU155" s="25" t="n">
        <f t="shared" si="239"/>
        <v>0</v>
      </c>
      <c r="AV155" s="25" t="n">
        <f t="shared" si="239"/>
        <v>0</v>
      </c>
      <c r="AW155" s="25" t="n">
        <f t="shared" si="239"/>
        <v>0</v>
      </c>
      <c r="AX155" s="25" t="n">
        <f t="shared" si="239"/>
        <v>0</v>
      </c>
      <c r="AY155" s="25" t="str">
        <f t="shared" si="239"/>
      </c>
      <c r="AZ155" s="25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25" t="n">
        <f t="shared" ref="AO156:AZ156" si="241">IFERROR(AO24/SUMIFS(AO$2:AO$64,$O$2:$O$64,$O156,$P$2:$P$64,$P156),"")</f>
        <v>0</v>
      </c>
      <c r="AP156" s="25" t="n">
        <f t="shared" si="241"/>
        <v>0</v>
      </c>
      <c r="AQ156" s="25" t="str">
        <f t="shared" si="241"/>
      </c>
      <c r="AR156" s="25" t="n">
        <f t="shared" si="241"/>
        <v>1</v>
      </c>
      <c r="AS156" s="25" t="n">
        <f t="shared" si="241"/>
        <v>4.8533176498614852E-4</v>
      </c>
      <c r="AT156" s="25" t="n">
        <f t="shared" si="241"/>
        <v>1.0001820739636462</v>
      </c>
      <c r="AU156" s="25" t="n">
        <f t="shared" si="241"/>
        <v>1</v>
      </c>
      <c r="AV156" s="25" t="n">
        <f t="shared" si="241"/>
        <v>0</v>
      </c>
      <c r="AW156" s="25" t="n">
        <f t="shared" si="241"/>
        <v>1</v>
      </c>
      <c r="AX156" s="25" t="n">
        <f t="shared" si="241"/>
        <v>2.5885544476542521E-2</v>
      </c>
      <c r="AY156" s="25" t="str">
        <f t="shared" si="241"/>
      </c>
      <c r="AZ156" s="25" t="n">
        <f t="shared" si="241"/>
        <v>1</v>
      </c>
    </row>
    <row r="157">
      <c r="A157" s="137" t="str">
        <f t="shared" si="180"/>
        <v>1</v>
      </c>
      <c r="B157" s="138" t="str">
        <f t="shared" si="172"/>
        <v>Products</v>
      </c>
      <c r="C157" s="138" t="str">
        <f t="shared" si="173"/>
        <v>FFP</v>
      </c>
      <c r="D157" s="138" t="str">
        <f t="shared" si="174"/>
        <v>FFP</v>
      </c>
      <c r="E157" s="138"/>
      <c r="F157" s="138"/>
      <c r="G157" s="138"/>
      <c r="H157" s="138"/>
      <c r="I157" s="138"/>
      <c r="J157" s="138"/>
      <c r="K157" s="138"/>
      <c r="O157" s="132" t="str">
        <f t="shared" si="175"/>
        <v>1</v>
      </c>
      <c r="P157" s="132" t="str">
        <f t="shared" ref="P157:R157" si="242">P91</f>
        <v>Products</v>
      </c>
      <c r="Q157" s="132" t="str">
        <f t="shared" si="242"/>
        <v>FFP</v>
      </c>
      <c r="R157" s="132" t="str">
        <f t="shared" si="242"/>
        <v>FFP</v>
      </c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  <c r="AG157" s="138"/>
      <c r="AH157" s="138"/>
      <c r="AI157" s="138"/>
      <c r="AJ157" s="138"/>
      <c r="AK157" s="138"/>
      <c r="AL157" s="138"/>
      <c r="AM157" s="138"/>
      <c r="AN157" s="138"/>
      <c r="AO157" s="131" t="n">
        <f t="shared" ref="AO157:AZ157" si="243">IFERROR(AO25/SUMIFS(AO$2:AO$64,$O$2:$O$64,$O157,$P$2:$P$64,$P157),"")</f>
        <v>0.50953327077102795</v>
      </c>
      <c r="AP157" s="131" t="n">
        <f t="shared" si="243"/>
        <v>0.69243115803024669</v>
      </c>
      <c r="AQ157" s="131" t="n">
        <f t="shared" si="243"/>
        <v>0.62606551053297255</v>
      </c>
      <c r="AR157" s="131" t="n">
        <f t="shared" si="243"/>
        <v>0.5248234639699767</v>
      </c>
      <c r="AS157" s="131" t="n">
        <f t="shared" si="243"/>
        <v>0.46840175996506661</v>
      </c>
      <c r="AT157" s="131" t="n">
        <f t="shared" si="243"/>
        <v>0.49502197309189405</v>
      </c>
      <c r="AU157" s="131" t="n">
        <f t="shared" si="243"/>
        <v>0.36386120093611357</v>
      </c>
      <c r="AV157" s="131" t="n">
        <f t="shared" si="243"/>
        <v>0.52121559532660677</v>
      </c>
      <c r="AW157" s="131" t="n">
        <f t="shared" si="243"/>
        <v>0.53265041985727213</v>
      </c>
      <c r="AX157" s="131" t="n">
        <f t="shared" si="243"/>
        <v>0.68775621126657593</v>
      </c>
      <c r="AY157" s="131" t="n">
        <f t="shared" si="243"/>
        <v>0.28226057281037104</v>
      </c>
      <c r="AZ157" s="130" t="n">
        <f t="shared" si="243"/>
        <v>0.30640884528062468</v>
      </c>
    </row>
    <row r="158">
      <c r="A158" s="139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25" t="n">
        <f t="shared" ref="AO158:AZ158" si="245">IFERROR(AO26/SUMIFS(AO$2:AO$64,$O$2:$O$64,$O158,$P$2:$P$64,$P158),"")</f>
        <v>2.4874930481212375E-2</v>
      </c>
      <c r="AP158" s="25" t="n">
        <f t="shared" si="245"/>
        <v>2.7039774756379267E-2</v>
      </c>
      <c r="AQ158" s="25" t="n">
        <f t="shared" si="245"/>
        <v>3.6428291485559781E-2</v>
      </c>
      <c r="AR158" s="25" t="n">
        <f t="shared" si="245"/>
        <v>1.2461313557497992E-2</v>
      </c>
      <c r="AS158" s="25" t="n">
        <f t="shared" si="245"/>
        <v>7.5150965081292962E-3</v>
      </c>
      <c r="AT158" s="25" t="n">
        <f t="shared" si="245"/>
        <v>1.1086100279475628E-2</v>
      </c>
      <c r="AU158" s="25" t="n">
        <f t="shared" si="245"/>
        <v>1.2621779966527559E-2</v>
      </c>
      <c r="AV158" s="25" t="n">
        <f t="shared" si="245"/>
        <v>1.3767550648091022E-3</v>
      </c>
      <c r="AW158" s="25" t="n">
        <f t="shared" si="245"/>
        <v>8.7921248039957546E-4</v>
      </c>
      <c r="AX158" s="25" t="n">
        <f t="shared" si="245"/>
        <v>3.9262828984147858E-3</v>
      </c>
      <c r="AY158" s="25" t="n">
        <f t="shared" si="245"/>
        <v>2.5503036558778815E-2</v>
      </c>
      <c r="AZ158" s="128" t="n">
        <f t="shared" si="245"/>
        <v>1.6802865470644838E-3</v>
      </c>
    </row>
    <row r="159">
      <c r="A159" s="139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25" t="n">
        <f t="shared" ref="AO159:AZ159" si="247">IFERROR(AO27/SUMIFS(AO$2:AO$64,$O$2:$O$64,$O159,$P$2:$P$64,$P159),"")</f>
        <v>8.1702093940852895E-4</v>
      </c>
      <c r="AP159" s="25" t="n">
        <f t="shared" si="247"/>
        <v>1.6585429674808782E-3</v>
      </c>
      <c r="AQ159" s="25" t="n">
        <f t="shared" si="247"/>
        <v>1.4122562585476266E-3</v>
      </c>
      <c r="AR159" s="25" t="n">
        <f t="shared" si="247"/>
        <v>6.9941966943877043E-4</v>
      </c>
      <c r="AS159" s="25" t="n">
        <f t="shared" si="247"/>
        <v>-1.4965391590482158E-5</v>
      </c>
      <c r="AT159" s="25" t="n">
        <f t="shared" si="247"/>
        <v>-4.6435232960035452E-6</v>
      </c>
      <c r="AU159" s="25" t="n">
        <f t="shared" si="247"/>
        <v>-1.3883953311840354E-4</v>
      </c>
      <c r="AV159" s="25" t="n">
        <f t="shared" si="247"/>
        <v>-5.4986673964674642E-5</v>
      </c>
      <c r="AW159" s="25" t="n">
        <f t="shared" si="247"/>
        <v>-7.157531326666709E-6</v>
      </c>
      <c r="AX159" s="25" t="n">
        <f t="shared" si="247"/>
        <v>2.4654682428114502E-4</v>
      </c>
      <c r="AY159" s="25" t="n">
        <f t="shared" si="247"/>
        <v>1.047837455418799E-4</v>
      </c>
      <c r="AZ159" s="128" t="n">
        <f t="shared" si="247"/>
        <v>3.0330547826020176E-6</v>
      </c>
    </row>
    <row r="160">
      <c r="A160" s="139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25" t="n">
        <f t="shared" ref="AO160:AZ160" si="249">IFERROR(AO28/SUMIFS(AO$2:AO$64,$O$2:$O$64,$O160,$P$2:$P$64,$P160),"")</f>
        <v>2.46821334105935E-3</v>
      </c>
      <c r="AP160" s="25" t="n">
        <f t="shared" si="249"/>
        <v>1.320617773282772E-2</v>
      </c>
      <c r="AQ160" s="25" t="n">
        <f t="shared" si="249"/>
        <v>5.383202979837845E-2</v>
      </c>
      <c r="AR160" s="25" t="n">
        <f t="shared" si="249"/>
        <v>0.23187431303316489</v>
      </c>
      <c r="AS160" s="25" t="n">
        <f t="shared" si="249"/>
        <v>0.24476779904181681</v>
      </c>
      <c r="AT160" s="25" t="n">
        <f t="shared" si="249"/>
        <v>7.8397367102472471E-2</v>
      </c>
      <c r="AU160" s="25" t="n">
        <f t="shared" si="249"/>
        <v>0.23429111506678998</v>
      </c>
      <c r="AV160" s="25" t="n">
        <f t="shared" si="249"/>
        <v>0.31770051413724071</v>
      </c>
      <c r="AW160" s="25" t="n">
        <f t="shared" si="249"/>
        <v>0.20521242418408039</v>
      </c>
      <c r="AX160" s="25" t="n">
        <f t="shared" si="249"/>
        <v>-2.606037126052442E-2</v>
      </c>
      <c r="AY160" s="25" t="n">
        <f t="shared" si="249"/>
        <v>0.18594691466928134</v>
      </c>
      <c r="AZ160" s="128" t="n">
        <f t="shared" si="249"/>
        <v>0.50466627852219548</v>
      </c>
    </row>
    <row r="161">
      <c r="A161" s="139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25" t="n">
        <f t="shared" ref="AO161:AZ161" si="251">IFERROR(AO29/SUMIFS(AO$2:AO$64,$O$2:$O$64,$O161,$P$2:$P$64,$P161),"")</f>
        <v>2.064991941799903E-2</v>
      </c>
      <c r="AP161" s="25" t="n">
        <f t="shared" si="251"/>
        <v>4.1235742577324722E-2</v>
      </c>
      <c r="AQ161" s="25" t="n">
        <f t="shared" si="251"/>
        <v>5.1380640282527971E-2</v>
      </c>
      <c r="AR161" s="25" t="n">
        <f t="shared" si="251"/>
        <v>5.3660836231784075E-2</v>
      </c>
      <c r="AS161" s="25" t="n">
        <f t="shared" si="251"/>
        <v>5.483453692619511E-2</v>
      </c>
      <c r="AT161" s="25" t="n">
        <f t="shared" si="251"/>
        <v>6.0335911215038555E-2</v>
      </c>
      <c r="AU161" s="25" t="n">
        <f t="shared" si="251"/>
        <v>3.3699307718147796E-2</v>
      </c>
      <c r="AV161" s="25" t="n">
        <f t="shared" si="251"/>
        <v>3.7136416626938187E-2</v>
      </c>
      <c r="AW161" s="25" t="n">
        <f t="shared" si="251"/>
        <v>2.231880358364079E-2</v>
      </c>
      <c r="AX161" s="25" t="n">
        <f t="shared" si="251"/>
        <v>4.7326171314145439E-2</v>
      </c>
      <c r="AY161" s="25" t="n">
        <f t="shared" si="251"/>
        <v>2.6908839272764568E-2</v>
      </c>
      <c r="AZ161" s="128" t="n">
        <f t="shared" si="251"/>
        <v>1.7632857771672502E-2</v>
      </c>
    </row>
    <row r="162">
      <c r="A162" s="139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25" t="n">
        <f t="shared" ref="AO162:AZ162" si="253">IFERROR(AO30/SUMIFS(AO$2:AO$64,$O$2:$O$64,$O162,$P$2:$P$64,$P162),"")</f>
        <v>0.33936056412420762</v>
      </c>
      <c r="AP162" s="25" t="n">
        <f t="shared" si="253"/>
        <v>0.21518549709043375</v>
      </c>
      <c r="AQ162" s="25" t="n">
        <f t="shared" si="253"/>
        <v>0.2182426852280773</v>
      </c>
      <c r="AR162" s="25" t="n">
        <f t="shared" si="253"/>
        <v>0.16532609077051699</v>
      </c>
      <c r="AS162" s="25" t="n">
        <f t="shared" si="253"/>
        <v>0.20881290285096746</v>
      </c>
      <c r="AT162" s="25" t="n">
        <f t="shared" si="253"/>
        <v>0.36724359675640866</v>
      </c>
      <c r="AU162" s="25" t="n">
        <f t="shared" si="253"/>
        <v>0.3556654358455395</v>
      </c>
      <c r="AV162" s="25" t="n">
        <f t="shared" si="253"/>
        <v>0.12262570551837002</v>
      </c>
      <c r="AW162" s="25" t="n">
        <f t="shared" si="253"/>
        <v>0.2389462974259339</v>
      </c>
      <c r="AX162" s="25" t="n">
        <f t="shared" si="253"/>
        <v>0.28680515895710712</v>
      </c>
      <c r="AY162" s="25" t="n">
        <f t="shared" si="253"/>
        <v>0.47927585294326225</v>
      </c>
      <c r="AZ162" s="128" t="n">
        <f t="shared" si="253"/>
        <v>0.16960869882366031</v>
      </c>
    </row>
    <row r="163">
      <c r="A163" s="139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25" t="n">
        <f t="shared" ref="AO163:AZ163" si="255">IFERROR(AO31/SUMIFS(AO$2:AO$64,$O$2:$O$64,$O163,$P$2:$P$64,$P163),"")</f>
        <v>-2.5277574748560541E-7</v>
      </c>
      <c r="AP163" s="25" t="n">
        <f t="shared" si="255"/>
        <v>1.2650754972226872E-5</v>
      </c>
      <c r="AQ163" s="25" t="n">
        <f t="shared" si="255"/>
        <v>0</v>
      </c>
      <c r="AR163" s="25" t="n">
        <f t="shared" si="255"/>
        <v>0</v>
      </c>
      <c r="AS163" s="25" t="n">
        <f t="shared" si="255"/>
        <v>0</v>
      </c>
      <c r="AT163" s="25" t="n">
        <f t="shared" si="255"/>
        <v>0</v>
      </c>
      <c r="AU163" s="25" t="n">
        <f t="shared" si="255"/>
        <v>0</v>
      </c>
      <c r="AV163" s="25" t="n">
        <f t="shared" si="255"/>
        <v>0</v>
      </c>
      <c r="AW163" s="25" t="n">
        <f t="shared" si="255"/>
        <v>0</v>
      </c>
      <c r="AX163" s="25" t="n">
        <f t="shared" si="255"/>
        <v>0</v>
      </c>
      <c r="AY163" s="25" t="n">
        <f t="shared" si="255"/>
        <v>0</v>
      </c>
      <c r="AZ163" s="128" t="n">
        <f t="shared" si="255"/>
        <v>0</v>
      </c>
    </row>
    <row r="164">
      <c r="A164" s="142" t="str">
        <f t="shared" si="180"/>
        <v>1</v>
      </c>
      <c r="B164" s="66" t="str">
        <f t="shared" si="172"/>
        <v>Products</v>
      </c>
      <c r="C164" s="66" t="str">
        <f t="shared" si="173"/>
        <v>Unclear</v>
      </c>
      <c r="D164" s="66" t="n">
        <f t="shared" si="174"/>
        <v>0</v>
      </c>
      <c r="E164" s="66"/>
      <c r="F164" s="66"/>
      <c r="G164" s="66"/>
      <c r="H164" s="66"/>
      <c r="I164" s="66"/>
      <c r="J164" s="66"/>
      <c r="K164" s="66"/>
      <c r="O164" s="79" t="str">
        <f t="shared" si="175"/>
        <v>1</v>
      </c>
      <c r="P164" s="79" t="str">
        <f t="shared" ref="P164:R164" si="256">P98</f>
        <v>Products</v>
      </c>
      <c r="Q164" s="79" t="str">
        <f t="shared" si="256"/>
        <v>Unclear</v>
      </c>
      <c r="R164" s="79" t="n">
        <f t="shared" si="256"/>
        <v>0</v>
      </c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66"/>
      <c r="AL164" s="66"/>
      <c r="AM164" s="66"/>
      <c r="AN164" s="66"/>
      <c r="AO164" s="92" t="n">
        <f t="shared" ref="AO164:AZ164" si="257">IFERROR(AO32/SUMIFS(AO$2:AO$64,$O$2:$O$64,$O164,$P$2:$P$64,$P164),"")</f>
        <v>0.10229633370083269</v>
      </c>
      <c r="AP164" s="92" t="n">
        <f t="shared" si="257"/>
        <v>9.2304560903347654E-3</v>
      </c>
      <c r="AQ164" s="92" t="n">
        <f t="shared" si="257"/>
        <v>1.2638586413936358E-2</v>
      </c>
      <c r="AR164" s="92" t="n">
        <f t="shared" si="257"/>
        <v>1.1154562767620552E-2</v>
      </c>
      <c r="AS164" s="92" t="n">
        <f t="shared" si="257"/>
        <v>1.5682870099415106E-2</v>
      </c>
      <c r="AT164" s="92" t="n">
        <f t="shared" si="257"/>
        <v>-1.2080304921993471E-2</v>
      </c>
      <c r="AU164" s="92" t="n">
        <f t="shared" si="257"/>
        <v>0</v>
      </c>
      <c r="AV164" s="92" t="n">
        <f t="shared" si="257"/>
        <v>0</v>
      </c>
      <c r="AW164" s="92" t="n">
        <f t="shared" si="257"/>
        <v>0</v>
      </c>
      <c r="AX164" s="92" t="n">
        <f t="shared" si="257"/>
        <v>0</v>
      </c>
      <c r="AY164" s="92" t="n">
        <f t="shared" si="257"/>
        <v>0</v>
      </c>
      <c r="AZ164" s="143" t="n">
        <f t="shared" si="257"/>
        <v>0</v>
      </c>
    </row>
    <row r="165">
      <c r="A165" s="139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25" t="n">
        <f t="shared" ref="AO165:AZ165" si="259">IFERROR(AO33/SUMIFS(AO$2:AO$64,$O$2:$O$64,$O165,$P$2:$P$64,$P165),"")</f>
        <v>0.47851110858506973</v>
      </c>
      <c r="AP165" s="25" t="n">
        <f t="shared" si="259"/>
        <v>0.50590488972742764</v>
      </c>
      <c r="AQ165" s="25" t="n">
        <f t="shared" si="259"/>
        <v>0.57050862228047783</v>
      </c>
      <c r="AR165" s="25" t="n">
        <f t="shared" si="259"/>
        <v>0.55547952499700615</v>
      </c>
      <c r="AS165" s="25" t="n">
        <f t="shared" si="259"/>
        <v>0.56081408484731288</v>
      </c>
      <c r="AT165" s="25" t="n">
        <f t="shared" si="259"/>
        <v>0.42758684066068747</v>
      </c>
      <c r="AU165" s="25" t="n">
        <f t="shared" si="259"/>
        <v>0.46534832249060809</v>
      </c>
      <c r="AV165" s="25" t="n">
        <f t="shared" si="259"/>
        <v>0.37252676510230692</v>
      </c>
      <c r="AW165" s="25" t="n">
        <f t="shared" si="259"/>
        <v>0.32729785278834617</v>
      </c>
      <c r="AX165" s="25" t="n">
        <f t="shared" si="259"/>
        <v>0.37777524603572715</v>
      </c>
      <c r="AY165" s="25" t="n">
        <f t="shared" si="259"/>
        <v>0.38342286058325947</v>
      </c>
      <c r="AZ165" s="128" t="n">
        <f t="shared" si="259"/>
        <v>0.36541100945952082</v>
      </c>
    </row>
    <row r="166">
      <c r="A166" s="139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25" t="n">
        <f t="shared" ref="AO166:AZ166" si="261">IFERROR(AO34/SUMIFS(AO$2:AO$64,$O$2:$O$64,$O166,$P$2:$P$64,$P166),"")</f>
        <v>7.9492843296263523E-4</v>
      </c>
      <c r="AP166" s="25" t="n">
        <f t="shared" si="261"/>
        <v>3.0642825292543063E-4</v>
      </c>
      <c r="AQ166" s="25" t="n">
        <f t="shared" si="261"/>
        <v>7.6445607173236901E-4</v>
      </c>
      <c r="AR166" s="25" t="n">
        <f t="shared" si="261"/>
        <v>8.4100162863528247E-4</v>
      </c>
      <c r="AS166" s="25" t="n">
        <f t="shared" si="261"/>
        <v>2.6365268031165751E-3</v>
      </c>
      <c r="AT166" s="25" t="n">
        <f t="shared" si="261"/>
        <v>1.648478865350821E-2</v>
      </c>
      <c r="AU166" s="25" t="n">
        <f t="shared" si="261"/>
        <v>1.4974838376423721E-3</v>
      </c>
      <c r="AV166" s="25" t="n">
        <f t="shared" si="261"/>
        <v>1.6858907614038241E-3</v>
      </c>
      <c r="AW166" s="25" t="n">
        <f t="shared" si="261"/>
        <v>2.4247057763399811E-3</v>
      </c>
      <c r="AX166" s="25" t="n">
        <f t="shared" si="261"/>
        <v>3.5799593699706273E-6</v>
      </c>
      <c r="AY166" s="25" t="n">
        <f t="shared" si="261"/>
        <v>-1.8354686685576227E-3</v>
      </c>
      <c r="AZ166" s="128" t="n">
        <f t="shared" si="261"/>
        <v>0</v>
      </c>
    </row>
    <row r="167">
      <c r="A167" s="139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25" t="n">
        <f t="shared" ref="AO167:AZ167" si="263">IFERROR(AO35/SUMIFS(AO$2:AO$64,$O$2:$O$64,$O167,$P$2:$P$64,$P167),"")</f>
        <v>2.4577814627095768E-2</v>
      </c>
      <c r="AP167" s="25" t="n">
        <f t="shared" si="263"/>
        <v>3.3348562908537924E-2</v>
      </c>
      <c r="AQ167" s="25" t="n">
        <f t="shared" si="263"/>
        <v>1.6551364621155005E-2</v>
      </c>
      <c r="AR167" s="25" t="n">
        <f t="shared" si="263"/>
        <v>2.8160545527353257E-2</v>
      </c>
      <c r="AS167" s="25" t="n">
        <f t="shared" si="263"/>
        <v>1.9274958651052637E-2</v>
      </c>
      <c r="AT167" s="25" t="n">
        <f t="shared" si="263"/>
        <v>2.0802269484120429E-2</v>
      </c>
      <c r="AU167" s="25" t="n">
        <f t="shared" si="263"/>
        <v>2.0529196982554631E-2</v>
      </c>
      <c r="AV167" s="25" t="n">
        <f t="shared" si="263"/>
        <v>2.9035401365825414E-2</v>
      </c>
      <c r="AW167" s="25" t="n">
        <f t="shared" si="263"/>
        <v>2.8241639738555421E-2</v>
      </c>
      <c r="AX167" s="25" t="n">
        <f t="shared" si="263"/>
        <v>3.1955133671727649E-2</v>
      </c>
      <c r="AY167" s="25" t="n">
        <f t="shared" si="263"/>
        <v>2.3466052427062411E-2</v>
      </c>
      <c r="AZ167" s="128" t="n">
        <f t="shared" si="263"/>
        <v>3.0533312579447389E-2</v>
      </c>
    </row>
    <row r="168">
      <c r="A168" s="139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25" t="n">
        <f t="shared" ref="AO168:AZ168" si="265">IFERROR(AO36/SUMIFS(AO$2:AO$64,$O$2:$O$64,$O168,$P$2:$P$64,$P168),"")</f>
        <v>1.0646581261584348E-2</v>
      </c>
      <c r="AP168" s="25" t="n">
        <f t="shared" si="265"/>
        <v>1.6218287563943893E-2</v>
      </c>
      <c r="AQ168" s="25" t="n">
        <f t="shared" si="265"/>
        <v>1.7660122889934158E-2</v>
      </c>
      <c r="AR168" s="25" t="n">
        <f t="shared" si="265"/>
        <v>5.6445115460948998E-2</v>
      </c>
      <c r="AS168" s="25" t="n">
        <f t="shared" si="265"/>
        <v>4.3653439607482421E-2</v>
      </c>
      <c r="AT168" s="25" t="n">
        <f t="shared" si="265"/>
        <v>8.9639471175272961E-2</v>
      </c>
      <c r="AU168" s="25" t="n">
        <f t="shared" si="265"/>
        <v>0.10567237580619938</v>
      </c>
      <c r="AV168" s="25" t="n">
        <f t="shared" si="265"/>
        <v>0.18554141602236526</v>
      </c>
      <c r="AW168" s="25" t="n">
        <f t="shared" si="265"/>
        <v>0.15374363605178523</v>
      </c>
      <c r="AX168" s="25" t="n">
        <f t="shared" si="265"/>
        <v>0.14956396988578291</v>
      </c>
      <c r="AY168" s="25" t="n">
        <f t="shared" si="265"/>
        <v>0.11180024099750797</v>
      </c>
      <c r="AZ168" s="128" t="n">
        <f t="shared" si="265"/>
        <v>9.5025612031469101E-2</v>
      </c>
    </row>
    <row r="169">
      <c r="A169" s="139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25" t="n">
        <f t="shared" ref="AO169:AZ169" si="267">IFERROR(AO37/SUMIFS(AO$2:AO$64,$O$2:$O$64,$O169,$P$2:$P$64,$P169),"")</f>
        <v>0.21285799238590419</v>
      </c>
      <c r="AP169" s="25" t="n">
        <f t="shared" si="267"/>
        <v>0.36950152037606393</v>
      </c>
      <c r="AQ169" s="25" t="n">
        <f t="shared" si="267"/>
        <v>0.29820991894358551</v>
      </c>
      <c r="AR169" s="25" t="n">
        <f t="shared" si="267"/>
        <v>0.34859248524246322</v>
      </c>
      <c r="AS169" s="25" t="n">
        <f t="shared" si="267"/>
        <v>0.26885276484277615</v>
      </c>
      <c r="AT169" s="25" t="n">
        <f t="shared" si="267"/>
        <v>0.28846293506018267</v>
      </c>
      <c r="AU169" s="25" t="n">
        <f t="shared" si="267"/>
        <v>0.33005127513957722</v>
      </c>
      <c r="AV169" s="25" t="n">
        <f t="shared" si="267"/>
        <v>0.23190231622118115</v>
      </c>
      <c r="AW169" s="25" t="n">
        <f t="shared" si="267"/>
        <v>0.32164876326689917</v>
      </c>
      <c r="AX169" s="25" t="n">
        <f t="shared" si="267"/>
        <v>0.33990510687842584</v>
      </c>
      <c r="AY169" s="25" t="n">
        <f t="shared" si="267"/>
        <v>0.32471531240556567</v>
      </c>
      <c r="AZ169" s="128" t="n">
        <f t="shared" si="267"/>
        <v>0.42513378040975836</v>
      </c>
    </row>
    <row r="170">
      <c r="A170" s="139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25" t="n">
        <f t="shared" ref="AO170:AZ170" si="269">IFERROR(AO38/SUMIFS(AO$2:AO$64,$O$2:$O$64,$O170,$P$2:$P$64,$P170),"")</f>
        <v>0.27008120892314069</v>
      </c>
      <c r="AP170" s="25" t="n">
        <f t="shared" si="269"/>
        <v>7.4328576320791553E-2</v>
      </c>
      <c r="AQ170" s="25" t="n">
        <f t="shared" si="269"/>
        <v>8.8994888967248401E-2</v>
      </c>
      <c r="AR170" s="25" t="n">
        <f t="shared" si="269"/>
        <v>7.7069806037700864E-3</v>
      </c>
      <c r="AS170" s="25" t="n">
        <f t="shared" si="269"/>
        <v>0.10463322600045087</v>
      </c>
      <c r="AT170" s="25" t="n">
        <f t="shared" si="269"/>
        <v>0.1551482561829084</v>
      </c>
      <c r="AU170" s="25" t="n">
        <f t="shared" si="269"/>
        <v>7.6901345743418253E-2</v>
      </c>
      <c r="AV170" s="25" t="n">
        <f t="shared" si="269"/>
        <v>0.17930821052691739</v>
      </c>
      <c r="AW170" s="25" t="n">
        <f t="shared" si="269"/>
        <v>0.16664340237807398</v>
      </c>
      <c r="AX170" s="25" t="n">
        <f t="shared" si="269"/>
        <v>0.10079696356896638</v>
      </c>
      <c r="AY170" s="25" t="n">
        <f t="shared" si="269"/>
        <v>0.15837857282604922</v>
      </c>
      <c r="AZ170" s="128" t="n">
        <f t="shared" si="269"/>
        <v>8.389628551980427E-2</v>
      </c>
    </row>
    <row r="171">
      <c r="A171" s="139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25" t="n">
        <f t="shared" ref="AO171:AZ171" si="271">IFERROR(AO39/SUMIFS(AO$2:AO$64,$O$2:$O$64,$O171,$P$2:$P$64,$P171),"")</f>
        <v>-1.7590260826987189E-4</v>
      </c>
      <c r="AP171" s="25" t="n">
        <f t="shared" si="271"/>
        <v>-9.0953018181363162E-4</v>
      </c>
      <c r="AQ171" s="25" t="n">
        <f t="shared" si="271"/>
        <v>-1.4730260303805486E-5</v>
      </c>
      <c r="AR171" s="25" t="n">
        <f t="shared" si="271"/>
        <v>0</v>
      </c>
      <c r="AS171" s="25" t="n">
        <f t="shared" si="271"/>
        <v>0</v>
      </c>
      <c r="AT171" s="25" t="n">
        <f t="shared" si="271"/>
        <v>0</v>
      </c>
      <c r="AU171" s="25" t="n">
        <f t="shared" si="271"/>
        <v>0</v>
      </c>
      <c r="AV171" s="25" t="n">
        <f t="shared" si="271"/>
        <v>0</v>
      </c>
      <c r="AW171" s="25" t="n">
        <f t="shared" si="271"/>
        <v>0</v>
      </c>
      <c r="AX171" s="25" t="n">
        <f t="shared" si="271"/>
        <v>0</v>
      </c>
      <c r="AY171" s="25" t="n">
        <f t="shared" si="271"/>
        <v>5.2429429112938043E-5</v>
      </c>
      <c r="AZ171" s="128" t="n">
        <f t="shared" si="271"/>
        <v>0</v>
      </c>
    </row>
    <row r="172" ht="15.75" customHeight="1">
      <c r="A172" s="140" t="str">
        <f t="shared" si="180"/>
        <v>1</v>
      </c>
      <c r="B172" s="141" t="str">
        <f t="shared" si="172"/>
        <v>Services &amp; R&amp;D</v>
      </c>
      <c r="C172" s="141" t="str">
        <f t="shared" si="173"/>
        <v>Unclear</v>
      </c>
      <c r="D172" s="141" t="n">
        <f t="shared" si="174"/>
        <v>0</v>
      </c>
      <c r="E172" s="141"/>
      <c r="F172" s="141"/>
      <c r="G172" s="141"/>
      <c r="H172" s="141"/>
      <c r="I172" s="141"/>
      <c r="J172" s="141"/>
      <c r="K172" s="141"/>
      <c r="O172" s="126" t="str">
        <f t="shared" si="175"/>
        <v>1</v>
      </c>
      <c r="P172" s="126" t="str">
        <f t="shared" ref="P172:R172" si="272">P106</f>
        <v>Services &amp; R&amp;D</v>
      </c>
      <c r="Q172" s="126" t="str">
        <f t="shared" si="272"/>
        <v>Unclear</v>
      </c>
      <c r="R172" s="126" t="n">
        <f t="shared" si="272"/>
        <v>0</v>
      </c>
      <c r="S172" s="141"/>
      <c r="T172" s="141"/>
      <c r="U172" s="141"/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/>
      <c r="AL172" s="141"/>
      <c r="AM172" s="141"/>
      <c r="AN172" s="141"/>
      <c r="AO172" s="125" t="n">
        <f>IFERROR(AO40/SUMIFS(AO$2:AO$64,$O$2:$O$64,$O172,$P$2:$P$64,$P172),"")</f>
        <v>2.7062683925124279E-3</v>
      </c>
      <c r="AP172" s="125" t="n">
        <f t="shared" ref="AP172:AZ172" si="273">IFERROR(AP40/SUMIFS(AP$2:AP$64,$O$2:$O$64,$O172,$P$2:$P$64,$P172),"")</f>
        <v>1.3012650321232776E-3</v>
      </c>
      <c r="AQ172" s="125" t="n">
        <f t="shared" si="273"/>
        <v>7.3253564861705967E-3</v>
      </c>
      <c r="AR172" s="125" t="n">
        <f t="shared" si="273"/>
        <v>2.7743465398230357E-3</v>
      </c>
      <c r="AS172" s="125" t="n">
        <f t="shared" si="273"/>
        <v>1.3499924780841847E-4</v>
      </c>
      <c r="AT172" s="125" t="n">
        <f t="shared" si="273"/>
        <v>1.8754387833198336E-3</v>
      </c>
      <c r="AU172" s="125" t="n">
        <f t="shared" si="273"/>
        <v>0</v>
      </c>
      <c r="AV172" s="125" t="n">
        <f t="shared" si="273"/>
        <v>0</v>
      </c>
      <c r="AW172" s="125" t="n">
        <f t="shared" si="273"/>
        <v>0</v>
      </c>
      <c r="AX172" s="125" t="n">
        <f t="shared" si="273"/>
        <v>0</v>
      </c>
      <c r="AY172" s="125" t="n">
        <f t="shared" si="273"/>
        <v>0</v>
      </c>
      <c r="AZ172" s="119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9" t="str">
        <f t="shared" ref="P173:R173" si="274">P107</f>
        <v>Unlabeled</v>
      </c>
      <c r="Q173" s="129" t="str">
        <f t="shared" si="274"/>
        <v>FFP</v>
      </c>
      <c r="R173" s="129" t="str">
        <f t="shared" si="274"/>
        <v>FFP</v>
      </c>
      <c r="AO173" s="25" t="str">
        <f t="shared" ref="AO173:AZ173" si="275">IFERROR(AO41/SUMIFS(AO$2:AO$64,$O$2:$O$64,$O173,$P$2:$P$64,$P173),"")</f>
      </c>
      <c r="AP173" s="25" t="str">
        <f t="shared" si="275"/>
      </c>
      <c r="AQ173" s="25" t="str">
        <f t="shared" si="275"/>
      </c>
      <c r="AR173" s="25" t="str">
        <f t="shared" si="275"/>
      </c>
      <c r="AS173" s="25" t="str">
        <f t="shared" si="275"/>
      </c>
      <c r="AT173" s="25" t="str">
        <f t="shared" si="275"/>
      </c>
      <c r="AU173" s="25" t="n">
        <f t="shared" si="275"/>
        <v>1</v>
      </c>
      <c r="AV173" s="25" t="str">
        <f t="shared" si="275"/>
      </c>
      <c r="AW173" s="25" t="str">
        <f t="shared" si="275"/>
      </c>
      <c r="AX173" s="25" t="str">
        <f t="shared" si="275"/>
      </c>
      <c r="AY173" s="25" t="str">
        <f t="shared" si="275"/>
      </c>
      <c r="AZ173" s="25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3" t="str">
        <f t="shared" ref="P174:R174" si="276">P108</f>
        <v>Products</v>
      </c>
      <c r="Q174" s="133" t="str">
        <f t="shared" si="276"/>
        <v>FFP</v>
      </c>
      <c r="R174" s="133" t="str">
        <f t="shared" si="276"/>
        <v>FFP</v>
      </c>
      <c r="AO174" s="131" t="n">
        <f t="shared" ref="AO174:AZ174" si="277">IFERROR(AO42/SUMIFS(AO$2:AO$64,$O$2:$O$64,$O174,$P$2:$P$64,$P174),"")</f>
        <v>0</v>
      </c>
      <c r="AP174" s="131" t="n">
        <f t="shared" si="277"/>
        <v>0</v>
      </c>
      <c r="AQ174" s="131" t="n">
        <f t="shared" si="277"/>
        <v>0</v>
      </c>
      <c r="AR174" s="131" t="n">
        <f t="shared" si="277"/>
        <v>1.5641520408531892E-5</v>
      </c>
      <c r="AS174" s="131" t="n">
        <f t="shared" si="277"/>
        <v>0</v>
      </c>
      <c r="AT174" s="131" t="n">
        <f t="shared" si="277"/>
        <v>0</v>
      </c>
      <c r="AU174" s="131" t="n">
        <f t="shared" si="277"/>
        <v>0</v>
      </c>
      <c r="AV174" s="131" t="n">
        <f t="shared" si="277"/>
        <v>0</v>
      </c>
      <c r="AW174" s="131" t="n">
        <f t="shared" si="277"/>
        <v>0</v>
      </c>
      <c r="AX174" s="131" t="n">
        <f t="shared" si="277"/>
        <v>0</v>
      </c>
      <c r="AY174" s="131" t="n">
        <f t="shared" si="277"/>
        <v>0</v>
      </c>
      <c r="AZ174" s="131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3" t="str">
        <f t="shared" ref="P175:R175" si="278">P109</f>
        <v>Products</v>
      </c>
      <c r="Q175" s="133" t="str">
        <f t="shared" si="278"/>
        <v>Less Common</v>
      </c>
      <c r="R175" s="133" t="str">
        <f t="shared" si="278"/>
        <v>Other FP</v>
      </c>
      <c r="AO175" s="131" t="n">
        <f t="shared" ref="AO175:AZ175" si="279">IFERROR(AO43/SUMIFS(AO$2:AO$64,$O$2:$O$64,$O175,$P$2:$P$64,$P175),"")</f>
        <v>0</v>
      </c>
      <c r="AP175" s="131" t="n">
        <f t="shared" si="279"/>
        <v>0</v>
      </c>
      <c r="AQ175" s="131" t="n">
        <f t="shared" si="279"/>
        <v>0</v>
      </c>
      <c r="AR175" s="131" t="n">
        <f t="shared" si="279"/>
        <v>6.4573452279596511E-7</v>
      </c>
      <c r="AS175" s="131" t="n">
        <f t="shared" si="279"/>
        <v>0</v>
      </c>
      <c r="AT175" s="131" t="n">
        <f t="shared" si="279"/>
        <v>0</v>
      </c>
      <c r="AU175" s="131" t="n">
        <f t="shared" si="279"/>
        <v>0</v>
      </c>
      <c r="AV175" s="131" t="n">
        <f t="shared" si="279"/>
        <v>0</v>
      </c>
      <c r="AW175" s="131" t="n">
        <f t="shared" si="279"/>
        <v>0</v>
      </c>
      <c r="AX175" s="131" t="n">
        <f t="shared" si="279"/>
        <v>0</v>
      </c>
      <c r="AY175" s="131" t="n">
        <f t="shared" si="279"/>
        <v>0</v>
      </c>
      <c r="AZ175" s="131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3" t="str">
        <f t="shared" ref="P176:R176" si="280">P110</f>
        <v>Products</v>
      </c>
      <c r="Q176" s="133" t="str">
        <f t="shared" si="280"/>
        <v>Less Common</v>
      </c>
      <c r="R176" s="133" t="str">
        <f t="shared" si="280"/>
        <v>T&amp;M/LH/FPLOE</v>
      </c>
      <c r="AO176" s="131" t="n">
        <f t="shared" ref="AO176:AZ176" si="281">IFERROR(AO44/SUMIFS(AO$2:AO$64,$O$2:$O$64,$O176,$P$2:$P$64,$P176),"")</f>
        <v>0</v>
      </c>
      <c r="AP176" s="131" t="n">
        <f t="shared" si="281"/>
        <v>0</v>
      </c>
      <c r="AQ176" s="131" t="n">
        <f t="shared" si="281"/>
        <v>0</v>
      </c>
      <c r="AR176" s="131" t="n">
        <f t="shared" si="281"/>
        <v>4.962480240077721E-6</v>
      </c>
      <c r="AS176" s="131" t="n">
        <f t="shared" si="281"/>
        <v>0</v>
      </c>
      <c r="AT176" s="131" t="n">
        <f t="shared" si="281"/>
        <v>0</v>
      </c>
      <c r="AU176" s="131" t="n">
        <f t="shared" si="281"/>
        <v>0</v>
      </c>
      <c r="AV176" s="131" t="n">
        <f t="shared" si="281"/>
        <v>0</v>
      </c>
      <c r="AW176" s="131" t="n">
        <f t="shared" si="281"/>
        <v>0</v>
      </c>
      <c r="AX176" s="131" t="n">
        <f t="shared" si="281"/>
        <v>0</v>
      </c>
      <c r="AY176" s="131" t="n">
        <f t="shared" si="281"/>
        <v>0</v>
      </c>
      <c r="AZ176" s="131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3" t="str">
        <f t="shared" ref="P177:R177" si="282">P111</f>
        <v>Products</v>
      </c>
      <c r="Q177" s="133" t="str">
        <f t="shared" si="282"/>
        <v>Incentive</v>
      </c>
      <c r="R177" s="133" t="str">
        <f t="shared" si="282"/>
        <v>Incentive</v>
      </c>
      <c r="AO177" s="131" t="n">
        <f t="shared" ref="AO177:AZ177" si="283">IFERROR(AO45/SUMIFS(AO$2:AO$64,$O$2:$O$64,$O177,$P$2:$P$64,$P177),"")</f>
        <v>0</v>
      </c>
      <c r="AP177" s="131" t="n">
        <f t="shared" si="283"/>
        <v>0</v>
      </c>
      <c r="AQ177" s="131" t="n">
        <f t="shared" si="283"/>
        <v>0</v>
      </c>
      <c r="AR177" s="131" t="n">
        <f t="shared" si="283"/>
        <v>0</v>
      </c>
      <c r="AS177" s="131" t="n">
        <f t="shared" si="283"/>
        <v>0</v>
      </c>
      <c r="AT177" s="131" t="n">
        <f t="shared" si="283"/>
        <v>0</v>
      </c>
      <c r="AU177" s="131" t="n">
        <f t="shared" si="283"/>
        <v>0</v>
      </c>
      <c r="AV177" s="131" t="n">
        <f t="shared" si="283"/>
        <v>0</v>
      </c>
      <c r="AW177" s="131" t="n">
        <f t="shared" si="283"/>
        <v>0</v>
      </c>
      <c r="AX177" s="131" t="n">
        <f t="shared" si="283"/>
        <v>0</v>
      </c>
      <c r="AY177" s="131" t="n">
        <f t="shared" si="283"/>
        <v>0</v>
      </c>
      <c r="AZ177" s="131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3" t="str">
        <f t="shared" ref="P178:R178" si="284">P112</f>
        <v>Products</v>
      </c>
      <c r="Q178" s="133" t="str">
        <f t="shared" si="284"/>
        <v>Other CB</v>
      </c>
      <c r="R178" s="133" t="str">
        <f t="shared" si="284"/>
        <v>Other CB</v>
      </c>
      <c r="AO178" s="131" t="n">
        <f t="shared" ref="AO178:AZ178" si="285">IFERROR(AO46/SUMIFS(AO$2:AO$64,$O$2:$O$64,$O178,$P$2:$P$64,$P178),"")</f>
        <v>0</v>
      </c>
      <c r="AP178" s="131" t="n">
        <f t="shared" si="285"/>
        <v>0</v>
      </c>
      <c r="AQ178" s="131" t="n">
        <f t="shared" si="285"/>
        <v>0</v>
      </c>
      <c r="AR178" s="131" t="n">
        <f t="shared" si="285"/>
        <v>0</v>
      </c>
      <c r="AS178" s="131" t="n">
        <f t="shared" si="285"/>
        <v>0</v>
      </c>
      <c r="AT178" s="131" t="n">
        <f t="shared" si="285"/>
        <v>0</v>
      </c>
      <c r="AU178" s="131" t="n">
        <f t="shared" si="285"/>
        <v>0</v>
      </c>
      <c r="AV178" s="131" t="n">
        <f t="shared" si="285"/>
        <v>0</v>
      </c>
      <c r="AW178" s="131" t="n">
        <f t="shared" si="285"/>
        <v>0</v>
      </c>
      <c r="AX178" s="131" t="n">
        <f t="shared" si="285"/>
        <v>0</v>
      </c>
      <c r="AY178" s="131" t="n">
        <f t="shared" si="285"/>
        <v>0</v>
      </c>
      <c r="AZ178" s="131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3" t="str">
        <f t="shared" ref="P179:R179" si="286">P113</f>
        <v>Products</v>
      </c>
      <c r="Q179" s="133" t="str">
        <f t="shared" si="286"/>
        <v>UCA</v>
      </c>
      <c r="R179" s="133" t="str">
        <f t="shared" si="286"/>
        <v>UCA</v>
      </c>
      <c r="AO179" s="131" t="n">
        <f t="shared" ref="AO179:AZ179" si="287">IFERROR(AO47/SUMIFS(AO$2:AO$64,$O$2:$O$64,$O179,$P$2:$P$64,$P179),"")</f>
        <v>0</v>
      </c>
      <c r="AP179" s="131" t="n">
        <f t="shared" si="287"/>
        <v>0</v>
      </c>
      <c r="AQ179" s="131" t="n">
        <f t="shared" si="287"/>
        <v>0</v>
      </c>
      <c r="AR179" s="131" t="n">
        <f t="shared" si="287"/>
        <v>2.6103756253331173E-6</v>
      </c>
      <c r="AS179" s="131" t="n">
        <f t="shared" si="287"/>
        <v>0</v>
      </c>
      <c r="AT179" s="131" t="n">
        <f t="shared" si="287"/>
        <v>0</v>
      </c>
      <c r="AU179" s="131" t="n">
        <f t="shared" si="287"/>
        <v>0</v>
      </c>
      <c r="AV179" s="131" t="n">
        <f t="shared" si="287"/>
        <v>0</v>
      </c>
      <c r="AW179" s="131" t="n">
        <f t="shared" si="287"/>
        <v>0</v>
      </c>
      <c r="AX179" s="131" t="n">
        <f t="shared" si="287"/>
        <v>0</v>
      </c>
      <c r="AY179" s="131" t="n">
        <f t="shared" si="287"/>
        <v>0</v>
      </c>
      <c r="AZ179" s="131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3" t="str">
        <f t="shared" ref="P180:R180" si="288">P114</f>
        <v>Products</v>
      </c>
      <c r="Q180" s="133" t="str">
        <f t="shared" si="288"/>
        <v>Unclear</v>
      </c>
      <c r="R180" s="133" t="str">
        <f t="shared" si="288"/>
        <v>Combination/Other</v>
      </c>
      <c r="AO180" s="131" t="n">
        <f t="shared" ref="AO180:AZ180" si="289">IFERROR(AO48/SUMIFS(AO$2:AO$64,$O$2:$O$64,$O180,$P$2:$P$64,$P180),"")</f>
        <v>0</v>
      </c>
      <c r="AP180" s="131" t="n">
        <f t="shared" si="289"/>
        <v>0</v>
      </c>
      <c r="AQ180" s="131" t="n">
        <f t="shared" si="289"/>
        <v>0</v>
      </c>
      <c r="AR180" s="131" t="n">
        <f t="shared" si="289"/>
        <v>0</v>
      </c>
      <c r="AS180" s="131" t="n">
        <f t="shared" si="289"/>
        <v>0</v>
      </c>
      <c r="AT180" s="131" t="n">
        <f t="shared" si="289"/>
        <v>0</v>
      </c>
      <c r="AU180" s="131" t="n">
        <f t="shared" si="289"/>
        <v>0</v>
      </c>
      <c r="AV180" s="131" t="n">
        <f t="shared" si="289"/>
        <v>0</v>
      </c>
      <c r="AW180" s="131" t="n">
        <f t="shared" si="289"/>
        <v>0</v>
      </c>
      <c r="AX180" s="131" t="n">
        <f t="shared" si="289"/>
        <v>0</v>
      </c>
      <c r="AY180" s="131" t="n">
        <f t="shared" si="289"/>
        <v>0</v>
      </c>
      <c r="AZ180" s="131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3" t="str">
        <f t="shared" ref="P181:R181" si="290">P115</f>
        <v>Products</v>
      </c>
      <c r="Q181" s="133" t="str">
        <f t="shared" si="290"/>
        <v>Unclear</v>
      </c>
      <c r="R181" s="133" t="n">
        <f t="shared" si="290"/>
        <v>0</v>
      </c>
      <c r="AO181" s="131" t="n">
        <f t="shared" ref="AO181:AZ181" si="291">IFERROR(AO49/SUMIFS(AO$2:AO$64,$O$2:$O$64,$O181,$P$2:$P$64,$P181),"")</f>
        <v>0</v>
      </c>
      <c r="AP181" s="131" t="n">
        <f t="shared" si="291"/>
        <v>0</v>
      </c>
      <c r="AQ181" s="131" t="n">
        <f t="shared" si="291"/>
        <v>0</v>
      </c>
      <c r="AR181" s="131" t="n">
        <f t="shared" si="291"/>
        <v>0</v>
      </c>
      <c r="AS181" s="131" t="n">
        <f t="shared" si="291"/>
        <v>0</v>
      </c>
      <c r="AT181" s="131" t="n">
        <f t="shared" si="291"/>
        <v>0</v>
      </c>
      <c r="AU181" s="131" t="n">
        <f t="shared" si="291"/>
        <v>0</v>
      </c>
      <c r="AV181" s="131" t="n">
        <f t="shared" si="291"/>
        <v>0</v>
      </c>
      <c r="AW181" s="131" t="n">
        <f t="shared" si="291"/>
        <v>0</v>
      </c>
      <c r="AX181" s="131" t="n">
        <f t="shared" si="291"/>
        <v>0</v>
      </c>
      <c r="AY181" s="131" t="n">
        <f t="shared" si="291"/>
        <v>0</v>
      </c>
      <c r="AZ181" s="131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3" t="str">
        <f t="shared" ref="P182:R182" si="292">P116</f>
        <v>Services &amp; R&amp;D</v>
      </c>
      <c r="Q182" s="133" t="str">
        <f t="shared" si="292"/>
        <v>FFP</v>
      </c>
      <c r="R182" s="133" t="str">
        <f t="shared" si="292"/>
        <v>FFP</v>
      </c>
      <c r="AO182" s="131" t="n">
        <f t="shared" ref="AO182:AZ182" si="293">IFERROR(AO50/SUMIFS(AO$2:AO$64,$O$2:$O$64,$O182,$P$2:$P$64,$P182),"")</f>
        <v>0</v>
      </c>
      <c r="AP182" s="131" t="n">
        <f t="shared" si="293"/>
        <v>0</v>
      </c>
      <c r="AQ182" s="131" t="n">
        <f t="shared" si="293"/>
        <v>0</v>
      </c>
      <c r="AR182" s="131" t="n">
        <f t="shared" si="293"/>
        <v>1.1273083200465189E-5</v>
      </c>
      <c r="AS182" s="131" t="n">
        <f t="shared" si="293"/>
        <v>0</v>
      </c>
      <c r="AT182" s="131" t="n">
        <f t="shared" si="293"/>
        <v>0</v>
      </c>
      <c r="AU182" s="131" t="n">
        <f t="shared" si="293"/>
        <v>0</v>
      </c>
      <c r="AV182" s="131" t="n">
        <f t="shared" si="293"/>
        <v>0</v>
      </c>
      <c r="AW182" s="131" t="n">
        <f t="shared" si="293"/>
        <v>0</v>
      </c>
      <c r="AX182" s="131" t="n">
        <f t="shared" si="293"/>
        <v>0</v>
      </c>
      <c r="AY182" s="131" t="n">
        <f t="shared" si="293"/>
        <v>0</v>
      </c>
      <c r="AZ182" s="131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3" t="str">
        <f t="shared" ref="P183:R183" si="294">P117</f>
        <v>Services &amp; R&amp;D</v>
      </c>
      <c r="Q183" s="133" t="str">
        <f t="shared" si="294"/>
        <v>Less Common</v>
      </c>
      <c r="R183" s="133" t="str">
        <f t="shared" si="294"/>
        <v>Other FP</v>
      </c>
      <c r="AO183" s="131" t="n">
        <f t="shared" ref="AO183:AZ183" si="295">IFERROR(AO51/SUMIFS(AO$2:AO$64,$O$2:$O$64,$O183,$P$2:$P$64,$P183),"")</f>
        <v>0</v>
      </c>
      <c r="AP183" s="131" t="n">
        <f t="shared" si="295"/>
        <v>0</v>
      </c>
      <c r="AQ183" s="131" t="n">
        <f t="shared" si="295"/>
        <v>0</v>
      </c>
      <c r="AR183" s="131" t="n">
        <f t="shared" si="295"/>
        <v>1.2191542759478445E-5</v>
      </c>
      <c r="AS183" s="131" t="n">
        <f t="shared" si="295"/>
        <v>0</v>
      </c>
      <c r="AT183" s="131" t="n">
        <f t="shared" si="295"/>
        <v>0</v>
      </c>
      <c r="AU183" s="131" t="n">
        <f t="shared" si="295"/>
        <v>0</v>
      </c>
      <c r="AV183" s="131" t="n">
        <f t="shared" si="295"/>
        <v>0</v>
      </c>
      <c r="AW183" s="131" t="n">
        <f t="shared" si="295"/>
        <v>0</v>
      </c>
      <c r="AX183" s="131" t="n">
        <f t="shared" si="295"/>
        <v>0</v>
      </c>
      <c r="AY183" s="131" t="n">
        <f t="shared" si="295"/>
        <v>0</v>
      </c>
      <c r="AZ183" s="131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3" t="str">
        <f t="shared" ref="P184:R184" si="296">P118</f>
        <v>Services &amp; R&amp;D</v>
      </c>
      <c r="Q184" s="133" t="str">
        <f t="shared" si="296"/>
        <v>Less Common</v>
      </c>
      <c r="R184" s="133" t="str">
        <f t="shared" si="296"/>
        <v>T&amp;M/LH/FPLOE</v>
      </c>
      <c r="AO184" s="131" t="n">
        <f t="shared" ref="AO184:AZ184" si="297">IFERROR(AO52/SUMIFS(AO$2:AO$64,$O$2:$O$64,$O184,$P$2:$P$64,$P184),"")</f>
        <v>0</v>
      </c>
      <c r="AP184" s="131" t="n">
        <f t="shared" si="297"/>
        <v>0</v>
      </c>
      <c r="AQ184" s="131" t="n">
        <f t="shared" si="297"/>
        <v>0</v>
      </c>
      <c r="AR184" s="131" t="n">
        <f t="shared" si="297"/>
        <v>1.3776519958640812E-6</v>
      </c>
      <c r="AS184" s="131" t="n">
        <f t="shared" si="297"/>
        <v>0</v>
      </c>
      <c r="AT184" s="131" t="n">
        <f t="shared" si="297"/>
        <v>0</v>
      </c>
      <c r="AU184" s="131" t="n">
        <f t="shared" si="297"/>
        <v>0</v>
      </c>
      <c r="AV184" s="131" t="n">
        <f t="shared" si="297"/>
        <v>0</v>
      </c>
      <c r="AW184" s="131" t="n">
        <f t="shared" si="297"/>
        <v>0</v>
      </c>
      <c r="AX184" s="131" t="n">
        <f t="shared" si="297"/>
        <v>0</v>
      </c>
      <c r="AY184" s="131" t="n">
        <f t="shared" si="297"/>
        <v>0</v>
      </c>
      <c r="AZ184" s="131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3" t="str">
        <f t="shared" ref="P185:R185" si="298">P119</f>
        <v>Services &amp; R&amp;D</v>
      </c>
      <c r="Q185" s="133" t="str">
        <f t="shared" si="298"/>
        <v>Incentive</v>
      </c>
      <c r="R185" s="133" t="str">
        <f t="shared" si="298"/>
        <v>Incentive</v>
      </c>
      <c r="AO185" s="131" t="n">
        <f t="shared" ref="AO185:AZ185" si="299">IFERROR(AO53/SUMIFS(AO$2:AO$64,$O$2:$O$64,$O185,$P$2:$P$64,$P185),"")</f>
        <v>0</v>
      </c>
      <c r="AP185" s="131" t="n">
        <f t="shared" si="299"/>
        <v>0</v>
      </c>
      <c r="AQ185" s="131" t="n">
        <f t="shared" si="299"/>
        <v>0</v>
      </c>
      <c r="AR185" s="131" t="n">
        <f t="shared" si="299"/>
        <v>-1.7871226535224661E-9</v>
      </c>
      <c r="AS185" s="131" t="n">
        <f t="shared" si="299"/>
        <v>0</v>
      </c>
      <c r="AT185" s="131" t="n">
        <f t="shared" si="299"/>
        <v>0</v>
      </c>
      <c r="AU185" s="131" t="n">
        <f t="shared" si="299"/>
        <v>0</v>
      </c>
      <c r="AV185" s="131" t="n">
        <f t="shared" si="299"/>
        <v>0</v>
      </c>
      <c r="AW185" s="131" t="n">
        <f t="shared" si="299"/>
        <v>0</v>
      </c>
      <c r="AX185" s="131" t="n">
        <f t="shared" si="299"/>
        <v>0</v>
      </c>
      <c r="AY185" s="131" t="n">
        <f t="shared" si="299"/>
        <v>0</v>
      </c>
      <c r="AZ185" s="131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3" t="str">
        <f t="shared" ref="P186:R186" si="300">P120</f>
        <v>Services &amp; R&amp;D</v>
      </c>
      <c r="Q186" s="133" t="str">
        <f t="shared" si="300"/>
        <v>Other CB</v>
      </c>
      <c r="R186" s="133" t="str">
        <f t="shared" si="300"/>
        <v>Other CB</v>
      </c>
      <c r="AO186" s="131" t="n">
        <f t="shared" ref="AO186:AZ186" si="301">IFERROR(AO54/SUMIFS(AO$2:AO$64,$O$2:$O$64,$O186,$P$2:$P$64,$P186),"")</f>
        <v>0</v>
      </c>
      <c r="AP186" s="131" t="n">
        <f t="shared" si="301"/>
        <v>0</v>
      </c>
      <c r="AQ186" s="131" t="n">
        <f t="shared" si="301"/>
        <v>0</v>
      </c>
      <c r="AR186" s="131" t="n">
        <f t="shared" si="301"/>
        <v>0</v>
      </c>
      <c r="AS186" s="131" t="n">
        <f t="shared" si="301"/>
        <v>0</v>
      </c>
      <c r="AT186" s="131" t="n">
        <f t="shared" si="301"/>
        <v>0</v>
      </c>
      <c r="AU186" s="131" t="n">
        <f t="shared" si="301"/>
        <v>0</v>
      </c>
      <c r="AV186" s="131" t="n">
        <f t="shared" si="301"/>
        <v>0</v>
      </c>
      <c r="AW186" s="131" t="n">
        <f t="shared" si="301"/>
        <v>0</v>
      </c>
      <c r="AX186" s="131" t="n">
        <f t="shared" si="301"/>
        <v>0</v>
      </c>
      <c r="AY186" s="131" t="n">
        <f t="shared" si="301"/>
        <v>0</v>
      </c>
      <c r="AZ186" s="131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3" t="str">
        <f t="shared" ref="P187:R187" si="302">P121</f>
        <v>Services &amp; R&amp;D</v>
      </c>
      <c r="Q187" s="133" t="str">
        <f t="shared" si="302"/>
        <v>UCA</v>
      </c>
      <c r="R187" s="133" t="str">
        <f t="shared" si="302"/>
        <v>UCA</v>
      </c>
      <c r="AO187" s="131" t="n">
        <f t="shared" ref="AO187:AZ187" si="303">IFERROR(AO55/SUMIFS(AO$2:AO$64,$O$2:$O$64,$O187,$P$2:$P$64,$P187),"")</f>
        <v>0</v>
      </c>
      <c r="AP187" s="131" t="n">
        <f t="shared" si="303"/>
        <v>0</v>
      </c>
      <c r="AQ187" s="131" t="n">
        <f t="shared" si="303"/>
        <v>0</v>
      </c>
      <c r="AR187" s="131" t="n">
        <f t="shared" si="303"/>
        <v>0</v>
      </c>
      <c r="AS187" s="131" t="n">
        <f t="shared" si="303"/>
        <v>0</v>
      </c>
      <c r="AT187" s="131" t="n">
        <f t="shared" si="303"/>
        <v>0</v>
      </c>
      <c r="AU187" s="131" t="n">
        <f t="shared" si="303"/>
        <v>0</v>
      </c>
      <c r="AV187" s="131" t="n">
        <f t="shared" si="303"/>
        <v>0</v>
      </c>
      <c r="AW187" s="131" t="n">
        <f t="shared" si="303"/>
        <v>0</v>
      </c>
      <c r="AX187" s="131" t="n">
        <f t="shared" si="303"/>
        <v>0</v>
      </c>
      <c r="AY187" s="131" t="n">
        <f t="shared" si="303"/>
        <v>0</v>
      </c>
      <c r="AZ187" s="131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3" t="str">
        <f t="shared" ref="P188:R188" si="304">P122</f>
        <v>Services &amp; R&amp;D</v>
      </c>
      <c r="Q188" s="133" t="str">
        <f t="shared" si="304"/>
        <v>Unclear</v>
      </c>
      <c r="R188" s="133" t="str">
        <f t="shared" si="304"/>
        <v>Combination/Other</v>
      </c>
      <c r="AO188" s="131" t="n">
        <f t="shared" ref="AO188:AZ188" si="305">IFERROR(AO56/SUMIFS(AO$2:AO$64,$O$2:$O$64,$O188,$P$2:$P$64,$P188),"")</f>
        <v>0</v>
      </c>
      <c r="AP188" s="131" t="n">
        <f t="shared" si="305"/>
        <v>0</v>
      </c>
      <c r="AQ188" s="131" t="n">
        <f t="shared" si="305"/>
        <v>0</v>
      </c>
      <c r="AR188" s="131" t="n">
        <f t="shared" si="305"/>
        <v>1.0682379656525988E-6</v>
      </c>
      <c r="AS188" s="131" t="n">
        <f t="shared" si="305"/>
        <v>0</v>
      </c>
      <c r="AT188" s="131" t="n">
        <f t="shared" si="305"/>
        <v>0</v>
      </c>
      <c r="AU188" s="131" t="n">
        <f t="shared" si="305"/>
        <v>0</v>
      </c>
      <c r="AV188" s="131" t="n">
        <f t="shared" si="305"/>
        <v>0</v>
      </c>
      <c r="AW188" s="131" t="n">
        <f t="shared" si="305"/>
        <v>0</v>
      </c>
      <c r="AX188" s="131" t="n">
        <f t="shared" si="305"/>
        <v>0</v>
      </c>
      <c r="AY188" s="131" t="n">
        <f t="shared" si="305"/>
        <v>0</v>
      </c>
      <c r="AZ188" s="131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3" t="str">
        <f t="shared" ref="P189:R189" si="306">P123</f>
        <v>Services &amp; R&amp;D</v>
      </c>
      <c r="Q189" s="133" t="str">
        <f t="shared" si="306"/>
        <v>Unclear</v>
      </c>
      <c r="R189" s="133" t="n">
        <f t="shared" si="306"/>
        <v>0</v>
      </c>
      <c r="AO189" s="131" t="n">
        <f t="shared" ref="AO189:AZ189" si="307">IFERROR(AO57/SUMIFS(AO$2:AO$64,$O$2:$O$64,$O189,$P$2:$P$64,$P189),"")</f>
        <v>0</v>
      </c>
      <c r="AP189" s="131" t="n">
        <f t="shared" si="307"/>
        <v>0</v>
      </c>
      <c r="AQ189" s="131" t="n">
        <f t="shared" si="307"/>
        <v>0</v>
      </c>
      <c r="AR189" s="131" t="n">
        <f t="shared" si="307"/>
        <v>0</v>
      </c>
      <c r="AS189" s="131" t="n">
        <f t="shared" si="307"/>
        <v>0</v>
      </c>
      <c r="AT189" s="131" t="n">
        <f t="shared" si="307"/>
        <v>0</v>
      </c>
      <c r="AU189" s="131" t="n">
        <f t="shared" si="307"/>
        <v>0</v>
      </c>
      <c r="AV189" s="131" t="n">
        <f t="shared" si="307"/>
        <v>0</v>
      </c>
      <c r="AW189" s="131" t="n">
        <f t="shared" si="307"/>
        <v>0</v>
      </c>
      <c r="AX189" s="131" t="n">
        <f t="shared" si="307"/>
        <v>0</v>
      </c>
      <c r="AY189" s="131" t="n">
        <f t="shared" si="307"/>
        <v>0</v>
      </c>
      <c r="AZ189" s="131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3" t="str">
        <f t="shared" ref="P190:R190" si="309">P124</f>
        <v>Unlabeled</v>
      </c>
      <c r="Q190" s="133" t="str">
        <f t="shared" si="309"/>
        <v>FFP</v>
      </c>
      <c r="R190" s="133" t="str">
        <f t="shared" si="309"/>
        <v>FFP</v>
      </c>
      <c r="AO190" s="131" t="n">
        <f t="shared" ref="AO190:AZ190" si="310">IFERROR(AO58/SUMIFS(AO$2:AO$64,$O$2:$O$64,$O190,$P$2:$P$64,$P190),"")</f>
        <v>0</v>
      </c>
      <c r="AP190" s="131" t="n">
        <f t="shared" si="310"/>
        <v>0</v>
      </c>
      <c r="AQ190" s="131" t="str">
        <f t="shared" si="310"/>
      </c>
      <c r="AR190" s="131" t="n">
        <f t="shared" si="310"/>
        <v>0</v>
      </c>
      <c r="AS190" s="131" t="n">
        <f t="shared" si="310"/>
        <v>0</v>
      </c>
      <c r="AT190" s="131" t="n">
        <f t="shared" si="310"/>
        <v>0</v>
      </c>
      <c r="AU190" s="131" t="n">
        <f t="shared" si="310"/>
        <v>0</v>
      </c>
      <c r="AV190" s="131" t="n">
        <f t="shared" si="310"/>
        <v>0</v>
      </c>
      <c r="AW190" s="131" t="n">
        <f t="shared" si="310"/>
        <v>0</v>
      </c>
      <c r="AX190" s="131" t="n">
        <f t="shared" si="310"/>
        <v>0</v>
      </c>
      <c r="AY190" s="131" t="str">
        <f t="shared" si="310"/>
      </c>
      <c r="AZ190" s="131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3" t="str">
        <f t="shared" ref="P191:R191" si="311">P125</f>
        <v>Unlabeled</v>
      </c>
      <c r="Q191" s="133" t="str">
        <f t="shared" si="311"/>
        <v>Less Common</v>
      </c>
      <c r="R191" s="133" t="str">
        <f t="shared" si="311"/>
        <v>T&amp;M/LH/FPLOE</v>
      </c>
      <c r="AO191" s="131" t="n">
        <f t="shared" ref="AO191:AZ191" si="312">IFERROR(AO59/SUMIFS(AO$2:AO$64,$O$2:$O$64,$O191,$P$2:$P$64,$P191),"")</f>
        <v>0</v>
      </c>
      <c r="AP191" s="131" t="n">
        <f t="shared" si="312"/>
        <v>0</v>
      </c>
      <c r="AQ191" s="131" t="str">
        <f t="shared" si="312"/>
      </c>
      <c r="AR191" s="131" t="n">
        <f t="shared" si="312"/>
        <v>0</v>
      </c>
      <c r="AS191" s="131" t="n">
        <f t="shared" si="312"/>
        <v>0</v>
      </c>
      <c r="AT191" s="131" t="n">
        <f t="shared" si="312"/>
        <v>0</v>
      </c>
      <c r="AU191" s="131" t="n">
        <f t="shared" si="312"/>
        <v>0</v>
      </c>
      <c r="AV191" s="131" t="n">
        <f t="shared" si="312"/>
        <v>0</v>
      </c>
      <c r="AW191" s="131" t="n">
        <f t="shared" si="312"/>
        <v>0</v>
      </c>
      <c r="AX191" s="131" t="n">
        <f t="shared" si="312"/>
        <v>0</v>
      </c>
      <c r="AY191" s="131" t="str">
        <f t="shared" si="312"/>
      </c>
      <c r="AZ191" s="131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3" t="str">
        <f t="shared" ref="P192:R192" si="313">P126</f>
        <v>Unlabeled</v>
      </c>
      <c r="Q192" s="133" t="str">
        <f t="shared" si="313"/>
        <v>Incentive</v>
      </c>
      <c r="R192" s="133" t="str">
        <f t="shared" si="313"/>
        <v>Incentive</v>
      </c>
      <c r="AO192" s="131" t="n">
        <f t="shared" ref="AO192:AZ192" si="314">IFERROR(AO60/SUMIFS(AO$2:AO$64,$O$2:$O$64,$O192,$P$2:$P$64,$P192),"")</f>
        <v>0</v>
      </c>
      <c r="AP192" s="131" t="n">
        <f t="shared" si="314"/>
        <v>0</v>
      </c>
      <c r="AQ192" s="131" t="str">
        <f t="shared" si="314"/>
      </c>
      <c r="AR192" s="131" t="n">
        <f t="shared" si="314"/>
        <v>0</v>
      </c>
      <c r="AS192" s="131" t="n">
        <f t="shared" si="314"/>
        <v>0</v>
      </c>
      <c r="AT192" s="131" t="n">
        <f t="shared" si="314"/>
        <v>0</v>
      </c>
      <c r="AU192" s="131" t="n">
        <f t="shared" si="314"/>
        <v>0</v>
      </c>
      <c r="AV192" s="131" t="n">
        <f t="shared" si="314"/>
        <v>0</v>
      </c>
      <c r="AW192" s="131" t="n">
        <f t="shared" si="314"/>
        <v>0</v>
      </c>
      <c r="AX192" s="131" t="n">
        <f t="shared" si="314"/>
        <v>0</v>
      </c>
      <c r="AY192" s="131" t="str">
        <f t="shared" si="314"/>
      </c>
      <c r="AZ192" s="131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3" t="str">
        <f t="shared" ref="P193:R193" si="315">P127</f>
        <v>Unlabeled</v>
      </c>
      <c r="Q193" s="133" t="str">
        <f t="shared" si="315"/>
        <v>Other CB</v>
      </c>
      <c r="R193" s="133" t="str">
        <f t="shared" si="315"/>
        <v>Other CB</v>
      </c>
      <c r="AO193" s="131" t="n">
        <f t="shared" ref="AO193:AZ193" si="316">IFERROR(AO61/SUMIFS(AO$2:AO$64,$O$2:$O$64,$O193,$P$2:$P$64,$P193),"")</f>
        <v>0</v>
      </c>
      <c r="AP193" s="131" t="n">
        <f t="shared" si="316"/>
        <v>0</v>
      </c>
      <c r="AQ193" s="131" t="str">
        <f t="shared" si="316"/>
      </c>
      <c r="AR193" s="131" t="n">
        <f t="shared" si="316"/>
        <v>0</v>
      </c>
      <c r="AS193" s="131" t="n">
        <f t="shared" si="316"/>
        <v>0</v>
      </c>
      <c r="AT193" s="131" t="n">
        <f t="shared" si="316"/>
        <v>0</v>
      </c>
      <c r="AU193" s="131" t="n">
        <f t="shared" si="316"/>
        <v>0</v>
      </c>
      <c r="AV193" s="131" t="n">
        <f t="shared" si="316"/>
        <v>0</v>
      </c>
      <c r="AW193" s="131" t="n">
        <f t="shared" si="316"/>
        <v>0</v>
      </c>
      <c r="AX193" s="131" t="n">
        <f t="shared" si="316"/>
        <v>0</v>
      </c>
      <c r="AY193" s="131" t="str">
        <f t="shared" si="316"/>
      </c>
      <c r="AZ193" s="131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3" t="str">
        <f t="shared" ref="P194:R194" si="317">P128</f>
        <v>Unlabeled</v>
      </c>
      <c r="Q194" s="133" t="str">
        <f t="shared" si="317"/>
        <v>UCA</v>
      </c>
      <c r="R194" s="133" t="str">
        <f t="shared" si="317"/>
        <v>UCA</v>
      </c>
      <c r="AO194" s="131" t="n">
        <f t="shared" ref="AO194:AZ194" si="318">IFERROR(AO62/SUMIFS(AO$2:AO$64,$O$2:$O$64,$O194,$P$2:$P$64,$P194),"")</f>
        <v>0</v>
      </c>
      <c r="AP194" s="131" t="n">
        <f t="shared" si="318"/>
        <v>0</v>
      </c>
      <c r="AQ194" s="131" t="str">
        <f t="shared" si="318"/>
      </c>
      <c r="AR194" s="131" t="n">
        <f t="shared" si="318"/>
        <v>0</v>
      </c>
      <c r="AS194" s="131" t="n">
        <f t="shared" si="318"/>
        <v>0</v>
      </c>
      <c r="AT194" s="131" t="n">
        <f t="shared" si="318"/>
        <v>0</v>
      </c>
      <c r="AU194" s="131" t="n">
        <f t="shared" si="318"/>
        <v>0</v>
      </c>
      <c r="AV194" s="131" t="n">
        <f t="shared" si="318"/>
        <v>0</v>
      </c>
      <c r="AW194" s="131" t="n">
        <f t="shared" si="318"/>
        <v>0</v>
      </c>
      <c r="AX194" s="131" t="n">
        <f t="shared" si="318"/>
        <v>0</v>
      </c>
      <c r="AY194" s="131" t="str">
        <f t="shared" si="318"/>
      </c>
      <c r="AZ194" s="131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3" t="str">
        <f t="shared" ref="P195:R195" si="319">P129</f>
        <v>Unlabeled</v>
      </c>
      <c r="Q195" s="133" t="str">
        <f t="shared" si="319"/>
        <v>Unclear</v>
      </c>
      <c r="R195" s="133" t="str">
        <f t="shared" si="319"/>
        <v>Combination/Other</v>
      </c>
      <c r="AO195" s="131" t="n">
        <f t="shared" ref="AO195:AZ195" si="320">IFERROR(AO63/SUMIFS(AO$2:AO$64,$O$2:$O$64,$O195,$P$2:$P$64,$P195),"")</f>
        <v>0</v>
      </c>
      <c r="AP195" s="131" t="n">
        <f t="shared" si="320"/>
        <v>0</v>
      </c>
      <c r="AQ195" s="131" t="str">
        <f t="shared" si="320"/>
      </c>
      <c r="AR195" s="131" t="n">
        <f t="shared" si="320"/>
        <v>0</v>
      </c>
      <c r="AS195" s="131" t="n">
        <f t="shared" si="320"/>
        <v>0</v>
      </c>
      <c r="AT195" s="131" t="n">
        <f t="shared" si="320"/>
        <v>0</v>
      </c>
      <c r="AU195" s="131" t="n">
        <f t="shared" si="320"/>
        <v>0</v>
      </c>
      <c r="AV195" s="131" t="n">
        <f t="shared" si="320"/>
        <v>0</v>
      </c>
      <c r="AW195" s="131" t="n">
        <f t="shared" si="320"/>
        <v>0</v>
      </c>
      <c r="AX195" s="131" t="n">
        <f t="shared" si="320"/>
        <v>0</v>
      </c>
      <c r="AY195" s="131" t="str">
        <f t="shared" si="320"/>
      </c>
      <c r="AZ195" s="131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3" t="str">
        <f t="shared" ref="P196:R196" si="321">P130</f>
        <v>Unlabeled</v>
      </c>
      <c r="Q196" s="133" t="str">
        <f t="shared" si="321"/>
        <v>Unclear</v>
      </c>
      <c r="R196" s="133" t="n">
        <f t="shared" si="321"/>
        <v>0</v>
      </c>
      <c r="AO196" s="131" t="n">
        <f t="shared" ref="AO196:AZ196" si="322">IFERROR(AO64/SUMIFS(AO$2:AO$64,$O$2:$O$64,$O196,$P$2:$P$64,$P196),"")</f>
        <v>0</v>
      </c>
      <c r="AP196" s="131" t="n">
        <f t="shared" si="322"/>
        <v>0</v>
      </c>
      <c r="AQ196" s="131" t="str">
        <f t="shared" si="322"/>
      </c>
      <c r="AR196" s="131" t="n">
        <f t="shared" si="322"/>
        <v>0</v>
      </c>
      <c r="AS196" s="131" t="n">
        <f t="shared" si="322"/>
        <v>0</v>
      </c>
      <c r="AT196" s="131" t="n">
        <f t="shared" si="322"/>
        <v>0</v>
      </c>
      <c r="AU196" s="131" t="n">
        <f t="shared" si="322"/>
        <v>0</v>
      </c>
      <c r="AV196" s="131" t="n">
        <f t="shared" si="322"/>
        <v>0</v>
      </c>
      <c r="AW196" s="131" t="n">
        <f t="shared" si="322"/>
        <v>0</v>
      </c>
      <c r="AX196" s="131" t="n">
        <f t="shared" si="322"/>
        <v>0</v>
      </c>
      <c r="AY196" s="131" t="str">
        <f t="shared" si="322"/>
      </c>
      <c r="AZ196" s="131" t="n">
        <f t="shared" si="322"/>
        <v>0</v>
      </c>
    </row>
    <row r="197">
      <c r="O197" s="1"/>
      <c r="AO197" s="131" t="b">
        <f>SUM(AO134:AO196)=5</f>
        <v>1</v>
      </c>
      <c r="AP197" s="131" t="b">
        <f t="shared" ref="AP197:AZ197" si="323">SUM(AP134:AP196)=5</f>
        <v>1</v>
      </c>
      <c r="AQ197" s="131" t="b">
        <f t="shared" si="323"/>
        <v>0</v>
      </c>
      <c r="AR197" s="131" t="b">
        <f t="shared" si="323"/>
        <v>0</v>
      </c>
      <c r="AS197" s="131" t="b">
        <f t="shared" si="323"/>
        <v>1</v>
      </c>
      <c r="AT197" s="131" t="b">
        <f t="shared" si="323"/>
        <v>1</v>
      </c>
      <c r="AU197" s="131" t="b">
        <f>SUM(AU134:AU172)=5</f>
        <v>1</v>
      </c>
      <c r="AV197" s="131" t="b">
        <f t="shared" si="323"/>
        <v>1</v>
      </c>
      <c r="AW197" s="131" t="b">
        <f t="shared" si="323"/>
        <v>1</v>
      </c>
      <c r="AX197" s="131" t="b">
        <f t="shared" si="323"/>
        <v>1</v>
      </c>
      <c r="AY197" s="131" t="b">
        <f t="shared" si="323"/>
        <v>0</v>
      </c>
      <c r="AZ197" s="131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357</v>
      </c>
      <c r="M1" t="s">
        <v>373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361</v>
      </c>
      <c r="M2" t="s">
        <v>374</v>
      </c>
      <c r="N2" s="41"/>
      <c r="O2" s="41" t="n">
        <v>20996152</v>
      </c>
      <c r="P2" s="41"/>
      <c r="Q2" s="41" t="n">
        <v>451679.21</v>
      </c>
      <c r="R2" s="41" t="n">
        <v>156105389.03049999</v>
      </c>
      <c r="S2" s="41" t="n">
        <v>68418674.199200004</v>
      </c>
      <c r="T2" s="41" t="n">
        <v>538282161.41240001</v>
      </c>
      <c r="U2" s="41" t="n">
        <v>592683189.16100001</v>
      </c>
      <c r="V2" s="41" t="n">
        <v>1424052009.2881999</v>
      </c>
      <c r="W2" s="41" t="n">
        <v>2529581681.0973001</v>
      </c>
      <c r="X2" s="41" t="n">
        <v>1412025968.6345999</v>
      </c>
      <c r="Y2" s="41" t="n">
        <v>1519258451.2914</v>
      </c>
      <c r="Z2" s="41" t="n">
        <v>1196814186.0646999</v>
      </c>
      <c r="AA2" s="41" t="n">
        <v>1536147421.5121</v>
      </c>
      <c r="AB2" s="41" t="n">
        <v>514824676.9691</v>
      </c>
      <c r="AC2" s="41" t="n">
        <v>503427537.8635</v>
      </c>
      <c r="AD2" s="41" t="n">
        <v>588119566.67869997</v>
      </c>
      <c r="AE2" s="41" t="n">
        <v>267545395.8179</v>
      </c>
      <c r="AF2" s="41" t="n">
        <v>304481660.36330003</v>
      </c>
      <c r="AG2" s="41" t="n">
        <v>236020447.82460001</v>
      </c>
      <c r="AH2" s="41" t="n">
        <v>624779231.75269997</v>
      </c>
      <c r="AI2" s="41" t="n">
        <v>578341799.64460003</v>
      </c>
      <c r="AJ2" s="41" t="n">
        <v>4225266957.2953</v>
      </c>
      <c r="AK2" s="41" t="n">
        <v>301121358.85879999</v>
      </c>
      <c r="AL2" s="41" t="n">
        <v>514824676.9691</v>
      </c>
      <c r="AM2" s="41" t="n">
        <v>503427537.8635</v>
      </c>
      <c r="AN2" s="41" t="n">
        <v>588119566.67869997</v>
      </c>
      <c r="AO2" s="41" t="n">
        <v>267545395.8179</v>
      </c>
      <c r="AP2" s="41" t="n">
        <v>304481660.36330003</v>
      </c>
      <c r="AQ2" s="41" t="n">
        <v>236020447.82460001</v>
      </c>
      <c r="AR2" s="41" t="n">
        <v>624779231.75269997</v>
      </c>
      <c r="AS2" s="41" t="n">
        <v>578341799.64460003</v>
      </c>
      <c r="AT2" s="41" t="n">
        <v>4225266957.2953</v>
      </c>
      <c r="AU2" s="41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361</v>
      </c>
      <c r="M3" t="s">
        <v>375</v>
      </c>
      <c r="N3" s="41" t="n">
        <v>23440338</v>
      </c>
      <c r="O3" s="41" t="n">
        <v>12045680</v>
      </c>
      <c r="P3" s="41" t="n">
        <v>24660971</v>
      </c>
      <c r="Q3" s="41" t="n">
        <v>21035208</v>
      </c>
      <c r="R3" s="41" t="n">
        <v>41460727.115199998</v>
      </c>
      <c r="S3" s="41" t="n">
        <v>497733399.91540003</v>
      </c>
      <c r="T3" s="41" t="n">
        <v>137130032.7103</v>
      </c>
      <c r="U3" s="41" t="n">
        <v>-86117275.019199997</v>
      </c>
      <c r="V3" s="41" t="n">
        <v>1228430043.2658999</v>
      </c>
      <c r="W3" s="41" t="n">
        <v>1305126392.6891</v>
      </c>
      <c r="X3" s="41" t="n">
        <v>1521953048.2948999</v>
      </c>
      <c r="Y3" s="41" t="n">
        <v>1178529458.6241</v>
      </c>
      <c r="Z3" s="41" t="n">
        <v>966170544.88870001</v>
      </c>
      <c r="AA3" s="41" t="n">
        <v>514851043.52200001</v>
      </c>
      <c r="AB3" s="41" t="n">
        <v>587299365.93379998</v>
      </c>
      <c r="AC3" s="41" t="n">
        <v>513741434.3567</v>
      </c>
      <c r="AD3" s="41" t="n">
        <v>1176653211.9761</v>
      </c>
      <c r="AE3" s="41" t="n">
        <v>2882978781.3888001</v>
      </c>
      <c r="AF3" s="41" t="n">
        <v>2713119179.5773001</v>
      </c>
      <c r="AG3" s="41" t="n">
        <v>3646853537.2199998</v>
      </c>
      <c r="AH3" s="41" t="n">
        <v>2716874428.6756001</v>
      </c>
      <c r="AI3" s="41" t="n">
        <v>3441108263.7958002</v>
      </c>
      <c r="AJ3" s="41" t="n">
        <v>6055179817.2992001</v>
      </c>
      <c r="AK3" s="41" t="n">
        <v>4227305815.0372</v>
      </c>
      <c r="AL3" s="41" t="n">
        <v>587299365.93379998</v>
      </c>
      <c r="AM3" s="41" t="n">
        <v>513741434.3567</v>
      </c>
      <c r="AN3" s="41" t="n">
        <v>1176653211.9761</v>
      </c>
      <c r="AO3" s="41" t="n">
        <v>2882978781.3888001</v>
      </c>
      <c r="AP3" s="41" t="n">
        <v>2713119179.5773001</v>
      </c>
      <c r="AQ3" s="41" t="n">
        <v>3646853537.2199998</v>
      </c>
      <c r="AR3" s="41" t="n">
        <v>2716874428.6756001</v>
      </c>
      <c r="AS3" s="41" t="n">
        <v>3441108263.7958002</v>
      </c>
      <c r="AT3" s="41" t="n">
        <v>6055179817.2992001</v>
      </c>
      <c r="AU3" s="41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361</v>
      </c>
      <c r="M4" t="s">
        <v>376</v>
      </c>
      <c r="N4" s="41" t="n">
        <v>4554679</v>
      </c>
      <c r="O4" s="41" t="n">
        <v>7271770</v>
      </c>
      <c r="P4" s="41" t="n">
        <v>51104865</v>
      </c>
      <c r="Q4" s="41" t="n">
        <v>280639297.95310003</v>
      </c>
      <c r="R4" s="41" t="n">
        <v>452835098.27090001</v>
      </c>
      <c r="S4" s="41" t="n">
        <v>347827173.99919999</v>
      </c>
      <c r="T4" s="41" t="n">
        <v>6556907465.2595997</v>
      </c>
      <c r="U4" s="41" t="n">
        <v>10310457569.690599</v>
      </c>
      <c r="V4" s="41" t="n">
        <v>14943996064.806</v>
      </c>
      <c r="W4" s="41" t="n">
        <v>13019821350.045099</v>
      </c>
      <c r="X4" s="41" t="n">
        <v>12747464786.877001</v>
      </c>
      <c r="Y4" s="41" t="n">
        <v>10449683362.3827</v>
      </c>
      <c r="Z4" s="41" t="n">
        <v>10331813216.188999</v>
      </c>
      <c r="AA4" s="41" t="n">
        <v>11202460951.4125</v>
      </c>
      <c r="AB4" s="41" t="n">
        <v>5420246368.0953999</v>
      </c>
      <c r="AC4" s="41" t="n">
        <v>4523023954.5243998</v>
      </c>
      <c r="AD4" s="41" t="n">
        <v>3343794897.0917001</v>
      </c>
      <c r="AE4" s="41" t="n">
        <v>3278991259.3250999</v>
      </c>
      <c r="AF4" s="41" t="n">
        <v>2923732443.7038002</v>
      </c>
      <c r="AG4" s="41" t="n">
        <v>2829115541.6485</v>
      </c>
      <c r="AH4" s="41" t="n">
        <v>2325950953.1501002</v>
      </c>
      <c r="AI4" s="41" t="n">
        <v>2024983357.5881</v>
      </c>
      <c r="AJ4" s="41" t="n">
        <v>2338912724.5056</v>
      </c>
      <c r="AK4" s="41" t="n">
        <v>1815157285.4617</v>
      </c>
      <c r="AL4" s="41" t="n">
        <v>5420246368.0953999</v>
      </c>
      <c r="AM4" s="41" t="n">
        <v>4523023954.5243998</v>
      </c>
      <c r="AN4" s="41" t="n">
        <v>3343794897.0917001</v>
      </c>
      <c r="AO4" s="41" t="n">
        <v>3278991259.3250999</v>
      </c>
      <c r="AP4" s="41" t="n">
        <v>2923732443.7038002</v>
      </c>
      <c r="AQ4" s="41" t="n">
        <v>2829115541.6485</v>
      </c>
      <c r="AR4" s="41" t="n">
        <v>2325950953.1501002</v>
      </c>
      <c r="AS4" s="41" t="n">
        <v>2024983357.5881</v>
      </c>
      <c r="AT4" s="41" t="n">
        <v>2338912724.5056</v>
      </c>
      <c r="AU4" s="41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361</v>
      </c>
      <c r="M5" t="s">
        <v>377</v>
      </c>
      <c r="N5" s="41"/>
      <c r="O5" s="41"/>
      <c r="P5" s="41" t="n">
        <v>19817.75</v>
      </c>
      <c r="Q5" s="41" t="n">
        <v>307287</v>
      </c>
      <c r="R5" s="41" t="n">
        <v>150132.46100000001</v>
      </c>
      <c r="S5" s="41" t="n">
        <v>516282.64059999998</v>
      </c>
      <c r="T5" s="41" t="n">
        <v>246326446.99540001</v>
      </c>
      <c r="U5" s="41" t="n">
        <v>3192924196.6736002</v>
      </c>
      <c r="V5" s="41" t="n">
        <v>1241797426.2535</v>
      </c>
      <c r="W5" s="41" t="n">
        <v>3156485527.0228</v>
      </c>
      <c r="X5" s="41" t="n">
        <v>3450220516.1594</v>
      </c>
      <c r="Y5" s="41" t="n">
        <v>3078376297.6231999</v>
      </c>
      <c r="Z5" s="41" t="n">
        <v>3350456968.7094002</v>
      </c>
      <c r="AA5" s="41" t="n">
        <v>2456016513.961</v>
      </c>
      <c r="AB5" s="41" t="n">
        <v>1527051364.7448001</v>
      </c>
      <c r="AC5" s="41" t="n">
        <v>716283554.36179996</v>
      </c>
      <c r="AD5" s="41" t="n">
        <v>780548553.19149995</v>
      </c>
      <c r="AE5" s="41" t="n">
        <v>816683963.36179996</v>
      </c>
      <c r="AF5" s="41" t="n">
        <v>825088069.87300003</v>
      </c>
      <c r="AG5" s="41" t="n">
        <v>669316009.14579999</v>
      </c>
      <c r="AH5" s="41" t="n">
        <v>737943490.79980004</v>
      </c>
      <c r="AI5" s="41" t="n">
        <v>539492813.0309</v>
      </c>
      <c r="AJ5" s="41" t="n">
        <v>595973712.34669995</v>
      </c>
      <c r="AK5" s="41" t="n">
        <v>371107201.04460001</v>
      </c>
      <c r="AL5" s="41" t="n">
        <v>1527051364.7448001</v>
      </c>
      <c r="AM5" s="41" t="n">
        <v>716283554.36179996</v>
      </c>
      <c r="AN5" s="41" t="n">
        <v>780548553.19149995</v>
      </c>
      <c r="AO5" s="41" t="n">
        <v>816683963.36179996</v>
      </c>
      <c r="AP5" s="41" t="n">
        <v>825088069.87300003</v>
      </c>
      <c r="AQ5" s="41" t="n">
        <v>669316009.14579999</v>
      </c>
      <c r="AR5" s="41" t="n">
        <v>737943490.79980004</v>
      </c>
      <c r="AS5" s="41" t="n">
        <v>539492813.0309</v>
      </c>
      <c r="AT5" s="41" t="n">
        <v>595973712.34669995</v>
      </c>
      <c r="AU5" s="41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361</v>
      </c>
      <c r="M6" t="s">
        <v>378</v>
      </c>
      <c r="N6" s="41"/>
      <c r="O6" s="41"/>
      <c r="P6" s="41"/>
      <c r="Q6" s="41"/>
      <c r="R6" s="41" t="n">
        <v>7732</v>
      </c>
      <c r="S6" s="41" t="n">
        <v>261100</v>
      </c>
      <c r="T6" s="41" t="n">
        <v>22510476.193300001</v>
      </c>
      <c r="U6" s="41" t="n">
        <v>101442149.36489999</v>
      </c>
      <c r="V6" s="41" t="n">
        <v>43104560.910999998</v>
      </c>
      <c r="W6" s="41" t="n">
        <v>17531885.6457</v>
      </c>
      <c r="X6" s="41" t="n">
        <v>152879761.98210001</v>
      </c>
      <c r="Y6" s="41" t="n">
        <v>246036.93609999999</v>
      </c>
      <c r="Z6" s="41" t="n">
        <v>-686345.66529999999</v>
      </c>
      <c r="AA6" s="41" t="n">
        <v>6619197.6401000004</v>
      </c>
      <c r="AB6" s="41" t="n">
        <v>2157220.33</v>
      </c>
      <c r="AC6" s="41" t="n">
        <v>175328.5</v>
      </c>
      <c r="AD6" s="41" t="n">
        <v>399360</v>
      </c>
      <c r="AE6" s="41" t="n">
        <v>31677629.0612</v>
      </c>
      <c r="AF6" s="41" t="n">
        <v>829970.75820000004</v>
      </c>
      <c r="AG6" s="41" t="n">
        <v>2773586.2684999998</v>
      </c>
      <c r="AH6" s="41" t="n">
        <v>4008519.5386000001</v>
      </c>
      <c r="AI6" s="41" t="n">
        <v>7891590.8234000001</v>
      </c>
      <c r="AJ6" s="41" t="n">
        <v>13888177.1285</v>
      </c>
      <c r="AK6" s="41" t="n">
        <v>82075.75</v>
      </c>
      <c r="AL6" s="41" t="n">
        <v>2157220.33</v>
      </c>
      <c r="AM6" s="41" t="n">
        <v>175328.5</v>
      </c>
      <c r="AN6" s="41" t="n">
        <v>399360</v>
      </c>
      <c r="AO6" s="41" t="n">
        <v>31677629.0612</v>
      </c>
      <c r="AP6" s="41" t="n">
        <v>829970.75820000004</v>
      </c>
      <c r="AQ6" s="41" t="n">
        <v>2773586.2684999998</v>
      </c>
      <c r="AR6" s="41" t="n">
        <v>4008519.5386000001</v>
      </c>
      <c r="AS6" s="41" t="n">
        <v>7891590.8234000001</v>
      </c>
      <c r="AT6" s="41" t="n">
        <v>13888177.1285</v>
      </c>
      <c r="AU6" s="41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361</v>
      </c>
      <c r="M7" t="s">
        <v>380</v>
      </c>
      <c r="N7" s="41" t="n">
        <v>8623962</v>
      </c>
      <c r="O7" s="41" t="n">
        <v>76384106</v>
      </c>
      <c r="P7" s="41" t="n">
        <v>23006197</v>
      </c>
      <c r="Q7" s="41" t="n">
        <v>37229276.25</v>
      </c>
      <c r="R7" s="41" t="n">
        <v>86469627.795000002</v>
      </c>
      <c r="S7" s="41" t="n">
        <v>9245765.4201999996</v>
      </c>
      <c r="T7" s="41" t="n">
        <v>16334611.5733</v>
      </c>
      <c r="U7" s="41" t="n">
        <v>1229794813.6154001</v>
      </c>
      <c r="V7" s="41" t="n">
        <v>1876149211.5146</v>
      </c>
      <c r="W7" s="41" t="n">
        <v>1777721233.0474</v>
      </c>
      <c r="X7" s="41" t="n">
        <v>1229368930.8487</v>
      </c>
      <c r="Y7" s="41" t="n">
        <v>1255993427.1126001</v>
      </c>
      <c r="Z7" s="41" t="n">
        <v>458364251.85530001</v>
      </c>
      <c r="AA7" s="41" t="n">
        <v>168776612.13240001</v>
      </c>
      <c r="AB7" s="41" t="n">
        <v>359739185.3003</v>
      </c>
      <c r="AC7" s="41" t="n">
        <v>180392190.99020001</v>
      </c>
      <c r="AD7" s="41" t="n">
        <v>142151028.6674</v>
      </c>
      <c r="AE7" s="41" t="n">
        <v>161694052.4233</v>
      </c>
      <c r="AF7" s="41" t="n">
        <v>163286489.22150001</v>
      </c>
      <c r="AG7" s="41" t="n">
        <v>113639405.19589999</v>
      </c>
      <c r="AH7" s="41" t="n">
        <v>106433900.5112</v>
      </c>
      <c r="AI7" s="41" t="n">
        <v>132085462.9164</v>
      </c>
      <c r="AJ7" s="41" t="n">
        <v>218829297.7103</v>
      </c>
      <c r="AK7" s="41" t="n">
        <v>151938820.45860001</v>
      </c>
      <c r="AL7" s="41" t="n">
        <v>120154992417.93401</v>
      </c>
      <c r="AM7" s="41" t="n">
        <v>122366739101.814</v>
      </c>
      <c r="AN7" s="41" t="n">
        <v>140509823984.88901</v>
      </c>
      <c r="AO7" s="41" t="n">
        <v>154723684902.14999</v>
      </c>
      <c r="AP7" s="41" t="n">
        <v>174113878177.38599</v>
      </c>
      <c r="AQ7" s="41" t="n">
        <v>183993733385.45401</v>
      </c>
      <c r="AR7" s="41" t="n">
        <v>210050324725.01599</v>
      </c>
      <c r="AS7" s="41" t="n">
        <v>185155994796.797</v>
      </c>
      <c r="AT7" s="41" t="n">
        <v>193681848061.414</v>
      </c>
      <c r="AU7" s="41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361</v>
      </c>
      <c r="N8" s="41" t="n">
        <v>2621969519</v>
      </c>
      <c r="O8" s="41" t="n">
        <v>2321246334.3400998</v>
      </c>
      <c r="P8" s="41" t="n">
        <v>4442723349.1719999</v>
      </c>
      <c r="Q8" s="41" t="n">
        <v>5011516293.6337996</v>
      </c>
      <c r="R8" s="41" t="n">
        <v>6742864381.9967003</v>
      </c>
      <c r="S8" s="41" t="n">
        <v>13651028742.1633</v>
      </c>
      <c r="T8" s="41" t="n">
        <v>13535122644.6278</v>
      </c>
      <c r="U8" s="41" t="n">
        <v>7405392144.6892996</v>
      </c>
      <c r="V8" s="41" t="n">
        <v>5295507658.7573004</v>
      </c>
      <c r="W8" s="41" t="n">
        <v>9402240.1081000008</v>
      </c>
      <c r="X8" s="41" t="n">
        <v>229128734.5478</v>
      </c>
      <c r="Y8" s="41" t="n">
        <v>85666908.031499997</v>
      </c>
      <c r="Z8" s="41" t="n">
        <v>740134.82960000006</v>
      </c>
      <c r="AA8" s="41" t="n">
        <v>-882627.77500000002</v>
      </c>
      <c r="AB8" s="41" t="n">
        <v>-22845838.899999999</v>
      </c>
      <c r="AC8" s="41" t="n">
        <v>-1945482.0120000001</v>
      </c>
      <c r="AD8" s="41" t="n">
        <v>-1731919.1309</v>
      </c>
      <c r="AE8" s="41" t="n">
        <v>-2251701.2124000001</v>
      </c>
      <c r="AF8" s="41" t="n">
        <v>-1003665.2896</v>
      </c>
      <c r="AG8" s="41" t="n">
        <v>-4842587.09</v>
      </c>
      <c r="AH8" s="41" t="n">
        <v>-304793.8235</v>
      </c>
      <c r="AI8" s="41" t="n">
        <v>-144134</v>
      </c>
      <c r="AJ8" s="41" t="n">
        <v>-2174559.0284000002</v>
      </c>
      <c r="AK8" s="41" t="n">
        <v>0</v>
      </c>
      <c r="AL8" s="41" t="n">
        <v>359739185.3003</v>
      </c>
      <c r="AM8" s="41" t="n">
        <v>180392190.99020001</v>
      </c>
      <c r="AN8" s="41" t="n">
        <v>142151028.6674</v>
      </c>
      <c r="AO8" s="41" t="n">
        <v>161694052.4233</v>
      </c>
      <c r="AP8" s="41" t="n">
        <v>163286489.22150001</v>
      </c>
      <c r="AQ8" s="41" t="n">
        <v>113639405.19589999</v>
      </c>
      <c r="AR8" s="41" t="n">
        <v>106433900.5112</v>
      </c>
      <c r="AS8" s="41" t="n">
        <v>132085462.9164</v>
      </c>
      <c r="AT8" s="41" t="n">
        <v>218829297.7103</v>
      </c>
      <c r="AU8" s="41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371</v>
      </c>
      <c r="M9" t="s">
        <v>374</v>
      </c>
      <c r="N9" s="41"/>
      <c r="O9" s="41"/>
      <c r="P9" s="41" t="n">
        <v>0</v>
      </c>
      <c r="Q9" s="41" t="n">
        <v>0</v>
      </c>
      <c r="R9" s="41"/>
      <c r="S9" s="41" t="n">
        <v>0</v>
      </c>
      <c r="T9" s="41" t="n">
        <v>17540982.361299999</v>
      </c>
      <c r="U9" s="41" t="n">
        <v>123084001.11830001</v>
      </c>
      <c r="V9" s="41" t="n">
        <v>55756539.059900001</v>
      </c>
      <c r="W9" s="41" t="n">
        <v>57701560.305600002</v>
      </c>
      <c r="X9" s="41" t="n">
        <v>70376054.359599993</v>
      </c>
      <c r="Y9" s="41" t="n">
        <v>189979.73480000001</v>
      </c>
      <c r="Z9" s="41" t="n">
        <v>317485.92790000001</v>
      </c>
      <c r="AA9" s="41" t="n">
        <v>-167506.66</v>
      </c>
      <c r="AB9" s="41" t="n">
        <v>-23468.06</v>
      </c>
      <c r="AC9" s="41" t="n">
        <v>-33447.039700000001</v>
      </c>
      <c r="AD9" s="41" t="n">
        <v>-369217.72879999998</v>
      </c>
      <c r="AE9" s="41" t="n">
        <v>-373117.8125</v>
      </c>
      <c r="AF9" s="41" t="n">
        <v>-1150</v>
      </c>
      <c r="AG9" s="41" t="n">
        <v>-4204</v>
      </c>
      <c r="AH9" s="41" t="n">
        <v>-7670</v>
      </c>
      <c r="AI9" s="41"/>
      <c r="AJ9" s="41"/>
      <c r="AK9" s="41"/>
      <c r="AL9" s="41" t="n">
        <v>810439647.5862</v>
      </c>
      <c r="AM9" s="41" t="n">
        <v>996365310.38979995</v>
      </c>
      <c r="AN9" s="41" t="n">
        <v>2105799080.7284</v>
      </c>
      <c r="AO9" s="41" t="n">
        <v>1454456441.7572</v>
      </c>
      <c r="AP9" s="41" t="n">
        <v>2108972268.1903999</v>
      </c>
      <c r="AQ9" s="41" t="n">
        <v>1766755057.4590001</v>
      </c>
      <c r="AR9" s="41" t="n">
        <v>1849207616.6096001</v>
      </c>
      <c r="AS9" s="41" t="n">
        <v>2351170304.4204998</v>
      </c>
      <c r="AT9" s="41" t="n">
        <v>2569053600.1135001</v>
      </c>
      <c r="AU9" s="41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371</v>
      </c>
      <c r="M10" t="s">
        <v>375</v>
      </c>
      <c r="N10" s="41"/>
      <c r="O10" s="41"/>
      <c r="P10" s="41" t="n">
        <v>0</v>
      </c>
      <c r="Q10" s="41" t="n">
        <v>150000</v>
      </c>
      <c r="R10" s="41"/>
      <c r="S10" s="41" t="n">
        <v>14115148</v>
      </c>
      <c r="T10" s="41" t="n">
        <v>1416394</v>
      </c>
      <c r="U10" s="41" t="n">
        <v>8822383.6250999998</v>
      </c>
      <c r="V10" s="41" t="n">
        <v>49998085.3068</v>
      </c>
      <c r="W10" s="41" t="n">
        <v>27266433.1219</v>
      </c>
      <c r="X10" s="41" t="n">
        <v>9343787.9923</v>
      </c>
      <c r="Y10" s="41" t="n">
        <v>1175421.6414000001</v>
      </c>
      <c r="Z10" s="41" t="n">
        <v>1144697.9532000001</v>
      </c>
      <c r="AA10" s="41" t="n">
        <v>27578.44</v>
      </c>
      <c r="AB10" s="41" t="n">
        <v>249735.18</v>
      </c>
      <c r="AC10" s="41" t="n">
        <v>801679.75</v>
      </c>
      <c r="AD10" s="41"/>
      <c r="AE10" s="41"/>
      <c r="AF10" s="41" t="n">
        <v>-5318.7997999999998</v>
      </c>
      <c r="AG10" s="41" t="n">
        <v>-39649.739200000004</v>
      </c>
      <c r="AH10" s="41" t="n">
        <v>-190.21</v>
      </c>
      <c r="AI10" s="41"/>
      <c r="AJ10" s="41" t="n">
        <v>1925870.125</v>
      </c>
      <c r="AK10" s="41" t="n">
        <v>0</v>
      </c>
      <c r="AL10" s="41" t="n">
        <v>-23468.06</v>
      </c>
      <c r="AM10" s="41" t="n">
        <v>-33447.039700000001</v>
      </c>
      <c r="AN10" s="41" t="n">
        <v>-369217.72879999998</v>
      </c>
      <c r="AO10" s="41" t="n">
        <v>-373117.8125</v>
      </c>
      <c r="AP10" s="41" t="n">
        <v>-1150</v>
      </c>
      <c r="AQ10" s="41" t="n">
        <v>-4204</v>
      </c>
      <c r="AR10" s="41" t="n">
        <v>-7670</v>
      </c>
      <c r="AS10" s="41"/>
      <c r="AT10" s="41"/>
      <c r="AU10" s="41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371</v>
      </c>
      <c r="M11" t="s">
        <v>376</v>
      </c>
      <c r="N11" s="41" t="n">
        <v>40935</v>
      </c>
      <c r="O11" s="41" t="n">
        <v>347194</v>
      </c>
      <c r="P11" s="41" t="n">
        <v>34314942</v>
      </c>
      <c r="Q11" s="41" t="n">
        <v>33425800</v>
      </c>
      <c r="R11" s="41" t="n">
        <v>246670.8204</v>
      </c>
      <c r="S11" s="41" t="n">
        <v>12859755.9452</v>
      </c>
      <c r="T11" s="41" t="n">
        <v>60652805.365800001</v>
      </c>
      <c r="U11" s="41" t="n">
        <v>337237781.25749999</v>
      </c>
      <c r="V11" s="41" t="n">
        <v>376339550.51520002</v>
      </c>
      <c r="W11" s="41" t="n">
        <v>379990145.03399998</v>
      </c>
      <c r="X11" s="41" t="n">
        <v>62641794.328199998</v>
      </c>
      <c r="Y11" s="41" t="n">
        <v>-2632149.8890999998</v>
      </c>
      <c r="Z11" s="41" t="n">
        <v>-1511813.8530999999</v>
      </c>
      <c r="AA11" s="41" t="n">
        <v>-272601.42</v>
      </c>
      <c r="AB11" s="41" t="n">
        <v>97890.97</v>
      </c>
      <c r="AC11" s="41" t="n">
        <v>-31786.6309</v>
      </c>
      <c r="AD11" s="41"/>
      <c r="AE11" s="41" t="n">
        <v>-4768.1201000000001</v>
      </c>
      <c r="AF11" s="41"/>
      <c r="AG11" s="41"/>
      <c r="AH11" s="41" t="n">
        <v>-18000</v>
      </c>
      <c r="AI11" s="41"/>
      <c r="AJ11" s="41"/>
      <c r="AK11" s="41"/>
      <c r="AL11" s="41" t="n">
        <v>249735.18</v>
      </c>
      <c r="AM11" s="41" t="n">
        <v>801679.75</v>
      </c>
      <c r="AN11" s="41"/>
      <c r="AO11" s="41"/>
      <c r="AP11" s="41" t="n">
        <v>-5318.7997999999998</v>
      </c>
      <c r="AQ11" s="41" t="n">
        <v>-39649.739200000004</v>
      </c>
      <c r="AR11" s="41" t="n">
        <v>-190.21</v>
      </c>
      <c r="AS11" s="41"/>
      <c r="AT11" s="41" t="n">
        <v>1925870.125</v>
      </c>
      <c r="AU11" s="41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371</v>
      </c>
      <c r="M12" t="s">
        <v>377</v>
      </c>
      <c r="N12" s="41" t="n">
        <v>69823253</v>
      </c>
      <c r="O12" s="41" t="n">
        <v>56873927</v>
      </c>
      <c r="P12" s="41" t="n">
        <v>319204606.10030001</v>
      </c>
      <c r="Q12" s="41" t="n">
        <v>1972547931.8487999</v>
      </c>
      <c r="R12" s="41" t="n">
        <v>2477173203.4775</v>
      </c>
      <c r="S12" s="41" t="n">
        <v>2512752075.7974</v>
      </c>
      <c r="T12" s="41" t="n">
        <v>6332893655.6830997</v>
      </c>
      <c r="U12" s="41" t="n">
        <v>8419655750.2046003</v>
      </c>
      <c r="V12" s="41" t="n">
        <v>14246258936.2544</v>
      </c>
      <c r="W12" s="41" t="n">
        <v>18102824884.1213</v>
      </c>
      <c r="X12" s="41" t="n">
        <v>19727992195.821999</v>
      </c>
      <c r="Y12" s="41" t="n">
        <v>20456883085.557899</v>
      </c>
      <c r="Z12" s="41" t="n">
        <v>16710010476.830299</v>
      </c>
      <c r="AA12" s="41" t="n">
        <v>15779998550.683201</v>
      </c>
      <c r="AB12" s="41" t="n">
        <v>9565466605.7674007</v>
      </c>
      <c r="AC12" s="41" t="n">
        <v>9300292407.9144993</v>
      </c>
      <c r="AD12" s="41" t="n">
        <v>9408916351.5158997</v>
      </c>
      <c r="AE12" s="41" t="n">
        <v>9331628506.719101</v>
      </c>
      <c r="AF12" s="41" t="n">
        <v>10901181596.0536</v>
      </c>
      <c r="AG12" s="41" t="n">
        <v>11345076450.250299</v>
      </c>
      <c r="AH12" s="41" t="n">
        <v>11306018296.819201</v>
      </c>
      <c r="AI12" s="41" t="n">
        <v>9667238579.6739006</v>
      </c>
      <c r="AJ12" s="41" t="n">
        <v>10569684013.597099</v>
      </c>
      <c r="AK12" s="41" t="n">
        <v>6083792208.2601004</v>
      </c>
      <c r="AL12" s="41" t="n">
        <v>97890.97</v>
      </c>
      <c r="AM12" s="41" t="n">
        <v>-31786.6309</v>
      </c>
      <c r="AN12" s="41"/>
      <c r="AO12" s="41" t="n">
        <v>-4768.1201000000001</v>
      </c>
      <c r="AP12" s="41"/>
      <c r="AQ12" s="41"/>
      <c r="AR12" s="41" t="n">
        <v>-18000</v>
      </c>
      <c r="AS12" s="41"/>
      <c r="AT12" s="41"/>
      <c r="AU12" s="41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371</v>
      </c>
      <c r="M13" t="s">
        <v>378</v>
      </c>
      <c r="N13" s="41" t="n">
        <v>36183165.375</v>
      </c>
      <c r="O13" s="41" t="n">
        <v>6002845</v>
      </c>
      <c r="P13" s="41" t="n">
        <v>13829742.210899999</v>
      </c>
      <c r="Q13" s="41" t="n">
        <v>138016871.89840001</v>
      </c>
      <c r="R13" s="41" t="n">
        <v>67211236</v>
      </c>
      <c r="S13" s="41" t="n">
        <v>-1160702</v>
      </c>
      <c r="T13" s="41" t="n">
        <v>25315266.1426</v>
      </c>
      <c r="U13" s="41" t="n">
        <v>89265851.940699995</v>
      </c>
      <c r="V13" s="41" t="n">
        <v>243848868.15990001</v>
      </c>
      <c r="W13" s="41" t="n">
        <v>443612661.14880002</v>
      </c>
      <c r="X13" s="41" t="n">
        <v>475582335.69010001</v>
      </c>
      <c r="Y13" s="41" t="n">
        <v>305833743.75029999</v>
      </c>
      <c r="Z13" s="41" t="n">
        <v>109131618.5098</v>
      </c>
      <c r="AA13" s="41" t="n">
        <v>126806193.361</v>
      </c>
      <c r="AB13" s="41" t="n">
        <v>399058860.92989999</v>
      </c>
      <c r="AC13" s="41" t="n">
        <v>326301403.39420003</v>
      </c>
      <c r="AD13" s="41" t="n">
        <v>289238642.95630002</v>
      </c>
      <c r="AE13" s="41" t="n">
        <v>419163388.36760002</v>
      </c>
      <c r="AF13" s="41" t="n">
        <v>465066131.34439999</v>
      </c>
      <c r="AG13" s="41" t="n">
        <v>712564247.56910002</v>
      </c>
      <c r="AH13" s="41" t="n">
        <v>681102494.81620002</v>
      </c>
      <c r="AI13" s="41" t="n">
        <v>660930435.34500003</v>
      </c>
      <c r="AJ13" s="41" t="n">
        <v>1008385983.3273</v>
      </c>
      <c r="AK13" s="41" t="n">
        <v>488563388.64969999</v>
      </c>
      <c r="AL13" s="41" t="n">
        <v>9565466605.7674007</v>
      </c>
      <c r="AM13" s="41" t="n">
        <v>9300292407.9144993</v>
      </c>
      <c r="AN13" s="41" t="n">
        <v>9408916351.5158997</v>
      </c>
      <c r="AO13" s="41" t="n">
        <v>9331628506.719101</v>
      </c>
      <c r="AP13" s="41" t="n">
        <v>10901181596.0536</v>
      </c>
      <c r="AQ13" s="41" t="n">
        <v>11345076450.250299</v>
      </c>
      <c r="AR13" s="41" t="n">
        <v>11306018296.819201</v>
      </c>
      <c r="AS13" s="41" t="n">
        <v>9667238579.6739006</v>
      </c>
      <c r="AT13" s="41" t="n">
        <v>10569684013.597099</v>
      </c>
      <c r="AU13" s="41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371</v>
      </c>
      <c r="M14" t="s">
        <v>380</v>
      </c>
      <c r="N14" s="41" t="n">
        <v>7138</v>
      </c>
      <c r="O14" s="41" t="n">
        <v>44225</v>
      </c>
      <c r="P14" s="41" t="n">
        <v>3120</v>
      </c>
      <c r="Q14" s="41" t="n">
        <v>14713</v>
      </c>
      <c r="R14" s="41" t="n">
        <v>0</v>
      </c>
      <c r="S14" s="41" t="n">
        <v>373621.7598</v>
      </c>
      <c r="T14" s="41" t="n">
        <v>7184838.3300000001</v>
      </c>
      <c r="U14" s="41" t="n">
        <v>164826395.65380001</v>
      </c>
      <c r="V14" s="41" t="n">
        <v>89078478.429299995</v>
      </c>
      <c r="W14" s="41" t="n">
        <v>10672250.607899999</v>
      </c>
      <c r="X14" s="41" t="n">
        <v>-1140513.9044999999</v>
      </c>
      <c r="Y14" s="41" t="n">
        <v>643643.71880000003</v>
      </c>
      <c r="Z14" s="41" t="n">
        <v>-34773.000800000002</v>
      </c>
      <c r="AA14" s="41" t="n">
        <v>-20644.93</v>
      </c>
      <c r="AB14" s="41" t="n">
        <v>-3710.15</v>
      </c>
      <c r="AC14" s="41" t="n">
        <v>0</v>
      </c>
      <c r="AD14" s="41"/>
      <c r="AE14" s="41"/>
      <c r="AF14" s="41"/>
      <c r="AG14" s="41"/>
      <c r="AH14" s="41" t="n">
        <v>0</v>
      </c>
      <c r="AI14" s="41"/>
      <c r="AJ14" s="41"/>
      <c r="AK14" s="41"/>
      <c r="AL14" s="41" t="n">
        <v>399058860.92989999</v>
      </c>
      <c r="AM14" s="41" t="n">
        <v>326301403.39420003</v>
      </c>
      <c r="AN14" s="41" t="n">
        <v>289238642.95630002</v>
      </c>
      <c r="AO14" s="41" t="n">
        <v>419163388.36760002</v>
      </c>
      <c r="AP14" s="41" t="n">
        <v>465066131.34439999</v>
      </c>
      <c r="AQ14" s="41" t="n">
        <v>712564247.56910002</v>
      </c>
      <c r="AR14" s="41" t="n">
        <v>681102494.81620002</v>
      </c>
      <c r="AS14" s="41" t="n">
        <v>660930435.34500003</v>
      </c>
      <c r="AT14" s="41" t="n">
        <v>1008385983.3273</v>
      </c>
      <c r="AU14" s="41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371</v>
      </c>
      <c r="N15" s="41" t="n">
        <v>4007633312.4464002</v>
      </c>
      <c r="O15" s="41" t="n">
        <v>3842681634.6478</v>
      </c>
      <c r="P15" s="41" t="n">
        <v>3654329573.9721999</v>
      </c>
      <c r="Q15" s="41" t="n">
        <v>5056830415.2039003</v>
      </c>
      <c r="R15" s="41" t="n">
        <v>5868168988.8619003</v>
      </c>
      <c r="S15" s="41" t="n">
        <v>8155376871.4589005</v>
      </c>
      <c r="T15" s="41" t="n">
        <v>8598605587.2350998</v>
      </c>
      <c r="U15" s="41" t="n">
        <v>11934467419.5462</v>
      </c>
      <c r="V15" s="41" t="n">
        <v>4049925089.0106001</v>
      </c>
      <c r="W15" s="41" t="n">
        <v>375770284.87110001</v>
      </c>
      <c r="X15" s="41" t="n">
        <v>1150264252.9312</v>
      </c>
      <c r="Y15" s="41" t="n">
        <v>1338088731.6171</v>
      </c>
      <c r="Z15" s="41" t="n">
        <v>424367345.28509998</v>
      </c>
      <c r="AA15" s="41" t="n">
        <v>298077217.81959999</v>
      </c>
      <c r="AB15" s="41" t="n">
        <v>157527161.97240001</v>
      </c>
      <c r="AC15" s="41" t="n">
        <v>116416465.1705</v>
      </c>
      <c r="AD15" s="41" t="n">
        <v>33198346.9826</v>
      </c>
      <c r="AE15" s="41" t="n">
        <v>33811919.196500003</v>
      </c>
      <c r="AF15" s="41" t="n">
        <v>30071716.454</v>
      </c>
      <c r="AG15" s="41" t="n">
        <v>3398773.5962</v>
      </c>
      <c r="AH15" s="41" t="n">
        <v>-1331376.3643</v>
      </c>
      <c r="AI15" s="41" t="n">
        <v>25446340.925099999</v>
      </c>
      <c r="AJ15" s="41" t="n">
        <v>57491247.343500003</v>
      </c>
      <c r="AK15" s="41" t="n">
        <v>5909619.6442999998</v>
      </c>
      <c r="AL15" s="41" t="n">
        <v>227564442.07859999</v>
      </c>
      <c r="AM15" s="41" t="n">
        <v>132818974.8087</v>
      </c>
      <c r="AN15" s="41" t="n">
        <v>116332855.7932</v>
      </c>
      <c r="AO15" s="41" t="n">
        <v>37835613.889899999</v>
      </c>
      <c r="AP15" s="41" t="n">
        <v>114581898.8398</v>
      </c>
      <c r="AQ15" s="41" t="n">
        <v>45140687.047499999</v>
      </c>
      <c r="AR15" s="41" t="n">
        <v>18702816.337699998</v>
      </c>
      <c r="AS15" s="41" t="n">
        <v>-1898158.8325</v>
      </c>
      <c r="AT15" s="41" t="n">
        <v>534778.68599999999</v>
      </c>
      <c r="AU15" s="41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336</v>
      </c>
      <c r="M16" t="s">
        <v>376</v>
      </c>
      <c r="N16" s="41"/>
      <c r="O16" s="41"/>
      <c r="P16" s="41"/>
      <c r="Q16" s="41"/>
      <c r="R16" s="41"/>
      <c r="S16" s="41"/>
      <c r="T16" s="41"/>
      <c r="U16" s="41"/>
      <c r="V16" s="41" t="n">
        <v>0</v>
      </c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 t="n">
        <v>-3710.15</v>
      </c>
      <c r="AM16" s="41" t="n">
        <v>0</v>
      </c>
      <c r="AN16" s="41"/>
      <c r="AO16" s="41"/>
      <c r="AP16" s="41"/>
      <c r="AQ16" s="41"/>
      <c r="AR16" s="41" t="n">
        <v>0</v>
      </c>
      <c r="AS16" s="41"/>
      <c r="AT16" s="41"/>
      <c r="AU16" s="41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336</v>
      </c>
      <c r="M17" t="s">
        <v>377</v>
      </c>
      <c r="N17" s="41"/>
      <c r="O17" s="41"/>
      <c r="P17" s="41"/>
      <c r="Q17" s="41"/>
      <c r="R17" s="41"/>
      <c r="S17" s="41" t="n">
        <v>3939</v>
      </c>
      <c r="T17" s="41" t="n">
        <v>-71148.08</v>
      </c>
      <c r="U17" s="41" t="n">
        <v>0</v>
      </c>
      <c r="V17" s="41" t="n">
        <v>86154.090299999996</v>
      </c>
      <c r="W17" s="41" t="n">
        <v>-62365.699200000003</v>
      </c>
      <c r="X17" s="41"/>
      <c r="Y17" s="41" t="n">
        <v>-1990.14</v>
      </c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 t="n">
        <v>143715200020.88901</v>
      </c>
      <c r="AM17" s="41" t="n">
        <v>134624114121.62801</v>
      </c>
      <c r="AN17" s="41" t="n">
        <v>139896795783.202</v>
      </c>
      <c r="AO17" s="41" t="n">
        <v>147208539150.009</v>
      </c>
      <c r="AP17" s="41" t="n">
        <v>164321822132.30701</v>
      </c>
      <c r="AQ17" s="41" t="n">
        <v>178493995763.60101</v>
      </c>
      <c r="AR17" s="41" t="n">
        <v>192179863934.146</v>
      </c>
      <c r="AS17" s="41" t="n">
        <v>182506163036.45401</v>
      </c>
      <c r="AT17" s="41" t="n">
        <v>193041209055.655</v>
      </c>
      <c r="AU17" s="41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336</v>
      </c>
      <c r="M18" t="s">
        <v>378</v>
      </c>
      <c r="N18" s="41"/>
      <c r="O18" s="41"/>
      <c r="P18" s="41" t="n">
        <v>1990.14</v>
      </c>
      <c r="Q18" s="41"/>
      <c r="R18" s="41"/>
      <c r="S18" s="41"/>
      <c r="T18" s="41"/>
      <c r="U18" s="41"/>
      <c r="V18" s="41" t="n">
        <v>0</v>
      </c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336</v>
      </c>
      <c r="N19" s="41"/>
      <c r="O19" s="41"/>
      <c r="P19" s="41" t="n">
        <v>347689</v>
      </c>
      <c r="Q19" s="41" t="n">
        <v>54890</v>
      </c>
      <c r="R19" s="41" t="n">
        <v>131962.34039999999</v>
      </c>
      <c r="S19" s="41" t="n">
        <v>59453.389900000002</v>
      </c>
      <c r="T19" s="41" t="n">
        <v>15567312.5866</v>
      </c>
      <c r="U19" s="41" t="n">
        <v>86561</v>
      </c>
      <c r="V19" s="41" t="n">
        <v>207142</v>
      </c>
      <c r="W19" s="41" t="n">
        <v>214916</v>
      </c>
      <c r="X19" s="41"/>
      <c r="Y19" s="41" t="n">
        <v>0</v>
      </c>
      <c r="Z19" s="41"/>
      <c r="AA19" s="41"/>
      <c r="AB19" s="41"/>
      <c r="AC19" s="41"/>
      <c r="AD19" s="41" t="n">
        <v>-19096.220700000002</v>
      </c>
      <c r="AE19" s="41"/>
      <c r="AF19" s="41"/>
      <c r="AG19" s="41"/>
      <c r="AH19" s="41"/>
      <c r="AI19" s="41" t="n">
        <v>0</v>
      </c>
      <c r="AJ19" s="41"/>
      <c r="AK19" s="41" t="n">
        <v>0</v>
      </c>
      <c r="AL19" s="41"/>
      <c r="AM19" s="41"/>
      <c r="AN19" s="41"/>
      <c r="AO19" s="41"/>
      <c r="AP19" s="41"/>
      <c r="AQ19" s="41"/>
      <c r="AR19" s="41"/>
      <c r="AS19" s="41"/>
      <c r="AT19" s="41"/>
      <c r="AU19" s="41" t="n">
        <v>85138.203099999999</v>
      </c>
    </row>
    <row r="20">
      <c r="A20" t="str">
        <f t="shared" si="0"/>
        <v>Grand Total</v>
      </c>
      <c r="B20" t="str">
        <f t="shared" si="1"/>
      </c>
      <c r="L20" t="s">
        <v>330</v>
      </c>
      <c r="M20" t="s">
        <v>355</v>
      </c>
      <c r="N20" s="41" t="n">
        <f t="shared" ref="N20:AJ20" si="3">SUM(N2:N19)</f>
        <v>6772276301.8213997</v>
      </c>
      <c r="O20" s="41" t="n">
        <f t="shared" si="3"/>
        <v>6343893867.9878998</v>
      </c>
      <c r="P20" s="41" t="n">
        <f t="shared" si="3"/>
        <v>8563546863.3454008</v>
      </c>
      <c r="Q20" s="41" t="n">
        <f t="shared" si="3"/>
        <v>12552219663.998001</v>
      </c>
      <c r="R20" s="41" t="n">
        <f t="shared" si="3"/>
        <v>15892825150.169502</v>
      </c>
      <c r="S20" s="41" t="n">
        <f t="shared" si="3"/>
        <v>25269411301.689102</v>
      </c>
      <c r="T20" s="41" t="n">
        <f t="shared" si="3"/>
        <v>36111719532.396606</v>
      </c>
      <c r="U20" s="41" t="n">
        <f t="shared" si="3"/>
        <v>43824022932.521805</v>
      </c>
      <c r="V20" s="41" t="n">
        <f t="shared" si="3"/>
        <v>45164535817.622894</v>
      </c>
      <c r="W20" s="41" t="n">
        <f t="shared" si="3"/>
        <v>41213661079.166901</v>
      </c>
      <c r="X20" s="41" t="n">
        <f t="shared" si="3"/>
        <v>42238101654.5634</v>
      </c>
      <c r="Y20" s="41" t="n">
        <f t="shared" si="3"/>
        <v>39667934407.992805</v>
      </c>
      <c r="Z20" s="41" t="n">
        <f t="shared" si="3"/>
        <v>33547097994.523796</v>
      </c>
      <c r="AA20" s="41" t="n">
        <f t="shared" si="3"/>
        <v>32088437899.698902</v>
      </c>
      <c r="AB20" s="41" t="n">
        <f t="shared" si="3"/>
        <v>18510845419.083099</v>
      </c>
      <c r="AC20" s="41" t="n">
        <f t="shared" si="3"/>
        <v>16178845241.143198</v>
      </c>
      <c r="AD20" s="41" t="n">
        <f t="shared" si="3"/>
        <v>15760899725.979801</v>
      </c>
      <c r="AE20" s="41" t="n">
        <f t="shared" si="3"/>
        <v>17221545308.5163</v>
      </c>
      <c r="AF20" s="41" t="n">
        <f t="shared" si="3"/>
        <v>18325847123.259697</v>
      </c>
      <c r="AG20" s="41" t="n">
        <f t="shared" si="3"/>
        <v>19553871557.889698</v>
      </c>
      <c r="AH20" s="41" t="n">
        <f t="shared" si="3"/>
        <v>18501449285.6656</v>
      </c>
      <c r="AI20" s="41" t="n">
        <f t="shared" si="3"/>
        <v>17077374509.743198</v>
      </c>
      <c r="AJ20" s="41" t="n">
        <f t="shared" si="3"/>
        <v>25083363241.650101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</row>
    <row r="21">
      <c r="A21" t="str">
        <f t="shared" si="0"/>
        <v>Unlabeled</v>
      </c>
      <c r="B21" t="str">
        <f t="shared" si="1"/>
        <v>U.S. Manufactured</v>
      </c>
      <c r="L21" t="s">
        <v>336</v>
      </c>
      <c r="M21" t="s">
        <v>379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 t="n">
        <v>16210.53</v>
      </c>
      <c r="Y21" s="41" t="n">
        <v>7982</v>
      </c>
      <c r="Z21" s="41" t="n">
        <v>1188491.8857</v>
      </c>
      <c r="AA21" s="41" t="n">
        <v>377675.24</v>
      </c>
      <c r="AB21" s="41"/>
      <c r="AC21" s="41"/>
      <c r="AD21" s="41" t="n">
        <v>3798222.75</v>
      </c>
      <c r="AE21" s="41" t="n">
        <v>100682.27</v>
      </c>
      <c r="AF21" s="41" t="n">
        <v>-338091.26289999997</v>
      </c>
      <c r="AG21" s="41" t="n">
        <v>0</v>
      </c>
      <c r="AH21" s="41" t="n">
        <v>-270</v>
      </c>
      <c r="AI21" s="41" t="n">
        <v>-2975</v>
      </c>
      <c r="AJ21" s="41"/>
      <c r="AK21" s="41" t="n">
        <v>0</v>
      </c>
      <c r="AL21" s="41"/>
      <c r="AM21" s="41"/>
      <c r="AN21" s="41"/>
      <c r="AO21" s="41"/>
      <c r="AP21" s="41"/>
      <c r="AQ21" s="41"/>
      <c r="AR21" s="41" t="n">
        <v>0</v>
      </c>
      <c r="AS21" s="41"/>
      <c r="AT21" s="41"/>
      <c r="AU21" s="41"/>
    </row>
    <row r="22">
      <c r="A22" t="str">
        <f t="shared" si="0"/>
        <v>Unlabeled</v>
      </c>
      <c r="B22" t="n">
        <f t="shared" si="1"/>
        <v>0</v>
      </c>
      <c r="L22" t="s">
        <v>336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 t="n">
        <v>29490948.0086</v>
      </c>
      <c r="Y22" s="41" t="n">
        <v>9830593.9429000001</v>
      </c>
      <c r="Z22" s="41" t="n">
        <v>82893380.268600002</v>
      </c>
      <c r="AA22" s="41" t="n">
        <v>75363324.934</v>
      </c>
      <c r="AB22" s="41" t="n">
        <v>7078195.7825999996</v>
      </c>
      <c r="AC22" s="41" t="n">
        <v>3798697.1222999999</v>
      </c>
      <c r="AD22" s="41" t="n">
        <v>106021220.13770001</v>
      </c>
      <c r="AE22" s="41" t="n">
        <v>17946902.779899999</v>
      </c>
      <c r="AF22" s="41" t="n">
        <v>619980.39179999998</v>
      </c>
      <c r="AG22" s="41" t="n">
        <v>1048533.8325</v>
      </c>
      <c r="AH22" s="41" t="n">
        <v>-253649.658</v>
      </c>
      <c r="AI22" s="41" t="n">
        <v>-135859.9613</v>
      </c>
      <c r="AJ22" s="41" t="n">
        <v>-6477.8001000000004</v>
      </c>
      <c r="AK22" s="41" t="n">
        <v>-99723.120599999995</v>
      </c>
      <c r="AL22" s="41"/>
      <c r="AM22" s="41" t="n">
        <v>30000</v>
      </c>
      <c r="AN22" s="41" t="n">
        <v>3581529.4308000002</v>
      </c>
      <c r="AO22" s="41" t="n">
        <v>1345607</v>
      </c>
      <c r="AP22" s="41" t="n">
        <v>-212795.36720000001</v>
      </c>
      <c r="AQ22" s="41" t="n">
        <v>465885</v>
      </c>
      <c r="AR22" s="41" t="n">
        <v>314555.625</v>
      </c>
      <c r="AS22" s="41" t="n">
        <v>386316</v>
      </c>
      <c r="AT22" s="41" t="n">
        <v>0</v>
      </c>
      <c r="AU22" s="41" t="n">
        <v>795031.41700000002</v>
      </c>
    </row>
    <row r="23">
      <c r="A23" t="str">
        <f t="shared" si="0"/>
        <v>Grand Total</v>
      </c>
      <c r="B23" t="str">
        <f t="shared" si="1"/>
      </c>
      <c r="L23" t="s">
        <v>330</v>
      </c>
      <c r="M23" t="s">
        <v>355</v>
      </c>
      <c r="N23" s="41" t="n">
        <f t="shared" ref="N23:AS23" si="4">SUM(N2:N22)</f>
        <v>13544552603.642799</v>
      </c>
      <c r="O23" s="41" t="n">
        <f t="shared" si="4"/>
        <v>12687787735.9758</v>
      </c>
      <c r="P23" s="41" t="n">
        <f t="shared" si="4"/>
        <v>17127093726.690802</v>
      </c>
      <c r="Q23" s="41" t="n">
        <f t="shared" si="4"/>
        <v>25104439327.996002</v>
      </c>
      <c r="R23" s="41" t="n">
        <f t="shared" si="4"/>
        <v>31785650300.339005</v>
      </c>
      <c r="S23" s="41" t="n">
        <f t="shared" si="4"/>
        <v>50538822603.378204</v>
      </c>
      <c r="T23" s="41" t="n">
        <f t="shared" si="4"/>
        <v>72223439064.793213</v>
      </c>
      <c r="U23" s="41" t="n">
        <f t="shared" si="4"/>
        <v>87648045865.04361</v>
      </c>
      <c r="V23" s="41" t="n">
        <f t="shared" si="4"/>
        <v>90329071635.245789</v>
      </c>
      <c r="W23" s="41" t="n">
        <f t="shared" si="4"/>
        <v>82427322158.333801</v>
      </c>
      <c r="X23" s="41" t="n">
        <f t="shared" si="4"/>
        <v>84505710467.665405</v>
      </c>
      <c r="Y23" s="41" t="n">
        <f t="shared" si="4"/>
        <v>79345707391.928513</v>
      </c>
      <c r="Z23" s="41" t="n">
        <f t="shared" si="4"/>
        <v>67178277861.201889</v>
      </c>
      <c r="AA23" s="41" t="n">
        <f t="shared" si="4"/>
        <v>64252616799.5718</v>
      </c>
      <c r="AB23" s="41" t="n">
        <f t="shared" si="4"/>
        <v>37028769033.948799</v>
      </c>
      <c r="AC23" s="41" t="n">
        <f t="shared" si="4"/>
        <v>32361489179.408695</v>
      </c>
      <c r="AD23" s="41" t="n">
        <f t="shared" si="4"/>
        <v>31631618894.847301</v>
      </c>
      <c r="AE23" s="41" t="n">
        <f t="shared" si="4"/>
        <v>34461138202.082497</v>
      </c>
      <c r="AF23" s="41" t="n">
        <f t="shared" si="4"/>
        <v>36651976135.648293</v>
      </c>
      <c r="AG23" s="41" t="n">
        <f t="shared" si="4"/>
        <v>39108791649.611893</v>
      </c>
      <c r="AH23" s="41" t="n">
        <f t="shared" si="4"/>
        <v>37002644651.673203</v>
      </c>
      <c r="AI23" s="41" t="n">
        <f t="shared" si="4"/>
        <v>34154610184.525097</v>
      </c>
      <c r="AJ23" s="41" t="n">
        <f t="shared" si="4"/>
        <v>50166720005.500099</v>
      </c>
      <c r="AK23" s="41" t="n">
        <f t="shared" si="4"/>
        <v>13444878050.044401</v>
      </c>
      <c r="AL23" s="41" t="n">
        <f t="shared" si="4"/>
        <v>283284360624.49854</v>
      </c>
      <c r="AM23" s="41" t="n">
        <f t="shared" si="4"/>
        <v>274184441766.62518</v>
      </c>
      <c r="AN23" s="41" t="n">
        <f t="shared" si="4"/>
        <v>298361785628.39221</v>
      </c>
      <c r="AO23" s="41" t="n">
        <f t="shared" si="4"/>
        <v>320615846805.33838</v>
      </c>
      <c r="AP23" s="41" t="n">
        <f t="shared" si="4"/>
        <v>358955820753.45129</v>
      </c>
      <c r="AQ23" s="41" t="n">
        <f t="shared" si="4"/>
        <v>383855406149.94501</v>
      </c>
      <c r="AR23" s="41" t="n">
        <f t="shared" si="4"/>
        <v>422601499103.58771</v>
      </c>
      <c r="AS23" s="41" t="n">
        <f t="shared" si="4"/>
        <v>387063888597.6571</v>
      </c>
      <c r="AT23" s="41" t="n">
        <v>386316</v>
      </c>
      <c r="AU23" s="41" t="n">
        <v>0</v>
      </c>
    </row>
    <row r="24">
      <c r="O24" s="41" t="n">
        <f t="shared" ref="O24:AG24" si="5">SUM(O9:O23)</f>
        <v>22937631429.6115</v>
      </c>
      <c r="P24" s="41" t="n">
        <f t="shared" si="5"/>
        <v>29712672253.459602</v>
      </c>
      <c r="Q24" s="41" t="n">
        <f t="shared" si="5"/>
        <v>44857699613.945099</v>
      </c>
      <c r="R24" s="41" t="n">
        <f t="shared" si="5"/>
        <v>56091407512.008705</v>
      </c>
      <c r="S24" s="41" t="n">
        <f t="shared" si="5"/>
        <v>86502614068.418503</v>
      </c>
      <c r="T24" s="41" t="n">
        <f t="shared" si="5"/>
        <v>123394264290.81432</v>
      </c>
      <c r="U24" s="41" t="n">
        <f t="shared" si="5"/>
        <v>152549514941.91162</v>
      </c>
      <c r="V24" s="41" t="n">
        <f t="shared" si="5"/>
        <v>154605106295.69507</v>
      </c>
      <c r="W24" s="41" t="n">
        <f t="shared" si="5"/>
        <v>143038974007.01208</v>
      </c>
      <c r="X24" s="41" t="n">
        <f t="shared" si="5"/>
        <v>148268379187.9863</v>
      </c>
      <c r="Y24" s="41" t="n">
        <f t="shared" si="5"/>
        <v>141123660841.85541</v>
      </c>
      <c r="Z24" s="41" t="n">
        <f t="shared" si="5"/>
        <v>118052882765.53238</v>
      </c>
      <c r="AA24" s="41" t="n">
        <f t="shared" si="5"/>
        <v>112621244486.73849</v>
      </c>
      <c r="AB24" s="41" t="n">
        <f t="shared" si="5"/>
        <v>65669065725.424202</v>
      </c>
      <c r="AC24" s="41" t="n">
        <f t="shared" si="5"/>
        <v>58287879840.232788</v>
      </c>
      <c r="AD24" s="41" t="n">
        <f t="shared" si="5"/>
        <v>57233303091.2201</v>
      </c>
      <c r="AE24" s="41" t="n">
        <f t="shared" si="5"/>
        <v>61484957023.999298</v>
      </c>
      <c r="AF24" s="41" t="n">
        <f t="shared" si="5"/>
        <v>66374418123.089088</v>
      </c>
      <c r="AG24" s="41" t="n">
        <f t="shared" si="5"/>
        <v>70724707359.010498</v>
      </c>
      <c r="AH24" s="41" t="n">
        <f t="shared" ref="AH24:AU24" si="6">SUM(AH2:AH23)</f>
        <v>74005289303.346405</v>
      </c>
      <c r="AI24" s="41" t="n">
        <f t="shared" si="6"/>
        <v>68309220369.050194</v>
      </c>
      <c r="AJ24" s="41" t="n">
        <f t="shared" si="6"/>
        <v>100333440011.0002</v>
      </c>
      <c r="AK24" s="41" t="n">
        <f t="shared" si="6"/>
        <v>26889756100.088802</v>
      </c>
      <c r="AL24" s="41" t="n">
        <f t="shared" si="6"/>
        <v>566568721248.99707</v>
      </c>
      <c r="AM24" s="41" t="n">
        <f t="shared" si="6"/>
        <v>548368883533.25037</v>
      </c>
      <c r="AN24" s="41" t="n">
        <f t="shared" si="6"/>
        <v>596723571256.78442</v>
      </c>
      <c r="AO24" s="41" t="n">
        <f t="shared" si="6"/>
        <v>641231693610.67676</v>
      </c>
      <c r="AP24" s="41" t="n">
        <f t="shared" si="6"/>
        <v>717911641506.90259</v>
      </c>
      <c r="AQ24" s="41" t="n">
        <f t="shared" si="6"/>
        <v>767710812299.89001</v>
      </c>
      <c r="AR24" s="41" t="n">
        <f t="shared" si="6"/>
        <v>845202998207.17542</v>
      </c>
      <c r="AS24" s="41" t="n">
        <f t="shared" si="6"/>
        <v>774127777195.31421</v>
      </c>
      <c r="AT24" s="41" t="n">
        <f t="shared" si="6"/>
        <v>414321078365.20349</v>
      </c>
      <c r="AU24" s="41" t="n">
        <f t="shared" si="6"/>
        <v>414381679182.2724</v>
      </c>
      <c r="AV24" s="41" t="n">
        <f>SUM(AV9:AV23)</f>
        <v>0</v>
      </c>
    </row>
    <row r="26">
      <c r="A26" s="24" t="str">
        <f t="shared" ref="A26:A48" si="7">M26</f>
        <v>PlaceOfManufacture_DoD09</v>
      </c>
      <c r="B26" s="24" t="str">
        <f t="shared" ref="B26:B48" si="8">N26</f>
        <v>2000</v>
      </c>
      <c r="C26" s="16" t="n">
        <f t="shared" ref="C26:C48" si="9">AN26</f>
        <v>2016</v>
      </c>
      <c r="D26" s="16" t="n">
        <f t="shared" ref="D26:D48" si="10">AT26</f>
        <v>2022</v>
      </c>
      <c r="E26" s="16" t="n">
        <f t="shared" ref="E26:E48" si="11">AU26</f>
        <v>2022</v>
      </c>
      <c r="F26" s="16" t="n">
        <f t="shared" ref="F26:F48" si="12">AV26</f>
        <v>0</v>
      </c>
      <c r="G26" s="16" t="str">
        <f>D26&amp;"-"&amp;D26</f>
        <v>2022-2022</v>
      </c>
      <c r="H26" s="16" t="str">
        <f>C26&amp;"-"&amp;D26</f>
        <v>2016-2022</v>
      </c>
      <c r="I26" s="16" t="str">
        <f>F26&amp;"/"&amp;E26</f>
        <v>0/2022</v>
      </c>
      <c r="J26" s="16" t="str">
        <f>"Share "&amp;AU26</f>
        <v>Share 2022</v>
      </c>
      <c r="K26" s="16" t="str">
        <f>"Share "&amp;AV26</f>
        <v>Share </v>
      </c>
      <c r="L26" s="16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62" t="str">
        <f t="shared" si="7"/>
        <v>MFG Outside U.S.,
Other Exception or
Waiver</v>
      </c>
      <c r="B27" s="63" t="n">
        <f t="shared" si="8"/>
        <v>0</v>
      </c>
      <c r="C27" s="96" t="n">
        <f t="shared" si="9"/>
        <v>0.69962117015381331</v>
      </c>
      <c r="D27" s="96" t="n">
        <f t="shared" si="10"/>
        <v>4.2252669572953003</v>
      </c>
      <c r="E27" s="96" t="n">
        <f t="shared" si="11"/>
        <v>4.2252669572953003</v>
      </c>
      <c r="F27" s="96" t="str">
        <f t="shared" si="12"/>
      </c>
      <c r="G27" s="81" t="n">
        <f t="shared" ref="G27:G48" si="15">(E27/D27)-1</f>
        <v>0</v>
      </c>
      <c r="H27" s="71" t="n">
        <f t="shared" ref="H27:H48" si="16">(E27/C27)-1</f>
        <v>5.0393640695097401</v>
      </c>
      <c r="I27" s="71" t="e">
        <f t="shared" ref="I27:I48" si="17">F27/E27</f>
        <v>#VALUE!</v>
      </c>
      <c r="J27" s="97" t="n">
        <f t="shared" ref="J27:J48" si="18">AU53</f>
        <v>0.62188219139703371</v>
      </c>
      <c r="K27" s="97" t="str">
        <f t="shared" ref="K27:K48" si="19">AV53</f>
      </c>
      <c r="L27" s="97"/>
      <c r="M27" s="75" t="str">
        <f t="shared" ref="M27:N48" si="20">M2</f>
        <v>MFG Outside U.S.,
Other Exception or
Waiver</v>
      </c>
      <c r="N27" s="75" t="n">
        <f t="shared" si="20"/>
        <v>0</v>
      </c>
      <c r="O27" s="124" t="e">
        <f t="shared" ref="O27:AU27" si="21">IF(O2="","",O2/VLOOKUP(O$26,deflator,2,FALSE)/1000000000)</f>
        <v>#N/A</v>
      </c>
      <c r="P27" s="124" t="str">
        <f t="shared" si="21"/>
      </c>
      <c r="Q27" s="124" t="e">
        <f t="shared" si="21"/>
        <v>#N/A</v>
      </c>
      <c r="R27" s="124" t="e">
        <f t="shared" si="21"/>
        <v>#N/A</v>
      </c>
      <c r="S27" s="124" t="e">
        <f t="shared" si="21"/>
        <v>#N/A</v>
      </c>
      <c r="T27" s="124" t="e">
        <f t="shared" si="21"/>
        <v>#N/A</v>
      </c>
      <c r="U27" s="124" t="e">
        <f t="shared" si="21"/>
        <v>#N/A</v>
      </c>
      <c r="V27" s="124" t="e">
        <f t="shared" si="21"/>
        <v>#N/A</v>
      </c>
      <c r="W27" s="124" t="e">
        <f t="shared" si="21"/>
        <v>#N/A</v>
      </c>
      <c r="X27" s="124" t="e">
        <f t="shared" si="21"/>
        <v>#N/A</v>
      </c>
      <c r="Y27" s="124" t="e">
        <f t="shared" si="21"/>
        <v>#N/A</v>
      </c>
      <c r="Z27" s="124" t="e">
        <f t="shared" si="21"/>
        <v>#N/A</v>
      </c>
      <c r="AA27" s="124" t="e">
        <f t="shared" si="21"/>
        <v>#N/A</v>
      </c>
      <c r="AB27" s="124" t="e">
        <f t="shared" si="21"/>
        <v>#N/A</v>
      </c>
      <c r="AC27" s="124" t="e">
        <f t="shared" si="21"/>
        <v>#N/A</v>
      </c>
      <c r="AD27" s="124" t="e">
        <f t="shared" si="21"/>
        <v>#N/A</v>
      </c>
      <c r="AE27" s="124" t="e">
        <f t="shared" si="21"/>
        <v>#N/A</v>
      </c>
      <c r="AF27" s="124" t="e">
        <f t="shared" si="21"/>
        <v>#N/A</v>
      </c>
      <c r="AG27" s="124" t="e">
        <f t="shared" si="21"/>
        <v>#N/A</v>
      </c>
      <c r="AH27" s="124" t="n">
        <f t="shared" si="21"/>
        <v>0.69052526503031741</v>
      </c>
      <c r="AI27" s="124" t="n">
        <f t="shared" si="21"/>
        <v>0.61841371198616302</v>
      </c>
      <c r="AJ27" s="124" t="n">
        <f t="shared" si="21"/>
        <v>4.2252669572953003</v>
      </c>
      <c r="AK27" s="124" t="n">
        <f t="shared" si="21"/>
        <v>0.28720906409288471</v>
      </c>
      <c r="AL27" s="124" t="n">
        <f t="shared" si="21"/>
        <v>0.62458450466423254</v>
      </c>
      <c r="AM27" s="124" t="n">
        <f t="shared" si="21"/>
        <v>0.60383493548922396</v>
      </c>
      <c r="AN27" s="124" t="n">
        <f t="shared" si="21"/>
        <v>0.69962117015381331</v>
      </c>
      <c r="AO27" s="124" t="n">
        <f t="shared" si="21"/>
        <v>0.31268669802461191</v>
      </c>
      <c r="AP27" s="124" t="n">
        <f t="shared" si="21"/>
        <v>0.34769110886468191</v>
      </c>
      <c r="AQ27" s="124" t="n">
        <f t="shared" si="21"/>
        <v>0.26433702418842142</v>
      </c>
      <c r="AR27" s="124" t="n">
        <f t="shared" si="21"/>
        <v>0.69052526503031741</v>
      </c>
      <c r="AS27" s="124" t="n">
        <f t="shared" si="21"/>
        <v>0.61841371198616302</v>
      </c>
      <c r="AT27" s="124" t="n">
        <f t="shared" si="21"/>
        <v>4.2252669572953003</v>
      </c>
      <c r="AU27" s="123" t="n">
        <f t="shared" si="21"/>
        <v>4.2252669572953003</v>
      </c>
      <c r="AV27" s="90" t="str">
        <f t="shared" ref="AV27:AW43" si="22">IF(AV8="","",AV8/VLOOKUP(AV$20,deflator,2,FALSE)/$B$1)</f>
      </c>
      <c r="AW27" s="90" t="str">
        <f t="shared" si="22"/>
      </c>
      <c r="AX27" s="58"/>
      <c r="AY27" s="58"/>
      <c r="AZ27" s="58"/>
      <c r="BA27" s="58"/>
    </row>
    <row r="28">
      <c r="A28" s="65" t="str">
        <f t="shared" si="7"/>
        <v>MFG Outside U.S.,
Qualifying Country</v>
      </c>
      <c r="B28" s="24" t="n">
        <f t="shared" si="8"/>
        <v>23440338</v>
      </c>
      <c r="C28" s="26" t="n">
        <f t="shared" si="9"/>
        <v>1.3997349241020864</v>
      </c>
      <c r="D28" s="26" t="n">
        <f t="shared" si="10"/>
        <v>6.0551798172991997</v>
      </c>
      <c r="E28" s="26" t="n">
        <f t="shared" si="11"/>
        <v>6.0550790671507997</v>
      </c>
      <c r="F28" s="26" t="str">
        <f t="shared" si="12"/>
      </c>
      <c r="G28" s="29" t="n">
        <f t="shared" si="15"/>
        <v>-1.6638671590296639E-5</v>
      </c>
      <c r="H28" s="25" t="n">
        <f t="shared" si="16"/>
        <v>3.3258755374951168</v>
      </c>
      <c r="I28" s="25" t="e">
        <f t="shared" si="17"/>
        <v>#VALUE!</v>
      </c>
      <c r="J28" s="11" t="n">
        <f t="shared" si="18"/>
        <v>1</v>
      </c>
      <c r="K28" s="11" t="str">
        <f t="shared" si="19"/>
      </c>
      <c r="L28" s="11"/>
      <c r="M28" s="1" t="str">
        <f t="shared" si="20"/>
        <v>MFG Outside U.S.,
Qualifying Country</v>
      </c>
      <c r="N28" s="1" t="n">
        <f t="shared" si="20"/>
        <v>23440338</v>
      </c>
      <c r="O28" s="90" t="e">
        <f t="shared" ref="O28:AU28" si="23">IF(O3="","",O3/VLOOKUP(O$26,deflator,2,FALSE)/1000000000)</f>
        <v>#N/A</v>
      </c>
      <c r="P28" s="90" t="e">
        <f t="shared" si="23"/>
        <v>#N/A</v>
      </c>
      <c r="Q28" s="90" t="e">
        <f t="shared" si="23"/>
        <v>#N/A</v>
      </c>
      <c r="R28" s="90" t="e">
        <f t="shared" si="23"/>
        <v>#N/A</v>
      </c>
      <c r="S28" s="90" t="e">
        <f t="shared" si="23"/>
        <v>#N/A</v>
      </c>
      <c r="T28" s="90" t="e">
        <f t="shared" si="23"/>
        <v>#N/A</v>
      </c>
      <c r="U28" s="90" t="e">
        <f t="shared" si="23"/>
        <v>#N/A</v>
      </c>
      <c r="V28" s="90" t="e">
        <f t="shared" si="23"/>
        <v>#N/A</v>
      </c>
      <c r="W28" s="90" t="e">
        <f t="shared" si="23"/>
        <v>#N/A</v>
      </c>
      <c r="X28" s="90" t="e">
        <f t="shared" si="23"/>
        <v>#N/A</v>
      </c>
      <c r="Y28" s="90" t="e">
        <f t="shared" si="23"/>
        <v>#N/A</v>
      </c>
      <c r="Z28" s="90" t="e">
        <f t="shared" si="23"/>
        <v>#N/A</v>
      </c>
      <c r="AA28" s="90" t="e">
        <f t="shared" si="23"/>
        <v>#N/A</v>
      </c>
      <c r="AB28" s="90" t="e">
        <f t="shared" si="23"/>
        <v>#N/A</v>
      </c>
      <c r="AC28" s="90" t="e">
        <f t="shared" si="23"/>
        <v>#N/A</v>
      </c>
      <c r="AD28" s="90" t="e">
        <f t="shared" si="23"/>
        <v>#N/A</v>
      </c>
      <c r="AE28" s="90" t="e">
        <f t="shared" si="23"/>
        <v>#N/A</v>
      </c>
      <c r="AF28" s="90" t="e">
        <f t="shared" si="23"/>
        <v>#N/A</v>
      </c>
      <c r="AG28" s="90" t="e">
        <f t="shared" si="23"/>
        <v>#N/A</v>
      </c>
      <c r="AH28" s="90" t="n">
        <f t="shared" si="23"/>
        <v>3.0027733630843492</v>
      </c>
      <c r="AI28" s="90" t="n">
        <f t="shared" si="23"/>
        <v>3.6795343792683286</v>
      </c>
      <c r="AJ28" s="90" t="n">
        <f t="shared" si="23"/>
        <v>6.0551798172991997</v>
      </c>
      <c r="AK28" s="90" t="n">
        <f t="shared" si="23"/>
        <v>4.0319974357599833</v>
      </c>
      <c r="AL28" s="90" t="n">
        <f t="shared" si="23"/>
        <v>0.7125106856200617</v>
      </c>
      <c r="AM28" s="90" t="n">
        <f t="shared" si="23"/>
        <v>0.61620591354506205</v>
      </c>
      <c r="AN28" s="90" t="n">
        <f t="shared" si="23"/>
        <v>1.3997349241020864</v>
      </c>
      <c r="AO28" s="90" t="n">
        <f t="shared" si="23"/>
        <v>3.3694062006623064</v>
      </c>
      <c r="AP28" s="90" t="n">
        <f t="shared" si="23"/>
        <v>3.0981419862980006</v>
      </c>
      <c r="AQ28" s="90" t="n">
        <f t="shared" si="23"/>
        <v>4.0843851478332693</v>
      </c>
      <c r="AR28" s="90" t="n">
        <f t="shared" si="23"/>
        <v>3.0027733630843492</v>
      </c>
      <c r="AS28" s="90" t="n">
        <f t="shared" si="23"/>
        <v>3.6795343792683286</v>
      </c>
      <c r="AT28" s="90" t="n">
        <f t="shared" si="23"/>
        <v>6.0551798172991997</v>
      </c>
      <c r="AU28" s="122" t="n">
        <f t="shared" si="23"/>
        <v>6.0550790671507997</v>
      </c>
      <c r="AV28" s="90" t="str">
        <f t="shared" si="22"/>
      </c>
      <c r="AW28" s="90" t="str">
        <f t="shared" si="22"/>
      </c>
      <c r="AX28" s="58"/>
      <c r="AY28" s="58"/>
      <c r="AZ28" s="58"/>
      <c r="BA28" s="58"/>
    </row>
    <row r="29">
      <c r="A29" s="65" t="str">
        <f t="shared" si="7"/>
        <v>MFG Outside U.S.,
Use outside U.S.</v>
      </c>
      <c r="B29" s="24" t="n">
        <f t="shared" si="8"/>
        <v>4554679</v>
      </c>
      <c r="C29" s="26" t="n">
        <f t="shared" si="9"/>
        <v>3.9777450559397813</v>
      </c>
      <c r="D29" s="26" t="n">
        <f t="shared" si="10"/>
        <v>2.3389127245056001</v>
      </c>
      <c r="E29" s="26" t="n">
        <f t="shared" si="11"/>
        <v>2.3388275863024997</v>
      </c>
      <c r="F29" s="26" t="str">
        <f t="shared" si="12"/>
      </c>
      <c r="G29" s="29" t="n">
        <f t="shared" si="15"/>
        <v>-3.6400761006749605E-5</v>
      </c>
      <c r="H29" s="25" t="n">
        <f t="shared" si="16"/>
        <v>-0.41202174764568245</v>
      </c>
      <c r="I29" s="25" t="e">
        <f t="shared" si="17"/>
        <v>#VALUE!</v>
      </c>
      <c r="J29" s="11" t="n">
        <f t="shared" si="18"/>
        <v>0.99917724349836512</v>
      </c>
      <c r="K29" s="11" t="str">
        <f t="shared" si="19"/>
      </c>
      <c r="L29" s="11"/>
      <c r="M29" s="1" t="str">
        <f t="shared" si="20"/>
        <v>MFG Outside U.S.,
Use outside U.S.</v>
      </c>
      <c r="N29" s="1" t="n">
        <f t="shared" si="20"/>
        <v>4554679</v>
      </c>
      <c r="O29" s="90" t="e">
        <f t="shared" ref="O29:AU29" si="24">IF(O4="","",O4/VLOOKUP(O$26,deflator,2,FALSE)/1000000000)</f>
        <v>#N/A</v>
      </c>
      <c r="P29" s="90" t="e">
        <f t="shared" si="24"/>
        <v>#N/A</v>
      </c>
      <c r="Q29" s="90" t="e">
        <f t="shared" si="24"/>
        <v>#N/A</v>
      </c>
      <c r="R29" s="90" t="e">
        <f t="shared" si="24"/>
        <v>#N/A</v>
      </c>
      <c r="S29" s="90" t="e">
        <f t="shared" si="24"/>
        <v>#N/A</v>
      </c>
      <c r="T29" s="90" t="e">
        <f t="shared" si="24"/>
        <v>#N/A</v>
      </c>
      <c r="U29" s="90" t="e">
        <f t="shared" si="24"/>
        <v>#N/A</v>
      </c>
      <c r="V29" s="90" t="e">
        <f t="shared" si="24"/>
        <v>#N/A</v>
      </c>
      <c r="W29" s="90" t="e">
        <f t="shared" si="24"/>
        <v>#N/A</v>
      </c>
      <c r="X29" s="90" t="e">
        <f t="shared" si="24"/>
        <v>#N/A</v>
      </c>
      <c r="Y29" s="90" t="e">
        <f t="shared" si="24"/>
        <v>#N/A</v>
      </c>
      <c r="Z29" s="90" t="e">
        <f t="shared" si="24"/>
        <v>#N/A</v>
      </c>
      <c r="AA29" s="90" t="e">
        <f t="shared" si="24"/>
        <v>#N/A</v>
      </c>
      <c r="AB29" s="90" t="e">
        <f t="shared" si="24"/>
        <v>#N/A</v>
      </c>
      <c r="AC29" s="90" t="e">
        <f t="shared" si="24"/>
        <v>#N/A</v>
      </c>
      <c r="AD29" s="90" t="e">
        <f t="shared" si="24"/>
        <v>#N/A</v>
      </c>
      <c r="AE29" s="90" t="e">
        <f t="shared" si="24"/>
        <v>#N/A</v>
      </c>
      <c r="AF29" s="90" t="e">
        <f t="shared" si="24"/>
        <v>#N/A</v>
      </c>
      <c r="AG29" s="90" t="e">
        <f t="shared" si="24"/>
        <v>#N/A</v>
      </c>
      <c r="AH29" s="90" t="n">
        <f t="shared" si="24"/>
        <v>2.5707126881695541</v>
      </c>
      <c r="AI29" s="90" t="n">
        <f t="shared" si="24"/>
        <v>2.1652895841971036</v>
      </c>
      <c r="AJ29" s="90" t="n">
        <f t="shared" si="24"/>
        <v>2.3389127245056001</v>
      </c>
      <c r="AK29" s="90" t="n">
        <f t="shared" si="24"/>
        <v>1.731294077293583</v>
      </c>
      <c r="AL29" s="90" t="n">
        <f t="shared" si="24"/>
        <v>6.5758345402276888</v>
      </c>
      <c r="AM29" s="90" t="n">
        <f t="shared" si="24"/>
        <v>5.4251300780788547</v>
      </c>
      <c r="AN29" s="90" t="n">
        <f t="shared" si="24"/>
        <v>3.9777450559397813</v>
      </c>
      <c r="AO29" s="90" t="n">
        <f t="shared" si="24"/>
        <v>3.8322354477285767</v>
      </c>
      <c r="AP29" s="90" t="n">
        <f t="shared" si="24"/>
        <v>3.3386436942116355</v>
      </c>
      <c r="AQ29" s="90" t="n">
        <f t="shared" si="24"/>
        <v>3.1685389560837551</v>
      </c>
      <c r="AR29" s="90" t="n">
        <f t="shared" si="24"/>
        <v>2.5707126881695541</v>
      </c>
      <c r="AS29" s="90" t="n">
        <f t="shared" si="24"/>
        <v>2.1652895841971036</v>
      </c>
      <c r="AT29" s="90" t="n">
        <f t="shared" si="24"/>
        <v>2.3389127245056001</v>
      </c>
      <c r="AU29" s="122" t="n">
        <f t="shared" si="24"/>
        <v>2.3388275863024997</v>
      </c>
      <c r="AV29" s="90" t="str">
        <f t="shared" si="22"/>
      </c>
      <c r="AW29" s="90" t="str">
        <f t="shared" si="22"/>
      </c>
      <c r="AX29" s="58"/>
      <c r="AY29" s="58"/>
      <c r="AZ29" s="58"/>
      <c r="BA29" s="58"/>
    </row>
    <row r="30">
      <c r="A30" s="65" t="str">
        <f t="shared" si="7"/>
        <v>Not MFG, Foreign
Place of
Performance</v>
      </c>
      <c r="B30" s="24" t="n">
        <f t="shared" si="8"/>
        <v>0</v>
      </c>
      <c r="C30" s="26" t="n">
        <f t="shared" si="9"/>
        <v>0.92853277307136572</v>
      </c>
      <c r="D30" s="26" t="n">
        <f t="shared" si="10"/>
        <v>0.59597371234669994</v>
      </c>
      <c r="E30" s="26" t="n">
        <f t="shared" si="11"/>
        <v>0.59597371234669994</v>
      </c>
      <c r="F30" s="26" t="str">
        <f t="shared" si="12"/>
      </c>
      <c r="G30" s="29" t="n">
        <f t="shared" si="15"/>
        <v>0</v>
      </c>
      <c r="H30" s="25" t="n">
        <f t="shared" si="16"/>
        <v>-0.35815543658694937</v>
      </c>
      <c r="I30" s="25" t="e">
        <f t="shared" si="17"/>
        <v>#VALUE!</v>
      </c>
      <c r="J30" s="11" t="n">
        <f t="shared" si="18"/>
        <v>3.0768532132103184E-3</v>
      </c>
      <c r="K30" s="11" t="str">
        <f t="shared" si="19"/>
      </c>
      <c r="L30" s="11"/>
      <c r="M30" s="1" t="str">
        <f t="shared" si="20"/>
        <v>Not MFG, Foreign
Place of
Performance</v>
      </c>
      <c r="N30" s="1" t="n">
        <f t="shared" si="20"/>
        <v>0</v>
      </c>
      <c r="O30" s="90" t="str">
        <f t="shared" ref="O30:AU30" si="25">IF(O5="","",O5/VLOOKUP(O$26,deflator,2,FALSE)/1000000000)</f>
      </c>
      <c r="P30" s="90" t="e">
        <f t="shared" si="25"/>
        <v>#N/A</v>
      </c>
      <c r="Q30" s="90" t="e">
        <f t="shared" si="25"/>
        <v>#N/A</v>
      </c>
      <c r="R30" s="90" t="e">
        <f t="shared" si="25"/>
        <v>#N/A</v>
      </c>
      <c r="S30" s="90" t="e">
        <f t="shared" si="25"/>
        <v>#N/A</v>
      </c>
      <c r="T30" s="90" t="e">
        <f t="shared" si="25"/>
        <v>#N/A</v>
      </c>
      <c r="U30" s="90" t="e">
        <f t="shared" si="25"/>
        <v>#N/A</v>
      </c>
      <c r="V30" s="90" t="e">
        <f t="shared" si="25"/>
        <v>#N/A</v>
      </c>
      <c r="W30" s="90" t="e">
        <f t="shared" si="25"/>
        <v>#N/A</v>
      </c>
      <c r="X30" s="90" t="e">
        <f t="shared" si="25"/>
        <v>#N/A</v>
      </c>
      <c r="Y30" s="90" t="e">
        <f t="shared" si="25"/>
        <v>#N/A</v>
      </c>
      <c r="Z30" s="90" t="e">
        <f t="shared" si="25"/>
        <v>#N/A</v>
      </c>
      <c r="AA30" s="90" t="e">
        <f t="shared" si="25"/>
        <v>#N/A</v>
      </c>
      <c r="AB30" s="90" t="e">
        <f t="shared" si="25"/>
        <v>#N/A</v>
      </c>
      <c r="AC30" s="90" t="e">
        <f t="shared" si="25"/>
        <v>#N/A</v>
      </c>
      <c r="AD30" s="90" t="e">
        <f t="shared" si="25"/>
        <v>#N/A</v>
      </c>
      <c r="AE30" s="90" t="e">
        <f t="shared" si="25"/>
        <v>#N/A</v>
      </c>
      <c r="AF30" s="90" t="e">
        <f t="shared" si="25"/>
        <v>#N/A</v>
      </c>
      <c r="AG30" s="90" t="e">
        <f t="shared" si="25"/>
        <v>#N/A</v>
      </c>
      <c r="AH30" s="90" t="n">
        <f t="shared" si="25"/>
        <v>0.81559789228657797</v>
      </c>
      <c r="AI30" s="90" t="n">
        <f t="shared" si="25"/>
        <v>0.57687297252475356</v>
      </c>
      <c r="AJ30" s="90" t="n">
        <f t="shared" si="25"/>
        <v>0.59597371234669994</v>
      </c>
      <c r="AK30" s="90" t="n">
        <f t="shared" si="25"/>
        <v>0.35396144695311677</v>
      </c>
      <c r="AL30" s="90" t="n">
        <f t="shared" si="25"/>
        <v>1.8526163622557219</v>
      </c>
      <c r="AM30" s="90" t="n">
        <f t="shared" si="25"/>
        <v>0.85914456661550909</v>
      </c>
      <c r="AN30" s="90" t="n">
        <f t="shared" si="25"/>
        <v>0.92853277307136572</v>
      </c>
      <c r="AO30" s="90" t="n">
        <f t="shared" si="25"/>
        <v>0.95447806549833059</v>
      </c>
      <c r="AP30" s="90" t="n">
        <f t="shared" si="25"/>
        <v>0.94217755375765622</v>
      </c>
      <c r="AQ30" s="90" t="n">
        <f t="shared" si="25"/>
        <v>0.74961726295322462</v>
      </c>
      <c r="AR30" s="90" t="n">
        <f t="shared" si="25"/>
        <v>0.81559789228657797</v>
      </c>
      <c r="AS30" s="90" t="n">
        <f t="shared" si="25"/>
        <v>0.57687297252475356</v>
      </c>
      <c r="AT30" s="90" t="n">
        <f t="shared" si="25"/>
        <v>0.59597371234669994</v>
      </c>
      <c r="AU30" s="122" t="n">
        <f t="shared" si="25"/>
        <v>0.59597371234669994</v>
      </c>
      <c r="AV30" s="90" t="str">
        <f t="shared" si="22"/>
      </c>
      <c r="AW30" s="90" t="str">
        <f t="shared" si="22"/>
      </c>
      <c r="AX30" s="58"/>
      <c r="AY30" s="58"/>
      <c r="AZ30" s="58"/>
      <c r="BA30" s="58"/>
    </row>
    <row r="31">
      <c r="A31" s="65" t="str">
        <f t="shared" si="7"/>
        <v>Not MFG, U.S. Place
of Performance</v>
      </c>
      <c r="B31" s="24" t="n">
        <f t="shared" si="8"/>
        <v>0</v>
      </c>
      <c r="C31" s="26" t="n">
        <f t="shared" si="9"/>
        <v>4.7507467246922671E-4</v>
      </c>
      <c r="D31" s="26" t="n">
        <f t="shared" si="10"/>
        <v>1.38881771285E-2</v>
      </c>
      <c r="E31" s="26" t="n">
        <f t="shared" si="11"/>
        <v>1.38881771285E-2</v>
      </c>
      <c r="F31" s="26" t="str">
        <f t="shared" si="12"/>
      </c>
      <c r="G31" s="29" t="n">
        <f t="shared" si="15"/>
        <v>0</v>
      </c>
      <c r="H31" s="25" t="n">
        <f t="shared" si="16"/>
        <v>28.233671953748736</v>
      </c>
      <c r="I31" s="25" t="e">
        <f t="shared" si="17"/>
        <v>#VALUE!</v>
      </c>
      <c r="J31" s="11" t="n">
        <f t="shared" si="18"/>
        <v>1.3123021197855248E-3</v>
      </c>
      <c r="K31" s="11" t="str">
        <f t="shared" si="19"/>
      </c>
      <c r="L31" s="11"/>
      <c r="M31" s="1" t="str">
        <f t="shared" si="20"/>
        <v>Not MFG, U.S. Place
of Performance</v>
      </c>
      <c r="N31" s="1" t="n">
        <f t="shared" si="20"/>
        <v>0</v>
      </c>
      <c r="O31" s="90" t="str">
        <f t="shared" ref="O31:AU31" si="26">IF(O6="","",O6/VLOOKUP(O$26,deflator,2,FALSE)/1000000000)</f>
      </c>
      <c r="P31" s="90" t="str">
        <f t="shared" si="26"/>
      </c>
      <c r="Q31" s="90" t="str">
        <f t="shared" si="26"/>
      </c>
      <c r="R31" s="90" t="e">
        <f t="shared" si="26"/>
        <v>#N/A</v>
      </c>
      <c r="S31" s="90" t="e">
        <f t="shared" si="26"/>
        <v>#N/A</v>
      </c>
      <c r="T31" s="90" t="e">
        <f t="shared" si="26"/>
        <v>#N/A</v>
      </c>
      <c r="U31" s="90" t="e">
        <f t="shared" si="26"/>
        <v>#N/A</v>
      </c>
      <c r="V31" s="90" t="e">
        <f t="shared" si="26"/>
        <v>#N/A</v>
      </c>
      <c r="W31" s="90" t="e">
        <f t="shared" si="26"/>
        <v>#N/A</v>
      </c>
      <c r="X31" s="90" t="e">
        <f t="shared" si="26"/>
        <v>#N/A</v>
      </c>
      <c r="Y31" s="90" t="e">
        <f t="shared" si="26"/>
        <v>#N/A</v>
      </c>
      <c r="Z31" s="90" t="e">
        <f t="shared" si="26"/>
        <v>#N/A</v>
      </c>
      <c r="AA31" s="90" t="e">
        <f t="shared" si="26"/>
        <v>#N/A</v>
      </c>
      <c r="AB31" s="90" t="e">
        <f t="shared" si="26"/>
        <v>#N/A</v>
      </c>
      <c r="AC31" s="90" t="e">
        <f t="shared" si="26"/>
        <v>#N/A</v>
      </c>
      <c r="AD31" s="90" t="e">
        <f t="shared" si="26"/>
        <v>#N/A</v>
      </c>
      <c r="AE31" s="90" t="e">
        <f t="shared" si="26"/>
        <v>#N/A</v>
      </c>
      <c r="AF31" s="90" t="e">
        <f t="shared" si="26"/>
        <v>#N/A</v>
      </c>
      <c r="AG31" s="90" t="e">
        <f t="shared" si="26"/>
        <v>#N/A</v>
      </c>
      <c r="AH31" s="90" t="n">
        <f t="shared" si="26"/>
        <v>4.4303393520394637E-3</v>
      </c>
      <c r="AI31" s="90" t="n">
        <f t="shared" si="26"/>
        <v>8.4383801716800249E-3</v>
      </c>
      <c r="AJ31" s="90" t="n">
        <f t="shared" si="26"/>
        <v>1.38881771285E-2</v>
      </c>
      <c r="AK31" s="90" t="n">
        <f t="shared" si="26"/>
        <v>7.8283717340938409E-5</v>
      </c>
      <c r="AL31" s="90" t="n">
        <f t="shared" si="26"/>
        <v>2.6171363797029713E-3</v>
      </c>
      <c r="AM31" s="90" t="n">
        <f t="shared" si="26"/>
        <v>2.1029734276401061E-4</v>
      </c>
      <c r="AN31" s="90" t="n">
        <f t="shared" si="26"/>
        <v>4.7507467246922671E-4</v>
      </c>
      <c r="AO31" s="90" t="n">
        <f t="shared" si="26"/>
        <v>3.7022402131475632E-2</v>
      </c>
      <c r="AP31" s="90" t="n">
        <f t="shared" si="26"/>
        <v>9.4775315169885787E-4</v>
      </c>
      <c r="AQ31" s="90" t="n">
        <f t="shared" si="26"/>
        <v>3.1063475529459687E-3</v>
      </c>
      <c r="AR31" s="90" t="n">
        <f t="shared" si="26"/>
        <v>4.4303393520394637E-3</v>
      </c>
      <c r="AS31" s="90" t="n">
        <f t="shared" si="26"/>
        <v>8.4383801716800249E-3</v>
      </c>
      <c r="AT31" s="90" t="n">
        <f t="shared" si="26"/>
        <v>1.38881771285E-2</v>
      </c>
      <c r="AU31" s="122" t="n">
        <f t="shared" si="26"/>
        <v>1.38881771285E-2</v>
      </c>
      <c r="AV31" s="90" t="str">
        <f t="shared" si="22"/>
      </c>
      <c r="AW31" s="90" t="str">
        <f t="shared" si="22"/>
      </c>
      <c r="AX31" s="58"/>
      <c r="AY31" s="58"/>
      <c r="AZ31" s="58"/>
      <c r="BA31" s="58"/>
    </row>
    <row r="32">
      <c r="A32" s="65" t="str">
        <f t="shared" si="7"/>
        <v>U.S. Manufactured,
Foreign Vendor or
Origin</v>
      </c>
      <c r="B32" s="24" t="n">
        <f t="shared" si="8"/>
        <v>8623962</v>
      </c>
      <c r="C32" s="26" t="n">
        <f t="shared" si="9"/>
        <v>167.14908505691565</v>
      </c>
      <c r="D32" s="26" t="n">
        <f t="shared" si="10"/>
        <v>193.681848061414</v>
      </c>
      <c r="E32" s="26" t="n">
        <f t="shared" si="11"/>
        <v>193.683995609362</v>
      </c>
      <c r="F32" s="26" t="str">
        <f t="shared" si="12"/>
      </c>
      <c r="G32" s="29" t="n">
        <f t="shared" si="15"/>
        <v>1.1088018673444111E-5</v>
      </c>
      <c r="H32" s="25" t="n">
        <f t="shared" si="16"/>
        <v>0.15874995991399521</v>
      </c>
      <c r="I32" s="25" t="e">
        <f t="shared" si="17"/>
        <v>#VALUE!</v>
      </c>
      <c r="J32" s="11" t="n">
        <f t="shared" si="18"/>
        <v>0.99482061919897358</v>
      </c>
      <c r="K32" s="11" t="str">
        <f t="shared" si="19"/>
      </c>
      <c r="L32" s="11"/>
      <c r="M32" s="1" t="str">
        <f t="shared" si="20"/>
        <v>U.S. Manufactured,
Foreign Vendor or
Origin</v>
      </c>
      <c r="N32" s="1" t="n">
        <f t="shared" si="20"/>
        <v>8623962</v>
      </c>
      <c r="O32" s="90" t="e">
        <f t="shared" ref="O32:AU32" si="27">IF(O7="","",O7/VLOOKUP(O$26,deflator,2,FALSE)/1000000000)</f>
        <v>#N/A</v>
      </c>
      <c r="P32" s="90" t="e">
        <f t="shared" si="27"/>
        <v>#N/A</v>
      </c>
      <c r="Q32" s="90" t="e">
        <f t="shared" si="27"/>
        <v>#N/A</v>
      </c>
      <c r="R32" s="90" t="e">
        <f t="shared" si="27"/>
        <v>#N/A</v>
      </c>
      <c r="S32" s="90" t="e">
        <f t="shared" si="27"/>
        <v>#N/A</v>
      </c>
      <c r="T32" s="90" t="e">
        <f t="shared" si="27"/>
        <v>#N/A</v>
      </c>
      <c r="U32" s="90" t="e">
        <f t="shared" si="27"/>
        <v>#N/A</v>
      </c>
      <c r="V32" s="90" t="e">
        <f t="shared" si="27"/>
        <v>#N/A</v>
      </c>
      <c r="W32" s="90" t="e">
        <f t="shared" si="27"/>
        <v>#N/A</v>
      </c>
      <c r="X32" s="90" t="e">
        <f t="shared" si="27"/>
        <v>#N/A</v>
      </c>
      <c r="Y32" s="90" t="e">
        <f t="shared" si="27"/>
        <v>#N/A</v>
      </c>
      <c r="Z32" s="90" t="e">
        <f t="shared" si="27"/>
        <v>#N/A</v>
      </c>
      <c r="AA32" s="90" t="e">
        <f t="shared" si="27"/>
        <v>#N/A</v>
      </c>
      <c r="AB32" s="90" t="e">
        <f t="shared" si="27"/>
        <v>#N/A</v>
      </c>
      <c r="AC32" s="90" t="e">
        <f t="shared" si="27"/>
        <v>#N/A</v>
      </c>
      <c r="AD32" s="90" t="e">
        <f t="shared" si="27"/>
        <v>#N/A</v>
      </c>
      <c r="AE32" s="90" t="e">
        <f t="shared" si="27"/>
        <v>#N/A</v>
      </c>
      <c r="AF32" s="90" t="e">
        <f t="shared" si="27"/>
        <v>#N/A</v>
      </c>
      <c r="AG32" s="90" t="e">
        <f t="shared" si="27"/>
        <v>#N/A</v>
      </c>
      <c r="AH32" s="90" t="n">
        <f t="shared" si="27"/>
        <v>0.11763402754686587</v>
      </c>
      <c r="AI32" s="90" t="n">
        <f t="shared" si="27"/>
        <v>0.14123734696633955</v>
      </c>
      <c r="AJ32" s="90" t="n">
        <f t="shared" si="27"/>
        <v>0.21882929771029999</v>
      </c>
      <c r="AK32" s="90" t="n">
        <f t="shared" si="27"/>
        <v>0.14491900072672664</v>
      </c>
      <c r="AL32" s="90" t="n">
        <f t="shared" si="27"/>
        <v>145.77185162162354</v>
      </c>
      <c r="AM32" s="90" t="n">
        <f t="shared" si="27"/>
        <v>146.7724875066429</v>
      </c>
      <c r="AN32" s="90" t="n">
        <f t="shared" si="27"/>
        <v>167.14908505691565</v>
      </c>
      <c r="AO32" s="90" t="n">
        <f t="shared" si="27"/>
        <v>180.82926820831105</v>
      </c>
      <c r="AP32" s="90" t="n">
        <f t="shared" si="27"/>
        <v>198.82263943251365</v>
      </c>
      <c r="AQ32" s="90" t="n">
        <f t="shared" si="27"/>
        <v>206.06839958448478</v>
      </c>
      <c r="AR32" s="90" t="n">
        <f t="shared" si="27"/>
        <v>232.15409344441466</v>
      </c>
      <c r="AS32" s="90" t="n">
        <f t="shared" si="27"/>
        <v>197.9850083620824</v>
      </c>
      <c r="AT32" s="90" t="n">
        <f t="shared" si="27"/>
        <v>193.681848061414</v>
      </c>
      <c r="AU32" s="122" t="n">
        <f t="shared" si="27"/>
        <v>193.683995609362</v>
      </c>
      <c r="AV32" s="90" t="str">
        <f t="shared" si="22"/>
      </c>
      <c r="AW32" s="90" t="str">
        <f t="shared" si="22"/>
      </c>
      <c r="AX32" s="58"/>
      <c r="AY32" s="58"/>
      <c r="AZ32" s="58"/>
      <c r="BA32" s="58"/>
    </row>
    <row r="33">
      <c r="A33" s="65" t="n">
        <f t="shared" si="7"/>
        <v>0</v>
      </c>
      <c r="B33" s="24" t="n">
        <f t="shared" si="8"/>
        <v>2621969519</v>
      </c>
      <c r="C33" s="26" t="n">
        <f t="shared" si="9"/>
        <v>0.16910144577656427</v>
      </c>
      <c r="D33" s="26" t="n">
        <f t="shared" si="10"/>
        <v>0.21882929771029999</v>
      </c>
      <c r="E33" s="26" t="n">
        <f t="shared" si="11"/>
        <v>0.21881119306970001</v>
      </c>
      <c r="F33" s="26" t="str">
        <f t="shared" si="12"/>
      </c>
      <c r="G33" s="29" t="n">
        <f t="shared" si="15"/>
        <v>-8.2734079894342116E-5</v>
      </c>
      <c r="H33" s="25" t="n">
        <f t="shared" si="16"/>
        <v>0.29396405846711571</v>
      </c>
      <c r="I33" s="25" t="e">
        <f t="shared" si="17"/>
        <v>#VALUE!</v>
      </c>
      <c r="J33" s="11" t="n">
        <f t="shared" si="18"/>
        <v>0.99357502112482876</v>
      </c>
      <c r="K33" s="11" t="str">
        <f t="shared" si="19"/>
      </c>
      <c r="L33" s="11"/>
      <c r="M33" s="1" t="n">
        <f t="shared" si="20"/>
        <v>0</v>
      </c>
      <c r="N33" s="1" t="n">
        <f t="shared" si="20"/>
        <v>2621969519</v>
      </c>
      <c r="O33" s="90" t="e">
        <f t="shared" ref="O33:AU33" si="28">IF(O8="","",O8/VLOOKUP(O$26,deflator,2,FALSE)/1000000000)</f>
        <v>#N/A</v>
      </c>
      <c r="P33" s="90" t="e">
        <f t="shared" si="28"/>
        <v>#N/A</v>
      </c>
      <c r="Q33" s="90" t="e">
        <f t="shared" si="28"/>
        <v>#N/A</v>
      </c>
      <c r="R33" s="90" t="e">
        <f t="shared" si="28"/>
        <v>#N/A</v>
      </c>
      <c r="S33" s="90" t="e">
        <f t="shared" si="28"/>
        <v>#N/A</v>
      </c>
      <c r="T33" s="90" t="e">
        <f t="shared" si="28"/>
        <v>#N/A</v>
      </c>
      <c r="U33" s="90" t="e">
        <f t="shared" si="28"/>
        <v>#N/A</v>
      </c>
      <c r="V33" s="90" t="e">
        <f t="shared" si="28"/>
        <v>#N/A</v>
      </c>
      <c r="W33" s="90" t="e">
        <f t="shared" si="28"/>
        <v>#N/A</v>
      </c>
      <c r="X33" s="90" t="e">
        <f t="shared" si="28"/>
        <v>#N/A</v>
      </c>
      <c r="Y33" s="90" t="e">
        <f t="shared" si="28"/>
        <v>#N/A</v>
      </c>
      <c r="Z33" s="90" t="e">
        <f t="shared" si="28"/>
        <v>#N/A</v>
      </c>
      <c r="AA33" s="90" t="e">
        <f t="shared" si="28"/>
        <v>#N/A</v>
      </c>
      <c r="AB33" s="90" t="e">
        <f t="shared" si="28"/>
        <v>#N/A</v>
      </c>
      <c r="AC33" s="90" t="e">
        <f t="shared" si="28"/>
        <v>#N/A</v>
      </c>
      <c r="AD33" s="90" t="e">
        <f t="shared" si="28"/>
        <v>#N/A</v>
      </c>
      <c r="AE33" s="90" t="e">
        <f t="shared" si="28"/>
        <v>#N/A</v>
      </c>
      <c r="AF33" s="90" t="e">
        <f t="shared" si="28"/>
        <v>#N/A</v>
      </c>
      <c r="AG33" s="90" t="e">
        <f t="shared" si="28"/>
        <v>#N/A</v>
      </c>
      <c r="AH33" s="90" t="n">
        <f t="shared" si="28"/>
        <v>-3.3686752864930155E-4</v>
      </c>
      <c r="AI33" s="90" t="n">
        <f t="shared" si="28"/>
        <v>-1.5412069820681837E-4</v>
      </c>
      <c r="AJ33" s="90" t="n">
        <f t="shared" si="28"/>
        <v>-2.1745590284000002E-3</v>
      </c>
      <c r="AK33" s="90" t="n">
        <f t="shared" si="28"/>
        <v>0</v>
      </c>
      <c r="AL33" s="90" t="n">
        <f t="shared" si="28"/>
        <v>0.43643502518545407</v>
      </c>
      <c r="AM33" s="90" t="n">
        <f t="shared" si="28"/>
        <v>0.21637097460262855</v>
      </c>
      <c r="AN33" s="90" t="n">
        <f t="shared" si="28"/>
        <v>0.16910144577656427</v>
      </c>
      <c r="AO33" s="90" t="n">
        <f t="shared" si="28"/>
        <v>0.18897570331157051</v>
      </c>
      <c r="AP33" s="90" t="n">
        <f t="shared" si="28"/>
        <v>0.18645871949168896</v>
      </c>
      <c r="AQ33" s="90" t="n">
        <f t="shared" si="28"/>
        <v>0.12727330397385811</v>
      </c>
      <c r="AR33" s="90" t="n">
        <f t="shared" si="28"/>
        <v>0.11763402754686587</v>
      </c>
      <c r="AS33" s="90" t="n">
        <f t="shared" si="28"/>
        <v>0.14123734696633955</v>
      </c>
      <c r="AT33" s="90" t="n">
        <f t="shared" si="28"/>
        <v>0.21882929771029999</v>
      </c>
      <c r="AU33" s="122" t="n">
        <f t="shared" si="28"/>
        <v>0.21881119306970001</v>
      </c>
      <c r="AV33" s="90" t="str">
        <f t="shared" si="22"/>
      </c>
      <c r="AW33" s="90" t="str">
        <f t="shared" si="22"/>
      </c>
      <c r="AX33" s="58"/>
      <c r="AY33" s="58"/>
      <c r="AZ33" s="58"/>
      <c r="BA33" s="58"/>
    </row>
    <row r="34">
      <c r="A34" s="72" t="str">
        <f t="shared" si="7"/>
        <v>MFG Outside U.S.,
Other Exception or
Waiver</v>
      </c>
      <c r="B34" s="73" t="n">
        <f t="shared" si="8"/>
        <v>0</v>
      </c>
      <c r="C34" s="104" t="n">
        <f t="shared" si="9"/>
        <v>2.5050375815380694</v>
      </c>
      <c r="D34" s="104" t="n">
        <f t="shared" si="10"/>
        <v>2.5690536001135</v>
      </c>
      <c r="E34" s="104" t="n">
        <f t="shared" si="11"/>
        <v>2.5690536001135</v>
      </c>
      <c r="F34" s="104" t="str">
        <f t="shared" si="12"/>
      </c>
      <c r="G34" s="82" t="n">
        <f t="shared" si="15"/>
        <v>0</v>
      </c>
      <c r="H34" s="92" t="n">
        <f t="shared" si="16"/>
        <v>2.5554913446099059E-2</v>
      </c>
      <c r="I34" s="92" t="e">
        <f t="shared" si="17"/>
        <v>#VALUE!</v>
      </c>
      <c r="J34" s="105" t="n">
        <f t="shared" si="18"/>
        <v>0.37811780860296629</v>
      </c>
      <c r="K34" s="105" t="str">
        <f t="shared" si="19"/>
      </c>
      <c r="L34" s="105"/>
      <c r="M34" s="79" t="str">
        <f t="shared" si="20"/>
        <v>MFG Outside U.S.,
Other Exception or
Waiver</v>
      </c>
      <c r="N34" s="79" t="n">
        <f t="shared" si="20"/>
        <v>0</v>
      </c>
      <c r="O34" s="121" t="str">
        <f t="shared" ref="O34:AU34" si="29">IF(O9="","",O9/VLOOKUP(O$26,deflator,2,FALSE)/1000000000)</f>
      </c>
      <c r="P34" s="121" t="e">
        <f t="shared" si="29"/>
        <v>#N/A</v>
      </c>
      <c r="Q34" s="121" t="e">
        <f t="shared" si="29"/>
        <v>#N/A</v>
      </c>
      <c r="R34" s="121" t="str">
        <f t="shared" si="29"/>
      </c>
      <c r="S34" s="121" t="e">
        <f t="shared" si="29"/>
        <v>#N/A</v>
      </c>
      <c r="T34" s="121" t="e">
        <f t="shared" si="29"/>
        <v>#N/A</v>
      </c>
      <c r="U34" s="121" t="e">
        <f t="shared" si="29"/>
        <v>#N/A</v>
      </c>
      <c r="V34" s="121" t="e">
        <f t="shared" si="29"/>
        <v>#N/A</v>
      </c>
      <c r="W34" s="121" t="e">
        <f t="shared" si="29"/>
        <v>#N/A</v>
      </c>
      <c r="X34" s="121" t="e">
        <f t="shared" si="29"/>
        <v>#N/A</v>
      </c>
      <c r="Y34" s="121" t="e">
        <f t="shared" si="29"/>
        <v>#N/A</v>
      </c>
      <c r="Z34" s="121" t="e">
        <f t="shared" si="29"/>
        <v>#N/A</v>
      </c>
      <c r="AA34" s="121" t="e">
        <f t="shared" si="29"/>
        <v>#N/A</v>
      </c>
      <c r="AB34" s="121" t="e">
        <f t="shared" si="29"/>
        <v>#N/A</v>
      </c>
      <c r="AC34" s="121" t="e">
        <f t="shared" si="29"/>
        <v>#N/A</v>
      </c>
      <c r="AD34" s="121" t="e">
        <f t="shared" si="29"/>
        <v>#N/A</v>
      </c>
      <c r="AE34" s="121" t="e">
        <f t="shared" si="29"/>
        <v>#N/A</v>
      </c>
      <c r="AF34" s="121" t="e">
        <f t="shared" si="29"/>
        <v>#N/A</v>
      </c>
      <c r="AG34" s="121" t="e">
        <f t="shared" si="29"/>
        <v>#N/A</v>
      </c>
      <c r="AH34" s="121" t="n">
        <f t="shared" si="29"/>
        <v>-8.4771204188793005E-6</v>
      </c>
      <c r="AI34" s="121" t="str">
        <f t="shared" si="29"/>
      </c>
      <c r="AJ34" s="121" t="str">
        <f t="shared" si="29"/>
      </c>
      <c r="AK34" s="121" t="str">
        <f t="shared" si="29"/>
      </c>
      <c r="AL34" s="121" t="n">
        <f t="shared" si="29"/>
        <v>0.98322413142263476</v>
      </c>
      <c r="AM34" s="121" t="n">
        <f t="shared" si="29"/>
        <v>1.1950879474655494</v>
      </c>
      <c r="AN34" s="121" t="n">
        <f t="shared" si="29"/>
        <v>2.5050375815380694</v>
      </c>
      <c r="AO34" s="121" t="n">
        <f t="shared" si="29"/>
        <v>1.6998580028012489</v>
      </c>
      <c r="AP34" s="121" t="n">
        <f t="shared" si="29"/>
        <v>2.4082596817721718</v>
      </c>
      <c r="AQ34" s="121" t="n">
        <f t="shared" si="29"/>
        <v>1.9787216686650104</v>
      </c>
      <c r="AR34" s="121" t="n">
        <f t="shared" si="29"/>
        <v>2.04380125756302</v>
      </c>
      <c r="AS34" s="121" t="n">
        <f t="shared" si="29"/>
        <v>2.5140772400712192</v>
      </c>
      <c r="AT34" s="121" t="n">
        <f t="shared" si="29"/>
        <v>2.5690536001135</v>
      </c>
      <c r="AU34" s="120" t="n">
        <f t="shared" si="29"/>
        <v>2.5690536001135</v>
      </c>
      <c r="AV34" s="90" t="str">
        <f t="shared" si="22"/>
      </c>
      <c r="AW34" s="90" t="str">
        <f t="shared" si="22"/>
      </c>
      <c r="AX34" s="58"/>
      <c r="AY34" s="58"/>
      <c r="AZ34" s="58"/>
      <c r="BA34" s="58"/>
    </row>
    <row r="35">
      <c r="A35" s="62" t="str">
        <f t="shared" si="7"/>
        <v>MFG Outside U.S.,
Qualifying Country</v>
      </c>
      <c r="B35" s="63" t="n">
        <f t="shared" si="8"/>
        <v>0</v>
      </c>
      <c r="C35" s="96" t="n">
        <f t="shared" si="9"/>
        <v>-4.392177273124293E-4</v>
      </c>
      <c r="D35" s="96" t="str">
        <f t="shared" si="10"/>
      </c>
      <c r="E35" s="96" t="str">
        <f t="shared" si="11"/>
      </c>
      <c r="F35" s="96" t="str">
        <f t="shared" si="12"/>
      </c>
      <c r="G35" s="81" t="e">
        <f t="shared" si="15"/>
        <v>#VALUE!</v>
      </c>
      <c r="H35" s="71" t="e">
        <f t="shared" si="16"/>
        <v>#VALUE!</v>
      </c>
      <c r="I35" s="71" t="e">
        <f t="shared" si="17"/>
        <v>#VALUE!</v>
      </c>
      <c r="J35" s="97" t="str">
        <f t="shared" si="18"/>
      </c>
      <c r="K35" s="97" t="str">
        <f t="shared" si="19"/>
      </c>
      <c r="L35" s="97"/>
      <c r="M35" s="75" t="str">
        <f t="shared" si="20"/>
        <v>MFG Outside U.S.,
Qualifying Country</v>
      </c>
      <c r="N35" s="75" t="n">
        <f t="shared" si="20"/>
        <v>0</v>
      </c>
      <c r="O35" s="124" t="str">
        <f t="shared" ref="O35:AU35" si="30">IF(O10="","",O10/VLOOKUP(O$26,deflator,2,FALSE)/1000000000)</f>
      </c>
      <c r="P35" s="124" t="e">
        <f t="shared" si="30"/>
        <v>#N/A</v>
      </c>
      <c r="Q35" s="124" t="e">
        <f t="shared" si="30"/>
        <v>#N/A</v>
      </c>
      <c r="R35" s="124" t="str">
        <f t="shared" si="30"/>
      </c>
      <c r="S35" s="124" t="e">
        <f t="shared" si="30"/>
        <v>#N/A</v>
      </c>
      <c r="T35" s="124" t="e">
        <f t="shared" si="30"/>
        <v>#N/A</v>
      </c>
      <c r="U35" s="124" t="e">
        <f t="shared" si="30"/>
        <v>#N/A</v>
      </c>
      <c r="V35" s="124" t="e">
        <f t="shared" si="30"/>
        <v>#N/A</v>
      </c>
      <c r="W35" s="124" t="e">
        <f t="shared" si="30"/>
        <v>#N/A</v>
      </c>
      <c r="X35" s="124" t="e">
        <f t="shared" si="30"/>
        <v>#N/A</v>
      </c>
      <c r="Y35" s="124" t="e">
        <f t="shared" si="30"/>
        <v>#N/A</v>
      </c>
      <c r="Z35" s="124" t="e">
        <f t="shared" si="30"/>
        <v>#N/A</v>
      </c>
      <c r="AA35" s="124" t="e">
        <f t="shared" si="30"/>
        <v>#N/A</v>
      </c>
      <c r="AB35" s="124" t="e">
        <f t="shared" si="30"/>
        <v>#N/A</v>
      </c>
      <c r="AC35" s="124" t="e">
        <f t="shared" si="30"/>
        <v>#N/A</v>
      </c>
      <c r="AD35" s="124" t="str">
        <f t="shared" si="30"/>
      </c>
      <c r="AE35" s="124" t="str">
        <f t="shared" si="30"/>
      </c>
      <c r="AF35" s="124" t="e">
        <f t="shared" si="30"/>
        <v>#N/A</v>
      </c>
      <c r="AG35" s="124" t="e">
        <f t="shared" si="30"/>
        <v>#N/A</v>
      </c>
      <c r="AH35" s="124" t="n">
        <f t="shared" si="30"/>
        <v>-2.1022595500326358E-7</v>
      </c>
      <c r="AI35" s="124" t="str">
        <f t="shared" si="30"/>
      </c>
      <c r="AJ35" s="124" t="n">
        <f t="shared" si="30"/>
        <v>1.925870125E-3</v>
      </c>
      <c r="AK35" s="124" t="n">
        <f t="shared" si="30"/>
        <v>0</v>
      </c>
      <c r="AL35" s="124" t="n">
        <f t="shared" si="30"/>
        <v>-2.8471414223623655E-5</v>
      </c>
      <c r="AM35" s="124" t="n">
        <f t="shared" si="30"/>
        <v>-4.0117970394045306E-5</v>
      </c>
      <c r="AN35" s="124" t="n">
        <f t="shared" si="30"/>
        <v>-4.392177273124293E-4</v>
      </c>
      <c r="AO35" s="124" t="n">
        <f t="shared" si="30"/>
        <v>-4.360717044228259E-4</v>
      </c>
      <c r="AP35" s="124" t="n">
        <f t="shared" si="30"/>
        <v>-1.3131982225704474E-6</v>
      </c>
      <c r="AQ35" s="124" t="n">
        <f t="shared" si="30"/>
        <v>-4.7083753120999608E-6</v>
      </c>
      <c r="AR35" s="124" t="n">
        <f t="shared" si="30"/>
        <v>-8.4771204188793005E-6</v>
      </c>
      <c r="AS35" s="124" t="str">
        <f t="shared" si="30"/>
      </c>
      <c r="AT35" s="124" t="str">
        <f t="shared" si="30"/>
      </c>
      <c r="AU35" s="123" t="str">
        <f t="shared" si="30"/>
      </c>
      <c r="AV35" s="90" t="str">
        <f t="shared" si="22"/>
      </c>
      <c r="AW35" s="90" t="str">
        <f t="shared" si="22"/>
      </c>
      <c r="AX35" s="58"/>
      <c r="AY35" s="58"/>
      <c r="AZ35" s="58"/>
      <c r="BA35" s="58"/>
    </row>
    <row r="36">
      <c r="A36" s="65" t="str">
        <f t="shared" si="7"/>
        <v>MFG Outside U.S.,
Use outside U.S.</v>
      </c>
      <c r="B36" s="24" t="n">
        <f t="shared" si="8"/>
        <v>40935</v>
      </c>
      <c r="C36" s="26" t="str">
        <f t="shared" si="9"/>
      </c>
      <c r="D36" s="26" t="n">
        <f t="shared" si="10"/>
        <v>1.925870125E-3</v>
      </c>
      <c r="E36" s="26" t="n">
        <f t="shared" si="11"/>
        <v>1.925870125E-3</v>
      </c>
      <c r="F36" s="26" t="str">
        <f t="shared" si="12"/>
      </c>
      <c r="G36" s="29" t="n">
        <f t="shared" si="15"/>
        <v>0</v>
      </c>
      <c r="H36" s="25" t="e">
        <f t="shared" si="16"/>
        <v>#VALUE!</v>
      </c>
      <c r="I36" s="25" t="e">
        <f t="shared" si="17"/>
        <v>#VALUE!</v>
      </c>
      <c r="J36" s="11" t="n">
        <f t="shared" si="18"/>
        <v>8.2275650163486159E-4</v>
      </c>
      <c r="K36" s="11" t="str">
        <f t="shared" si="19"/>
      </c>
      <c r="L36" s="11"/>
      <c r="M36" s="1" t="str">
        <f t="shared" si="20"/>
        <v>MFG Outside U.S.,
Use outside U.S.</v>
      </c>
      <c r="N36" s="1" t="n">
        <f t="shared" si="20"/>
        <v>40935</v>
      </c>
      <c r="O36" s="90" t="e">
        <f t="shared" ref="O36:AU36" si="31">IF(O11="","",O11/VLOOKUP(O$26,deflator,2,FALSE)/1000000000)</f>
        <v>#N/A</v>
      </c>
      <c r="P36" s="90" t="e">
        <f t="shared" si="31"/>
        <v>#N/A</v>
      </c>
      <c r="Q36" s="90" t="e">
        <f t="shared" si="31"/>
        <v>#N/A</v>
      </c>
      <c r="R36" s="90" t="e">
        <f t="shared" si="31"/>
        <v>#N/A</v>
      </c>
      <c r="S36" s="90" t="e">
        <f t="shared" si="31"/>
        <v>#N/A</v>
      </c>
      <c r="T36" s="90" t="e">
        <f t="shared" si="31"/>
        <v>#N/A</v>
      </c>
      <c r="U36" s="90" t="e">
        <f t="shared" si="31"/>
        <v>#N/A</v>
      </c>
      <c r="V36" s="90" t="e">
        <f t="shared" si="31"/>
        <v>#N/A</v>
      </c>
      <c r="W36" s="90" t="e">
        <f t="shared" si="31"/>
        <v>#N/A</v>
      </c>
      <c r="X36" s="90" t="e">
        <f t="shared" si="31"/>
        <v>#N/A</v>
      </c>
      <c r="Y36" s="90" t="e">
        <f t="shared" si="31"/>
        <v>#N/A</v>
      </c>
      <c r="Z36" s="90" t="e">
        <f t="shared" si="31"/>
        <v>#N/A</v>
      </c>
      <c r="AA36" s="90" t="e">
        <f t="shared" si="31"/>
        <v>#N/A</v>
      </c>
      <c r="AB36" s="90" t="e">
        <f t="shared" si="31"/>
        <v>#N/A</v>
      </c>
      <c r="AC36" s="90" t="e">
        <f t="shared" si="31"/>
        <v>#N/A</v>
      </c>
      <c r="AD36" s="90" t="str">
        <f t="shared" si="31"/>
      </c>
      <c r="AE36" s="90" t="e">
        <f t="shared" si="31"/>
        <v>#N/A</v>
      </c>
      <c r="AF36" s="90" t="str">
        <f t="shared" si="31"/>
      </c>
      <c r="AG36" s="90" t="str">
        <f t="shared" si="31"/>
      </c>
      <c r="AH36" s="90" t="n">
        <f t="shared" si="31"/>
        <v>-1.989415482918219E-5</v>
      </c>
      <c r="AI36" s="90" t="str">
        <f t="shared" si="31"/>
      </c>
      <c r="AJ36" s="90" t="str">
        <f t="shared" si="31"/>
      </c>
      <c r="AK36" s="90" t="str">
        <f t="shared" si="31"/>
      </c>
      <c r="AL36" s="90" t="n">
        <f t="shared" si="31"/>
        <v>3.0297833549050124E-4</v>
      </c>
      <c r="AM36" s="90" t="n">
        <f t="shared" si="31"/>
        <v>9.6157282571125832E-4</v>
      </c>
      <c r="AN36" s="90" t="str">
        <f t="shared" si="31"/>
      </c>
      <c r="AO36" s="90" t="str">
        <f t="shared" si="31"/>
      </c>
      <c r="AP36" s="90" t="n">
        <f t="shared" si="31"/>
        <v>-6.073598646580914E-6</v>
      </c>
      <c r="AQ36" s="90" t="n">
        <f t="shared" si="31"/>
        <v>-4.440672054721267E-5</v>
      </c>
      <c r="AR36" s="90" t="n">
        <f t="shared" si="31"/>
        <v>-2.1022595500326358E-7</v>
      </c>
      <c r="AS36" s="90" t="str">
        <f t="shared" si="31"/>
      </c>
      <c r="AT36" s="90" t="n">
        <f t="shared" si="31"/>
        <v>1.925870125E-3</v>
      </c>
      <c r="AU36" s="122" t="n">
        <f t="shared" si="31"/>
        <v>1.925870125E-3</v>
      </c>
      <c r="AV36" s="90" t="str">
        <f t="shared" si="22"/>
      </c>
      <c r="AW36" s="90" t="str">
        <f t="shared" si="22"/>
      </c>
      <c r="AX36" s="58"/>
      <c r="AY36" s="58"/>
      <c r="AZ36" s="58"/>
      <c r="BA36" s="58"/>
    </row>
    <row r="37">
      <c r="A37" s="65" t="str">
        <f t="shared" si="7"/>
        <v>Not MFG, Foreign
Place of
Performance</v>
      </c>
      <c r="B37" s="24" t="n">
        <f t="shared" si="8"/>
        <v>69823253</v>
      </c>
      <c r="C37" s="26" t="str">
        <f t="shared" si="9"/>
      </c>
      <c r="D37" s="26" t="str">
        <f t="shared" si="10"/>
      </c>
      <c r="E37" s="26" t="str">
        <f t="shared" si="11"/>
      </c>
      <c r="F37" s="26" t="str">
        <f t="shared" si="12"/>
      </c>
      <c r="G37" s="29" t="e">
        <f t="shared" si="15"/>
        <v>#VALUE!</v>
      </c>
      <c r="H37" s="25" t="e">
        <f t="shared" si="16"/>
        <v>#VALUE!</v>
      </c>
      <c r="I37" s="25" t="e">
        <f t="shared" si="17"/>
        <v>#VALUE!</v>
      </c>
      <c r="J37" s="11" t="str">
        <f t="shared" si="18"/>
      </c>
      <c r="K37" s="11" t="str">
        <f t="shared" si="19"/>
      </c>
      <c r="L37" s="11"/>
      <c r="M37" s="1" t="str">
        <f t="shared" si="20"/>
        <v>Not MFG, Foreign
Place of
Performance</v>
      </c>
      <c r="N37" s="1" t="n">
        <f t="shared" si="20"/>
        <v>69823253</v>
      </c>
      <c r="O37" s="90" t="e">
        <f t="shared" ref="O37:AU37" si="32">IF(O12="","",O12/VLOOKUP(O$26,deflator,2,FALSE)/1000000000)</f>
        <v>#N/A</v>
      </c>
      <c r="P37" s="90" t="e">
        <f t="shared" si="32"/>
        <v>#N/A</v>
      </c>
      <c r="Q37" s="90" t="e">
        <f t="shared" si="32"/>
        <v>#N/A</v>
      </c>
      <c r="R37" s="90" t="e">
        <f t="shared" si="32"/>
        <v>#N/A</v>
      </c>
      <c r="S37" s="90" t="e">
        <f t="shared" si="32"/>
        <v>#N/A</v>
      </c>
      <c r="T37" s="90" t="e">
        <f t="shared" si="32"/>
        <v>#N/A</v>
      </c>
      <c r="U37" s="90" t="e">
        <f t="shared" si="32"/>
        <v>#N/A</v>
      </c>
      <c r="V37" s="90" t="e">
        <f t="shared" si="32"/>
        <v>#N/A</v>
      </c>
      <c r="W37" s="90" t="e">
        <f t="shared" si="32"/>
        <v>#N/A</v>
      </c>
      <c r="X37" s="90" t="e">
        <f t="shared" si="32"/>
        <v>#N/A</v>
      </c>
      <c r="Y37" s="90" t="e">
        <f t="shared" si="32"/>
        <v>#N/A</v>
      </c>
      <c r="Z37" s="90" t="e">
        <f t="shared" si="32"/>
        <v>#N/A</v>
      </c>
      <c r="AA37" s="90" t="e">
        <f t="shared" si="32"/>
        <v>#N/A</v>
      </c>
      <c r="AB37" s="90" t="e">
        <f t="shared" si="32"/>
        <v>#N/A</v>
      </c>
      <c r="AC37" s="90" t="e">
        <f t="shared" si="32"/>
        <v>#N/A</v>
      </c>
      <c r="AD37" s="90" t="e">
        <f t="shared" si="32"/>
        <v>#N/A</v>
      </c>
      <c r="AE37" s="90" t="e">
        <f t="shared" si="32"/>
        <v>#N/A</v>
      </c>
      <c r="AF37" s="90" t="e">
        <f t="shared" si="32"/>
        <v>#N/A</v>
      </c>
      <c r="AG37" s="90" t="e">
        <f t="shared" si="32"/>
        <v>#N/A</v>
      </c>
      <c r="AH37" s="90" t="n">
        <f t="shared" si="32"/>
        <v>12.49575991658266</v>
      </c>
      <c r="AI37" s="90" t="n">
        <f t="shared" si="32"/>
        <v>10.337058290418865</v>
      </c>
      <c r="AJ37" s="90" t="n">
        <f t="shared" si="32"/>
        <v>10.569684013597099</v>
      </c>
      <c r="AK37" s="90" t="n">
        <f t="shared" si="32"/>
        <v>5.8027111490597063</v>
      </c>
      <c r="AL37" s="90" t="n">
        <f t="shared" si="32"/>
        <v>1.187611739369303E-4</v>
      </c>
      <c r="AM37" s="90" t="n">
        <f t="shared" si="32"/>
        <v>-3.8126397098534421E-5</v>
      </c>
      <c r="AN37" s="90" t="str">
        <f t="shared" si="32"/>
      </c>
      <c r="AO37" s="90" t="n">
        <f t="shared" si="32"/>
        <v>-5.5726159117630848E-6</v>
      </c>
      <c r="AP37" s="90" t="str">
        <f t="shared" si="32"/>
      </c>
      <c r="AQ37" s="90" t="str">
        <f t="shared" si="32"/>
      </c>
      <c r="AR37" s="90" t="n">
        <f t="shared" si="32"/>
        <v>-1.989415482918219E-5</v>
      </c>
      <c r="AS37" s="90" t="str">
        <f t="shared" si="32"/>
      </c>
      <c r="AT37" s="90" t="str">
        <f t="shared" si="32"/>
      </c>
      <c r="AU37" s="122" t="str">
        <f t="shared" si="32"/>
      </c>
      <c r="AV37" s="90" t="str">
        <f t="shared" si="22"/>
      </c>
      <c r="AW37" s="90" t="str">
        <f t="shared" si="22"/>
      </c>
      <c r="AX37" s="58"/>
      <c r="AY37" s="58"/>
      <c r="AZ37" s="58"/>
      <c r="BA37" s="58"/>
    </row>
    <row r="38">
      <c r="A38" s="65" t="str">
        <f t="shared" si="7"/>
        <v>Not MFG, U.S. Place
of Performance</v>
      </c>
      <c r="B38" s="24" t="n">
        <f t="shared" si="8"/>
        <v>36183165.375</v>
      </c>
      <c r="C38" s="26" t="n">
        <f t="shared" si="9"/>
        <v>11.192753039830647</v>
      </c>
      <c r="D38" s="26" t="n">
        <f t="shared" si="10"/>
        <v>10.569684013597099</v>
      </c>
      <c r="E38" s="26" t="n">
        <f t="shared" si="11"/>
        <v>10.569074926014601</v>
      </c>
      <c r="F38" s="26" t="str">
        <f t="shared" si="12"/>
      </c>
      <c r="G38" s="29" t="n">
        <f t="shared" si="15"/>
        <v>-5.7625902696312181E-5</v>
      </c>
      <c r="H38" s="25" t="n">
        <f t="shared" si="16"/>
        <v>-5.5721600538903959E-2</v>
      </c>
      <c r="I38" s="25" t="e">
        <f t="shared" si="17"/>
        <v>#VALUE!</v>
      </c>
      <c r="J38" s="11" t="n">
        <f t="shared" si="18"/>
        <v>0.9986781779387498</v>
      </c>
      <c r="K38" s="11" t="str">
        <f t="shared" si="19"/>
      </c>
      <c r="L38" s="11"/>
      <c r="M38" s="1" t="str">
        <f t="shared" si="20"/>
        <v>Not MFG, U.S. Place
of Performance</v>
      </c>
      <c r="N38" s="1" t="n">
        <f t="shared" si="20"/>
        <v>36183165.375</v>
      </c>
      <c r="O38" s="90" t="e">
        <f t="shared" ref="O38:AU38" si="33">IF(O13="","",O13/VLOOKUP(O$26,deflator,2,FALSE)/1000000000)</f>
        <v>#N/A</v>
      </c>
      <c r="P38" s="90" t="e">
        <f t="shared" si="33"/>
        <v>#N/A</v>
      </c>
      <c r="Q38" s="90" t="e">
        <f t="shared" si="33"/>
        <v>#N/A</v>
      </c>
      <c r="R38" s="90" t="e">
        <f t="shared" si="33"/>
        <v>#N/A</v>
      </c>
      <c r="S38" s="90" t="e">
        <f t="shared" si="33"/>
        <v>#N/A</v>
      </c>
      <c r="T38" s="90" t="e">
        <f t="shared" si="33"/>
        <v>#N/A</v>
      </c>
      <c r="U38" s="90" t="e">
        <f t="shared" si="33"/>
        <v>#N/A</v>
      </c>
      <c r="V38" s="90" t="e">
        <f t="shared" si="33"/>
        <v>#N/A</v>
      </c>
      <c r="W38" s="90" t="e">
        <f t="shared" si="33"/>
        <v>#N/A</v>
      </c>
      <c r="X38" s="90" t="e">
        <f t="shared" si="33"/>
        <v>#N/A</v>
      </c>
      <c r="Y38" s="90" t="e">
        <f t="shared" si="33"/>
        <v>#N/A</v>
      </c>
      <c r="Z38" s="90" t="e">
        <f t="shared" si="33"/>
        <v>#N/A</v>
      </c>
      <c r="AA38" s="90" t="e">
        <f t="shared" si="33"/>
        <v>#N/A</v>
      </c>
      <c r="AB38" s="90" t="e">
        <f t="shared" si="33"/>
        <v>#N/A</v>
      </c>
      <c r="AC38" s="90" t="e">
        <f t="shared" si="33"/>
        <v>#N/A</v>
      </c>
      <c r="AD38" s="90" t="e">
        <f t="shared" si="33"/>
        <v>#N/A</v>
      </c>
      <c r="AE38" s="90" t="e">
        <f t="shared" si="33"/>
        <v>#N/A</v>
      </c>
      <c r="AF38" s="90" t="e">
        <f t="shared" si="33"/>
        <v>#N/A</v>
      </c>
      <c r="AG38" s="90" t="e">
        <f t="shared" si="33"/>
        <v>#N/A</v>
      </c>
      <c r="AH38" s="90" t="n">
        <f t="shared" si="33"/>
        <v>0.7527754714675412</v>
      </c>
      <c r="AI38" s="90" t="n">
        <f t="shared" si="33"/>
        <v>0.70672471562232253</v>
      </c>
      <c r="AJ38" s="90" t="n">
        <f t="shared" si="33"/>
        <v>1.0083859833272999</v>
      </c>
      <c r="AK38" s="90" t="n">
        <f t="shared" si="33"/>
        <v>0.46599096834551196</v>
      </c>
      <c r="AL38" s="90" t="n">
        <f t="shared" si="33"/>
        <v>11.60480934406351</v>
      </c>
      <c r="AM38" s="90" t="n">
        <f t="shared" si="33"/>
        <v>11.155213101764522</v>
      </c>
      <c r="AN38" s="90" t="n">
        <f t="shared" si="33"/>
        <v>11.192753039830647</v>
      </c>
      <c r="AO38" s="90" t="n">
        <f t="shared" si="33"/>
        <v>10.906097247677309</v>
      </c>
      <c r="AP38" s="90" t="n">
        <f t="shared" si="33"/>
        <v>12.44818460509153</v>
      </c>
      <c r="AQ38" s="90" t="n">
        <f t="shared" si="33"/>
        <v>12.706203109477919</v>
      </c>
      <c r="AR38" s="90" t="n">
        <f t="shared" si="33"/>
        <v>12.49575991658266</v>
      </c>
      <c r="AS38" s="90" t="n">
        <f t="shared" si="33"/>
        <v>10.337058290418865</v>
      </c>
      <c r="AT38" s="90" t="n">
        <f t="shared" si="33"/>
        <v>10.569684013597099</v>
      </c>
      <c r="AU38" s="122" t="n">
        <f t="shared" si="33"/>
        <v>10.569074926014601</v>
      </c>
      <c r="AV38" s="90" t="str">
        <f t="shared" si="22"/>
      </c>
      <c r="AW38" s="90" t="str">
        <f t="shared" si="22"/>
      </c>
      <c r="AX38" s="58"/>
      <c r="AY38" s="58"/>
      <c r="AZ38" s="58"/>
      <c r="BA38" s="58"/>
    </row>
    <row r="39">
      <c r="A39" s="65" t="str">
        <f t="shared" si="7"/>
        <v>U.S. Manufactured,
Foreign Vendor or
Origin</v>
      </c>
      <c r="B39" s="24" t="n">
        <f t="shared" si="8"/>
        <v>7138</v>
      </c>
      <c r="C39" s="26" t="n">
        <f t="shared" si="9"/>
        <v>0.34407540456707691</v>
      </c>
      <c r="D39" s="26" t="n">
        <f t="shared" si="10"/>
        <v>1.0083859833272999</v>
      </c>
      <c r="E39" s="26" t="n">
        <f t="shared" si="11"/>
        <v>1.0083859833272999</v>
      </c>
      <c r="F39" s="26" t="str">
        <f t="shared" si="12"/>
      </c>
      <c r="G39" s="29" t="n">
        <f t="shared" si="15"/>
        <v>0</v>
      </c>
      <c r="H39" s="25" t="n">
        <f t="shared" si="16"/>
        <v>1.9307121925674195</v>
      </c>
      <c r="I39" s="25" t="e">
        <f t="shared" si="17"/>
        <v>#VALUE!</v>
      </c>
      <c r="J39" s="11" t="n">
        <f t="shared" si="18"/>
        <v>5.1793808010264994E-3</v>
      </c>
      <c r="K39" s="11" t="str">
        <f t="shared" si="19"/>
      </c>
      <c r="L39" s="11"/>
      <c r="M39" s="1" t="str">
        <f t="shared" si="20"/>
        <v>U.S. Manufactured,
Foreign Vendor or
Origin</v>
      </c>
      <c r="N39" s="1" t="n">
        <f t="shared" si="20"/>
        <v>7138</v>
      </c>
      <c r="O39" s="90" t="e">
        <f t="shared" ref="O39:AU39" si="34">IF(O14="","",O14/VLOOKUP(O$26,deflator,2,FALSE)/1000000000)</f>
        <v>#N/A</v>
      </c>
      <c r="P39" s="90" t="e">
        <f t="shared" si="34"/>
        <v>#N/A</v>
      </c>
      <c r="Q39" s="90" t="e">
        <f t="shared" si="34"/>
        <v>#N/A</v>
      </c>
      <c r="R39" s="90" t="e">
        <f t="shared" si="34"/>
        <v>#N/A</v>
      </c>
      <c r="S39" s="90" t="e">
        <f t="shared" si="34"/>
        <v>#N/A</v>
      </c>
      <c r="T39" s="90" t="e">
        <f t="shared" si="34"/>
        <v>#N/A</v>
      </c>
      <c r="U39" s="90" t="e">
        <f t="shared" si="34"/>
        <v>#N/A</v>
      </c>
      <c r="V39" s="90" t="e">
        <f t="shared" si="34"/>
        <v>#N/A</v>
      </c>
      <c r="W39" s="90" t="e">
        <f t="shared" si="34"/>
        <v>#N/A</v>
      </c>
      <c r="X39" s="90" t="e">
        <f t="shared" si="34"/>
        <v>#N/A</v>
      </c>
      <c r="Y39" s="90" t="e">
        <f t="shared" si="34"/>
        <v>#N/A</v>
      </c>
      <c r="Z39" s="90" t="e">
        <f t="shared" si="34"/>
        <v>#N/A</v>
      </c>
      <c r="AA39" s="90" t="e">
        <f t="shared" si="34"/>
        <v>#N/A</v>
      </c>
      <c r="AB39" s="90" t="e">
        <f t="shared" si="34"/>
        <v>#N/A</v>
      </c>
      <c r="AC39" s="90" t="e">
        <f t="shared" si="34"/>
        <v>#N/A</v>
      </c>
      <c r="AD39" s="90" t="str">
        <f t="shared" si="34"/>
      </c>
      <c r="AE39" s="90" t="str">
        <f t="shared" si="34"/>
      </c>
      <c r="AF39" s="90" t="str">
        <f t="shared" si="34"/>
      </c>
      <c r="AG39" s="90" t="str">
        <f t="shared" si="34"/>
      </c>
      <c r="AH39" s="90" t="n">
        <f t="shared" si="34"/>
        <v>0</v>
      </c>
      <c r="AI39" s="90" t="str">
        <f t="shared" si="34"/>
      </c>
      <c r="AJ39" s="90" t="str">
        <f t="shared" si="34"/>
      </c>
      <c r="AK39" s="90" t="str">
        <f t="shared" si="34"/>
      </c>
      <c r="AL39" s="90" t="n">
        <f t="shared" si="34"/>
        <v>0.48413759506080217</v>
      </c>
      <c r="AM39" s="90" t="n">
        <f t="shared" si="34"/>
        <v>0.39138142443452023</v>
      </c>
      <c r="AN39" s="90" t="n">
        <f t="shared" si="34"/>
        <v>0.34407540456707691</v>
      </c>
      <c r="AO39" s="90" t="n">
        <f t="shared" si="34"/>
        <v>0.48988626935924234</v>
      </c>
      <c r="AP39" s="90" t="n">
        <f t="shared" si="34"/>
        <v>0.53106436266015677</v>
      </c>
      <c r="AQ39" s="90" t="n">
        <f t="shared" si="34"/>
        <v>0.79805421302079804</v>
      </c>
      <c r="AR39" s="90" t="n">
        <f t="shared" si="34"/>
        <v>0.7527754714675412</v>
      </c>
      <c r="AS39" s="90" t="n">
        <f t="shared" si="34"/>
        <v>0.70672471562232253</v>
      </c>
      <c r="AT39" s="90" t="n">
        <f t="shared" si="34"/>
        <v>1.0083859833272999</v>
      </c>
      <c r="AU39" s="122" t="n">
        <f t="shared" si="34"/>
        <v>1.0083859833272999</v>
      </c>
      <c r="AV39" s="90" t="str">
        <f t="shared" si="22"/>
      </c>
      <c r="AW39" s="90" t="str">
        <f t="shared" si="22"/>
      </c>
      <c r="AX39" s="58"/>
      <c r="AY39" s="58"/>
      <c r="AZ39" s="58"/>
      <c r="BA39" s="58"/>
    </row>
    <row r="40">
      <c r="A40" s="65" t="n">
        <f t="shared" si="7"/>
        <v>0</v>
      </c>
      <c r="B40" s="24" t="n">
        <f t="shared" si="8"/>
        <v>4007633312.4464002</v>
      </c>
      <c r="C40" s="26" t="n">
        <f t="shared" si="9"/>
        <v>0.13838840485618059</v>
      </c>
      <c r="D40" s="26" t="n">
        <f t="shared" si="10"/>
        <v>5.3477868599999994E-4</v>
      </c>
      <c r="E40" s="26" t="n">
        <f t="shared" si="11"/>
        <v>5.3477868599999994E-4</v>
      </c>
      <c r="F40" s="26" t="str">
        <f t="shared" si="12"/>
      </c>
      <c r="G40" s="29" t="n">
        <f t="shared" si="15"/>
        <v>0</v>
      </c>
      <c r="H40" s="25" t="n">
        <f t="shared" si="16"/>
        <v>-0.99613566839970613</v>
      </c>
      <c r="I40" s="25" t="e">
        <f t="shared" si="17"/>
        <v>#VALUE!</v>
      </c>
      <c r="J40" s="11" t="n">
        <f t="shared" si="18"/>
        <v>2.4283161057044485E-3</v>
      </c>
      <c r="K40" s="11" t="str">
        <f t="shared" si="19"/>
      </c>
      <c r="L40" s="11"/>
      <c r="M40" s="1" t="n">
        <f t="shared" si="20"/>
        <v>0</v>
      </c>
      <c r="N40" s="1" t="n">
        <f t="shared" si="20"/>
        <v>4007633312.4464002</v>
      </c>
      <c r="O40" s="90" t="e">
        <f t="shared" ref="O40:AU40" si="35">IF(O15="","",O15/VLOOKUP(O$26,deflator,2,FALSE)/1000000000)</f>
        <v>#N/A</v>
      </c>
      <c r="P40" s="90" t="e">
        <f t="shared" si="35"/>
        <v>#N/A</v>
      </c>
      <c r="Q40" s="90" t="e">
        <f t="shared" si="35"/>
        <v>#N/A</v>
      </c>
      <c r="R40" s="90" t="e">
        <f t="shared" si="35"/>
        <v>#N/A</v>
      </c>
      <c r="S40" s="90" t="e">
        <f t="shared" si="35"/>
        <v>#N/A</v>
      </c>
      <c r="T40" s="90" t="e">
        <f t="shared" si="35"/>
        <v>#N/A</v>
      </c>
      <c r="U40" s="90" t="e">
        <f t="shared" si="35"/>
        <v>#N/A</v>
      </c>
      <c r="V40" s="90" t="e">
        <f t="shared" si="35"/>
        <v>#N/A</v>
      </c>
      <c r="W40" s="90" t="e">
        <f t="shared" si="35"/>
        <v>#N/A</v>
      </c>
      <c r="X40" s="90" t="e">
        <f t="shared" si="35"/>
        <v>#N/A</v>
      </c>
      <c r="Y40" s="90" t="e">
        <f t="shared" si="35"/>
        <v>#N/A</v>
      </c>
      <c r="Z40" s="90" t="e">
        <f t="shared" si="35"/>
        <v>#N/A</v>
      </c>
      <c r="AA40" s="90" t="e">
        <f t="shared" si="35"/>
        <v>#N/A</v>
      </c>
      <c r="AB40" s="90" t="e">
        <f t="shared" si="35"/>
        <v>#N/A</v>
      </c>
      <c r="AC40" s="90" t="e">
        <f t="shared" si="35"/>
        <v>#N/A</v>
      </c>
      <c r="AD40" s="90" t="e">
        <f t="shared" si="35"/>
        <v>#N/A</v>
      </c>
      <c r="AE40" s="90" t="e">
        <f t="shared" si="35"/>
        <v>#N/A</v>
      </c>
      <c r="AF40" s="90" t="e">
        <f t="shared" si="35"/>
        <v>#N/A</v>
      </c>
      <c r="AG40" s="90" t="e">
        <f t="shared" si="35"/>
        <v>#N/A</v>
      </c>
      <c r="AH40" s="90" t="n">
        <f t="shared" si="35"/>
        <v>-1.4714781959609927E-3</v>
      </c>
      <c r="AI40" s="90" t="n">
        <f t="shared" si="35"/>
        <v>2.7209456687423847E-2</v>
      </c>
      <c r="AJ40" s="90" t="n">
        <f t="shared" si="35"/>
        <v>5.7491247343500002E-2</v>
      </c>
      <c r="AK40" s="90" t="n">
        <f t="shared" si="35"/>
        <v>5.6365856398124681E-3</v>
      </c>
      <c r="AL40" s="90" t="n">
        <f t="shared" si="35"/>
        <v>0.27608083041323539</v>
      </c>
      <c r="AM40" s="90" t="n">
        <f t="shared" si="35"/>
        <v>0.15930939619576781</v>
      </c>
      <c r="AN40" s="90" t="n">
        <f t="shared" si="35"/>
        <v>0.13838840485618059</v>
      </c>
      <c r="AO40" s="90" t="n">
        <f t="shared" si="35"/>
        <v>4.4219386167345311E-2</v>
      </c>
      <c r="AP40" s="90" t="n">
        <f t="shared" si="35"/>
        <v>0.13084238773493231</v>
      </c>
      <c r="AQ40" s="90" t="n">
        <f t="shared" si="35"/>
        <v>5.055644540097038E-2</v>
      </c>
      <c r="AR40" s="90" t="n">
        <f t="shared" si="35"/>
        <v>2.0670929109108997E-2</v>
      </c>
      <c r="AS40" s="90" t="n">
        <f t="shared" si="35"/>
        <v>-2.0296776927882332E-3</v>
      </c>
      <c r="AT40" s="90" t="n">
        <f t="shared" si="35"/>
        <v>5.3477868599999994E-4</v>
      </c>
      <c r="AU40" s="122" t="n">
        <f t="shared" si="35"/>
        <v>5.3477868599999994E-4</v>
      </c>
      <c r="AV40" s="90" t="str">
        <f t="shared" si="22"/>
      </c>
      <c r="AW40" s="90" t="str">
        <f t="shared" si="22"/>
      </c>
      <c r="AX40" s="58"/>
      <c r="AY40" s="58"/>
      <c r="AZ40" s="58"/>
      <c r="BA40" s="58"/>
    </row>
    <row r="41">
      <c r="A41" s="65" t="str">
        <f t="shared" si="7"/>
        <v>MFG Outside U.S.,
Use outside U.S.</v>
      </c>
      <c r="B41" s="24" t="n">
        <f t="shared" si="8"/>
        <v>0</v>
      </c>
      <c r="C41" s="26" t="str">
        <f t="shared" si="9"/>
      </c>
      <c r="D41" s="26" t="str">
        <f t="shared" si="10"/>
      </c>
      <c r="E41" s="26" t="str">
        <f t="shared" si="11"/>
      </c>
      <c r="F41" s="26" t="str">
        <f t="shared" si="12"/>
      </c>
      <c r="G41" s="29" t="e">
        <f t="shared" si="15"/>
        <v>#VALUE!</v>
      </c>
      <c r="H41" s="25" t="e">
        <f t="shared" si="16"/>
        <v>#VALUE!</v>
      </c>
      <c r="I41" s="25" t="e">
        <f t="shared" si="17"/>
        <v>#VALUE!</v>
      </c>
      <c r="J41" s="11" t="str">
        <f t="shared" si="18"/>
      </c>
      <c r="K41" s="11" t="str">
        <f t="shared" si="19"/>
      </c>
      <c r="L41" s="11"/>
      <c r="M41" s="1" t="str">
        <f t="shared" si="20"/>
        <v>MFG Outside U.S.,
Use outside U.S.</v>
      </c>
      <c r="N41" s="1" t="n">
        <f t="shared" si="20"/>
        <v>0</v>
      </c>
      <c r="O41" s="90" t="str">
        <f t="shared" ref="O41:AU41" si="36">IF(O16="","",O16/VLOOKUP(O$26,deflator,2,FALSE)/1000000000)</f>
      </c>
      <c r="P41" s="90" t="str">
        <f t="shared" si="36"/>
      </c>
      <c r="Q41" s="90" t="str">
        <f t="shared" si="36"/>
      </c>
      <c r="R41" s="90" t="str">
        <f t="shared" si="36"/>
      </c>
      <c r="S41" s="90" t="str">
        <f t="shared" si="36"/>
      </c>
      <c r="T41" s="90" t="str">
        <f t="shared" si="36"/>
      </c>
      <c r="U41" s="90" t="str">
        <f t="shared" si="36"/>
      </c>
      <c r="V41" s="90" t="e">
        <f t="shared" si="36"/>
        <v>#N/A</v>
      </c>
      <c r="W41" s="90" t="str">
        <f t="shared" si="36"/>
      </c>
      <c r="X41" s="90" t="str">
        <f t="shared" si="36"/>
      </c>
      <c r="Y41" s="90" t="str">
        <f t="shared" si="36"/>
      </c>
      <c r="Z41" s="90" t="str">
        <f t="shared" si="36"/>
      </c>
      <c r="AA41" s="90" t="str">
        <f t="shared" si="36"/>
      </c>
      <c r="AB41" s="90" t="str">
        <f t="shared" si="36"/>
      </c>
      <c r="AC41" s="90" t="str">
        <f t="shared" si="36"/>
      </c>
      <c r="AD41" s="90" t="str">
        <f t="shared" si="36"/>
      </c>
      <c r="AE41" s="90" t="str">
        <f t="shared" si="36"/>
      </c>
      <c r="AF41" s="90" t="str">
        <f t="shared" si="36"/>
      </c>
      <c r="AG41" s="90" t="str">
        <f t="shared" si="36"/>
      </c>
      <c r="AH41" s="90" t="str">
        <f t="shared" si="36"/>
      </c>
      <c r="AI41" s="90" t="str">
        <f t="shared" si="36"/>
      </c>
      <c r="AJ41" s="90" t="str">
        <f t="shared" si="36"/>
      </c>
      <c r="AK41" s="90" t="str">
        <f t="shared" si="36"/>
      </c>
      <c r="AL41" s="90" t="n">
        <f t="shared" si="36"/>
        <v>-4.5011482620113163E-6</v>
      </c>
      <c r="AM41" s="90" t="n">
        <f t="shared" si="36"/>
        <v>0</v>
      </c>
      <c r="AN41" s="90" t="str">
        <f t="shared" si="36"/>
      </c>
      <c r="AO41" s="90" t="str">
        <f t="shared" si="36"/>
      </c>
      <c r="AP41" s="90" t="str">
        <f t="shared" si="36"/>
      </c>
      <c r="AQ41" s="90" t="str">
        <f t="shared" si="36"/>
      </c>
      <c r="AR41" s="90" t="n">
        <f t="shared" si="36"/>
        <v>0</v>
      </c>
      <c r="AS41" s="90" t="str">
        <f t="shared" si="36"/>
      </c>
      <c r="AT41" s="90" t="str">
        <f t="shared" si="36"/>
      </c>
      <c r="AU41" s="122" t="str">
        <f t="shared" si="36"/>
      </c>
      <c r="AV41" s="90" t="str">
        <f t="shared" si="22"/>
      </c>
      <c r="AW41" s="90" t="str">
        <f t="shared" si="22"/>
      </c>
      <c r="AX41" s="58"/>
      <c r="AY41" s="58"/>
      <c r="AZ41" s="58"/>
      <c r="BA41" s="58"/>
    </row>
    <row r="42">
      <c r="A42" s="72" t="str">
        <f t="shared" si="7"/>
        <v>Not MFG, Foreign
Place of
Performance</v>
      </c>
      <c r="B42" s="73" t="n">
        <f t="shared" si="8"/>
        <v>0</v>
      </c>
      <c r="C42" s="104" t="n">
        <f t="shared" si="9"/>
        <v>166.41983282301427</v>
      </c>
      <c r="D42" s="104" t="n">
        <f t="shared" si="10"/>
        <v>193.041209055655</v>
      </c>
      <c r="E42" s="104" t="n">
        <f t="shared" si="11"/>
        <v>193.099880801582</v>
      </c>
      <c r="F42" s="104" t="str">
        <f t="shared" si="12"/>
      </c>
      <c r="G42" s="82" t="n">
        <f t="shared" si="15"/>
        <v>3.0393378809634441E-4</v>
      </c>
      <c r="H42" s="92" t="n">
        <f t="shared" si="16"/>
        <v>0.16031771890398239</v>
      </c>
      <c r="I42" s="92" t="e">
        <f t="shared" si="17"/>
        <v>#VALUE!</v>
      </c>
      <c r="J42" s="105" t="n">
        <f t="shared" si="18"/>
        <v>0.99692314678678962</v>
      </c>
      <c r="K42" s="105" t="str">
        <f t="shared" si="19"/>
      </c>
      <c r="L42" s="105"/>
      <c r="M42" s="79" t="str">
        <f t="shared" si="20"/>
        <v>Not MFG, Foreign
Place of
Performance</v>
      </c>
      <c r="N42" s="79" t="n">
        <f t="shared" si="20"/>
        <v>0</v>
      </c>
      <c r="O42" s="121" t="str">
        <f t="shared" ref="O42:AU42" si="37">IF(O17="","",O17/VLOOKUP(O$26,deflator,2,FALSE)/1000000000)</f>
      </c>
      <c r="P42" s="121" t="str">
        <f t="shared" si="37"/>
      </c>
      <c r="Q42" s="121" t="str">
        <f t="shared" si="37"/>
      </c>
      <c r="R42" s="121" t="str">
        <f t="shared" si="37"/>
      </c>
      <c r="S42" s="121" t="e">
        <f t="shared" si="37"/>
        <v>#N/A</v>
      </c>
      <c r="T42" s="121" t="e">
        <f t="shared" si="37"/>
        <v>#N/A</v>
      </c>
      <c r="U42" s="121" t="e">
        <f t="shared" si="37"/>
        <v>#N/A</v>
      </c>
      <c r="V42" s="121" t="e">
        <f t="shared" si="37"/>
        <v>#N/A</v>
      </c>
      <c r="W42" s="121" t="e">
        <f t="shared" si="37"/>
        <v>#N/A</v>
      </c>
      <c r="X42" s="121" t="str">
        <f t="shared" si="37"/>
      </c>
      <c r="Y42" s="121" t="e">
        <f t="shared" si="37"/>
        <v>#N/A</v>
      </c>
      <c r="Z42" s="121" t="str">
        <f t="shared" si="37"/>
      </c>
      <c r="AA42" s="121" t="str">
        <f t="shared" si="37"/>
      </c>
      <c r="AB42" s="121" t="str">
        <f t="shared" si="37"/>
      </c>
      <c r="AC42" s="121" t="str">
        <f t="shared" si="37"/>
      </c>
      <c r="AD42" s="121" t="str">
        <f t="shared" si="37"/>
      </c>
      <c r="AE42" s="121" t="str">
        <f t="shared" si="37"/>
      </c>
      <c r="AF42" s="121" t="str">
        <f t="shared" si="37"/>
      </c>
      <c r="AG42" s="121" t="str">
        <f t="shared" si="37"/>
      </c>
      <c r="AH42" s="121" t="str">
        <f t="shared" si="37"/>
      </c>
      <c r="AI42" s="121" t="str">
        <f t="shared" si="37"/>
      </c>
      <c r="AJ42" s="121" t="str">
        <f t="shared" si="37"/>
      </c>
      <c r="AK42" s="121" t="str">
        <f t="shared" si="37"/>
      </c>
      <c r="AL42" s="121" t="n">
        <f t="shared" si="37"/>
        <v>174.35505917513666</v>
      </c>
      <c r="AM42" s="121" t="n">
        <f t="shared" si="37"/>
        <v>161.47456615289178</v>
      </c>
      <c r="AN42" s="121" t="n">
        <f t="shared" si="37"/>
        <v>166.41983282301427</v>
      </c>
      <c r="AO42" s="121" t="n">
        <f t="shared" si="37"/>
        <v>172.0461377671127</v>
      </c>
      <c r="AP42" s="121" t="n">
        <f t="shared" si="37"/>
        <v>187.64097804668066</v>
      </c>
      <c r="AQ42" s="121" t="n">
        <f t="shared" si="37"/>
        <v>199.90883040233444</v>
      </c>
      <c r="AR42" s="121" t="n">
        <f t="shared" si="37"/>
        <v>212.40310934205922</v>
      </c>
      <c r="AS42" s="121" t="n">
        <f t="shared" si="37"/>
        <v>195.15157613211124</v>
      </c>
      <c r="AT42" s="121" t="n">
        <f t="shared" si="37"/>
        <v>193.041209055655</v>
      </c>
      <c r="AU42" s="120" t="n">
        <f t="shared" si="37"/>
        <v>193.099880801582</v>
      </c>
      <c r="AV42" s="90" t="str">
        <f t="shared" si="22"/>
      </c>
      <c r="AW42" s="90" t="str">
        <f t="shared" si="22"/>
      </c>
      <c r="AX42" s="58"/>
      <c r="AY42" s="58"/>
      <c r="AZ42" s="58"/>
      <c r="BA42" s="58"/>
    </row>
    <row r="43">
      <c r="A43" s="62" t="str">
        <f t="shared" si="7"/>
        <v>Not MFG, U.S. Place
of Performance</v>
      </c>
      <c r="B43" s="63" t="n">
        <f t="shared" si="8"/>
        <v>0</v>
      </c>
      <c r="C43" s="96" t="str">
        <f t="shared" si="9"/>
      </c>
      <c r="D43" s="96" t="str">
        <f t="shared" si="10"/>
      </c>
      <c r="E43" s="96" t="n">
        <f t="shared" si="11"/>
        <v>1.0075014840000001E-4</v>
      </c>
      <c r="F43" s="96" t="e">
        <f t="shared" si="12"/>
        <v>#N/A</v>
      </c>
      <c r="G43" s="81" t="e">
        <f t="shared" si="15"/>
        <v>#VALUE!</v>
      </c>
      <c r="H43" s="71" t="e">
        <f t="shared" si="16"/>
        <v>#VALUE!</v>
      </c>
      <c r="I43" s="71" t="e">
        <f t="shared" si="17"/>
        <v>#N/A</v>
      </c>
      <c r="J43" s="97" t="n">
        <f t="shared" si="18"/>
        <v>9.5199414646510996E-6</v>
      </c>
      <c r="K43" s="97" t="str">
        <f t="shared" si="19"/>
      </c>
      <c r="L43" s="97"/>
      <c r="M43" s="75" t="str">
        <f t="shared" si="20"/>
        <v>Not MFG, U.S. Place
of Performance</v>
      </c>
      <c r="N43" s="75" t="n">
        <f t="shared" si="20"/>
        <v>0</v>
      </c>
      <c r="O43" s="124" t="str">
        <f t="shared" ref="O43:AU43" si="38">IF(O18="","",O18/VLOOKUP(O$26,deflator,2,FALSE)/1000000000)</f>
      </c>
      <c r="P43" s="124" t="e">
        <f t="shared" si="38"/>
        <v>#N/A</v>
      </c>
      <c r="Q43" s="124" t="str">
        <f t="shared" si="38"/>
      </c>
      <c r="R43" s="124" t="str">
        <f t="shared" si="38"/>
      </c>
      <c r="S43" s="124" t="str">
        <f t="shared" si="38"/>
      </c>
      <c r="T43" s="124" t="str">
        <f t="shared" si="38"/>
      </c>
      <c r="U43" s="124" t="str">
        <f t="shared" si="38"/>
      </c>
      <c r="V43" s="124" t="e">
        <f t="shared" si="38"/>
        <v>#N/A</v>
      </c>
      <c r="W43" s="124" t="str">
        <f t="shared" si="38"/>
      </c>
      <c r="X43" s="124" t="str">
        <f t="shared" si="38"/>
      </c>
      <c r="Y43" s="124" t="str">
        <f t="shared" si="38"/>
      </c>
      <c r="Z43" s="124" t="str">
        <f t="shared" si="38"/>
      </c>
      <c r="AA43" s="124" t="str">
        <f t="shared" si="38"/>
      </c>
      <c r="AB43" s="124" t="str">
        <f t="shared" si="38"/>
      </c>
      <c r="AC43" s="124" t="str">
        <f t="shared" si="38"/>
      </c>
      <c r="AD43" s="124" t="str">
        <f t="shared" si="38"/>
      </c>
      <c r="AE43" s="124" t="str">
        <f t="shared" si="38"/>
      </c>
      <c r="AF43" s="124" t="str">
        <f t="shared" si="38"/>
      </c>
      <c r="AG43" s="124" t="str">
        <f t="shared" si="38"/>
      </c>
      <c r="AH43" s="124" t="str">
        <f t="shared" si="38"/>
      </c>
      <c r="AI43" s="124" t="str">
        <f t="shared" si="38"/>
      </c>
      <c r="AJ43" s="124" t="str">
        <f t="shared" si="38"/>
      </c>
      <c r="AK43" s="124" t="str">
        <f t="shared" si="38"/>
      </c>
      <c r="AL43" s="124" t="str">
        <f t="shared" si="38"/>
      </c>
      <c r="AM43" s="124" t="str">
        <f t="shared" si="38"/>
      </c>
      <c r="AN43" s="124" t="str">
        <f t="shared" si="38"/>
      </c>
      <c r="AO43" s="124" t="str">
        <f t="shared" si="38"/>
      </c>
      <c r="AP43" s="124" t="str">
        <f t="shared" si="38"/>
      </c>
      <c r="AQ43" s="124" t="str">
        <f t="shared" si="38"/>
      </c>
      <c r="AR43" s="124" t="str">
        <f t="shared" si="38"/>
      </c>
      <c r="AS43" s="124" t="str">
        <f t="shared" si="38"/>
      </c>
      <c r="AT43" s="124" t="str">
        <f t="shared" si="38"/>
      </c>
      <c r="AU43" s="123" t="n">
        <f t="shared" si="38"/>
        <v>1.0075014840000001E-4</v>
      </c>
      <c r="AV43" s="90" t="e">
        <f t="shared" si="22"/>
        <v>#N/A</v>
      </c>
      <c r="AW43" s="90" t="str">
        <f t="shared" si="22"/>
      </c>
      <c r="AX43" s="58"/>
      <c r="AY43" s="58"/>
      <c r="AZ43" s="58"/>
      <c r="BA43" s="58"/>
    </row>
    <row r="44">
      <c r="A44" s="65" t="n">
        <f t="shared" si="7"/>
        <v>0</v>
      </c>
      <c r="B44" s="24" t="n">
        <f t="shared" si="8"/>
        <v>0</v>
      </c>
      <c r="C44" s="26" t="str">
        <f t="shared" si="9"/>
      </c>
      <c r="D44" s="26" t="str">
        <f t="shared" si="10"/>
      </c>
      <c r="E44" s="26" t="n">
        <f t="shared" si="11"/>
        <v>8.5138203100000004E-5</v>
      </c>
      <c r="F44" s="26" t="n">
        <f t="shared" si="12"/>
        <v>0</v>
      </c>
      <c r="G44" s="29" t="e">
        <f t="shared" si="15"/>
        <v>#VALUE!</v>
      </c>
      <c r="H44" s="25" t="e">
        <f t="shared" si="16"/>
        <v>#VALUE!</v>
      </c>
      <c r="I44" s="25" t="n">
        <f t="shared" si="17"/>
        <v>0</v>
      </c>
      <c r="J44" s="11" t="n">
        <f t="shared" si="18"/>
        <v>3.8659444590966074E-4</v>
      </c>
      <c r="K44" s="11" t="str">
        <f t="shared" si="19"/>
      </c>
      <c r="L44" s="58"/>
      <c r="M44" s="1" t="n">
        <f t="shared" si="20"/>
        <v>0</v>
      </c>
      <c r="N44" s="1" t="n">
        <f t="shared" si="20"/>
        <v>0</v>
      </c>
      <c r="O44" s="90" t="str">
        <f t="shared" ref="O44:AU44" si="39">IF(O19="","",O19/VLOOKUP(O$26,deflator,2,FALSE)/1000000000)</f>
      </c>
      <c r="P44" s="90" t="e">
        <f t="shared" si="39"/>
        <v>#N/A</v>
      </c>
      <c r="Q44" s="90" t="e">
        <f t="shared" si="39"/>
        <v>#N/A</v>
      </c>
      <c r="R44" s="90" t="e">
        <f t="shared" si="39"/>
        <v>#N/A</v>
      </c>
      <c r="S44" s="90" t="e">
        <f t="shared" si="39"/>
        <v>#N/A</v>
      </c>
      <c r="T44" s="90" t="e">
        <f t="shared" si="39"/>
        <v>#N/A</v>
      </c>
      <c r="U44" s="90" t="e">
        <f t="shared" si="39"/>
        <v>#N/A</v>
      </c>
      <c r="V44" s="90" t="e">
        <f t="shared" si="39"/>
        <v>#N/A</v>
      </c>
      <c r="W44" s="90" t="e">
        <f t="shared" si="39"/>
        <v>#N/A</v>
      </c>
      <c r="X44" s="90" t="str">
        <f t="shared" si="39"/>
      </c>
      <c r="Y44" s="90" t="e">
        <f t="shared" si="39"/>
        <v>#N/A</v>
      </c>
      <c r="Z44" s="90" t="str">
        <f t="shared" si="39"/>
      </c>
      <c r="AA44" s="90" t="str">
        <f t="shared" si="39"/>
      </c>
      <c r="AB44" s="90" t="str">
        <f t="shared" si="39"/>
      </c>
      <c r="AC44" s="90" t="str">
        <f t="shared" si="39"/>
      </c>
      <c r="AD44" s="90" t="e">
        <f t="shared" si="39"/>
        <v>#N/A</v>
      </c>
      <c r="AE44" s="90" t="str">
        <f t="shared" si="39"/>
      </c>
      <c r="AF44" s="90" t="str">
        <f t="shared" si="39"/>
      </c>
      <c r="AG44" s="90" t="str">
        <f t="shared" si="39"/>
      </c>
      <c r="AH44" s="90" t="str">
        <f t="shared" si="39"/>
      </c>
      <c r="AI44" s="90" t="n">
        <f t="shared" si="39"/>
        <v>0</v>
      </c>
      <c r="AJ44" s="90" t="str">
        <f t="shared" si="39"/>
      </c>
      <c r="AK44" s="90" t="n">
        <f t="shared" si="39"/>
        <v>0</v>
      </c>
      <c r="AL44" s="90" t="str">
        <f t="shared" si="39"/>
      </c>
      <c r="AM44" s="90" t="str">
        <f t="shared" si="39"/>
      </c>
      <c r="AN44" s="90" t="str">
        <f t="shared" si="39"/>
      </c>
      <c r="AO44" s="90" t="str">
        <f t="shared" si="39"/>
      </c>
      <c r="AP44" s="90" t="str">
        <f t="shared" si="39"/>
      </c>
      <c r="AQ44" s="90" t="str">
        <f t="shared" si="39"/>
      </c>
      <c r="AR44" s="90" t="str">
        <f t="shared" si="39"/>
      </c>
      <c r="AS44" s="90" t="str">
        <f t="shared" si="39"/>
      </c>
      <c r="AT44" s="90" t="str">
        <f t="shared" si="39"/>
      </c>
      <c r="AU44" s="122" t="n">
        <f t="shared" si="39"/>
        <v>8.5138203100000004E-5</v>
      </c>
      <c r="AV44" s="58"/>
      <c r="AW44" s="58"/>
      <c r="AX44" s="58"/>
      <c r="AY44" s="58"/>
      <c r="AZ44" s="58"/>
      <c r="BA44" s="58"/>
    </row>
    <row r="45">
      <c r="A45" s="65" t="str">
        <f t="shared" si="7"/>
      </c>
      <c r="B45" s="24" t="n">
        <f t="shared" si="8"/>
        <v>6772276301.8213997</v>
      </c>
      <c r="C45" s="26" t="str">
        <f t="shared" si="9"/>
      </c>
      <c r="D45" s="26" t="str">
        <f t="shared" si="10"/>
      </c>
      <c r="E45" s="26" t="str">
        <f t="shared" si="11"/>
      </c>
      <c r="F45" s="26" t="n">
        <f t="shared" si="12"/>
        <v>0</v>
      </c>
      <c r="G45" s="29" t="e">
        <f t="shared" si="15"/>
        <v>#VALUE!</v>
      </c>
      <c r="H45" s="25" t="e">
        <f t="shared" si="16"/>
        <v>#VALUE!</v>
      </c>
      <c r="I45" s="25" t="e">
        <f t="shared" si="17"/>
        <v>#VALUE!</v>
      </c>
      <c r="J45" s="11" t="str">
        <f t="shared" si="18"/>
      </c>
      <c r="K45" s="11" t="str">
        <f t="shared" si="19"/>
      </c>
      <c r="L45" s="58"/>
      <c r="M45" s="1" t="str">
        <f t="shared" si="20"/>
      </c>
      <c r="N45" s="1" t="n">
        <f t="shared" si="20"/>
        <v>6772276301.8213997</v>
      </c>
      <c r="O45" s="90" t="e">
        <f t="shared" ref="O45:AU45" si="40">IF(O20="","",O20/VLOOKUP(O$26,deflator,2,FALSE)/1000000000)</f>
        <v>#N/A</v>
      </c>
      <c r="P45" s="90" t="e">
        <f t="shared" si="40"/>
        <v>#N/A</v>
      </c>
      <c r="Q45" s="90" t="e">
        <f t="shared" si="40"/>
        <v>#N/A</v>
      </c>
      <c r="R45" s="90" t="e">
        <f t="shared" si="40"/>
        <v>#N/A</v>
      </c>
      <c r="S45" s="90" t="e">
        <f t="shared" si="40"/>
        <v>#N/A</v>
      </c>
      <c r="T45" s="90" t="e">
        <f t="shared" si="40"/>
        <v>#N/A</v>
      </c>
      <c r="U45" s="90" t="e">
        <f t="shared" si="40"/>
        <v>#N/A</v>
      </c>
      <c r="V45" s="90" t="e">
        <f t="shared" si="40"/>
        <v>#N/A</v>
      </c>
      <c r="W45" s="90" t="e">
        <f t="shared" si="40"/>
        <v>#N/A</v>
      </c>
      <c r="X45" s="90" t="e">
        <f t="shared" si="40"/>
        <v>#N/A</v>
      </c>
      <c r="Y45" s="90" t="e">
        <f t="shared" si="40"/>
        <v>#N/A</v>
      </c>
      <c r="Z45" s="90" t="e">
        <f t="shared" si="40"/>
        <v>#N/A</v>
      </c>
      <c r="AA45" s="90" t="e">
        <f t="shared" si="40"/>
        <v>#N/A</v>
      </c>
      <c r="AB45" s="90" t="e">
        <f t="shared" si="40"/>
        <v>#N/A</v>
      </c>
      <c r="AC45" s="90" t="e">
        <f t="shared" si="40"/>
        <v>#N/A</v>
      </c>
      <c r="AD45" s="90" t="e">
        <f t="shared" si="40"/>
        <v>#N/A</v>
      </c>
      <c r="AE45" s="90" t="e">
        <f t="shared" si="40"/>
        <v>#N/A</v>
      </c>
      <c r="AF45" s="90" t="e">
        <f t="shared" si="40"/>
        <v>#N/A</v>
      </c>
      <c r="AG45" s="90" t="e">
        <f t="shared" si="40"/>
        <v>#N/A</v>
      </c>
      <c r="AH45" s="90" t="n">
        <f t="shared" si="40"/>
        <v>20.448372036294089</v>
      </c>
      <c r="AI45" s="90" t="n">
        <f t="shared" si="40"/>
        <v>18.260624717144772</v>
      </c>
      <c r="AJ45" s="90" t="n">
        <f t="shared" si="40"/>
        <v>25.083363241650101</v>
      </c>
      <c r="AK45" s="90" t="str">
        <f t="shared" si="40"/>
      </c>
      <c r="AL45" s="90" t="str">
        <f t="shared" si="40"/>
      </c>
      <c r="AM45" s="90" t="str">
        <f t="shared" si="40"/>
      </c>
      <c r="AN45" s="90" t="str">
        <f t="shared" si="40"/>
      </c>
      <c r="AO45" s="90" t="str">
        <f t="shared" si="40"/>
      </c>
      <c r="AP45" s="90" t="str">
        <f t="shared" si="40"/>
      </c>
      <c r="AQ45" s="90" t="str">
        <f t="shared" si="40"/>
      </c>
      <c r="AR45" s="90" t="str">
        <f t="shared" si="40"/>
      </c>
      <c r="AS45" s="90" t="str">
        <f t="shared" si="40"/>
      </c>
      <c r="AT45" s="90" t="str">
        <f t="shared" si="40"/>
      </c>
      <c r="AU45" s="122" t="str">
        <f t="shared" si="40"/>
      </c>
      <c r="AV45" s="58"/>
      <c r="AW45" s="58"/>
      <c r="AX45" s="58"/>
      <c r="AY45" s="58"/>
      <c r="AZ45" s="58"/>
      <c r="BA45" s="58"/>
    </row>
    <row r="46">
      <c r="A46" s="65" t="str">
        <f t="shared" si="7"/>
        <v>U.S. Manufactured</v>
      </c>
      <c r="B46" s="24" t="n">
        <f t="shared" si="8"/>
        <v>0</v>
      </c>
      <c r="C46" s="26" t="str">
        <f t="shared" si="9"/>
      </c>
      <c r="D46" s="26" t="str">
        <f t="shared" si="10"/>
      </c>
      <c r="E46" s="26" t="str">
        <f t="shared" si="11"/>
      </c>
      <c r="F46" s="26" t="n">
        <f t="shared" si="12"/>
        <v>0</v>
      </c>
      <c r="G46" s="29" t="e">
        <f t="shared" si="15"/>
        <v>#VALUE!</v>
      </c>
      <c r="H46" s="25" t="e">
        <f t="shared" si="16"/>
        <v>#VALUE!</v>
      </c>
      <c r="I46" s="25" t="e">
        <f t="shared" si="17"/>
        <v>#VALUE!</v>
      </c>
      <c r="J46" s="11" t="str">
        <f t="shared" si="18"/>
      </c>
      <c r="K46" s="11" t="str">
        <f t="shared" si="19"/>
      </c>
      <c r="L46" s="58"/>
      <c r="M46" s="1" t="str">
        <f t="shared" si="20"/>
        <v>U.S. Manufactured</v>
      </c>
      <c r="N46" s="1" t="n">
        <f t="shared" si="20"/>
        <v>0</v>
      </c>
      <c r="O46" s="90" t="str">
        <f t="shared" ref="O46:AU46" si="41">IF(O21="","",O21/VLOOKUP(O$26,deflator,2,FALSE)/1000000000)</f>
      </c>
      <c r="P46" s="90" t="str">
        <f t="shared" si="41"/>
      </c>
      <c r="Q46" s="90" t="str">
        <f t="shared" si="41"/>
      </c>
      <c r="R46" s="90" t="str">
        <f t="shared" si="41"/>
      </c>
      <c r="S46" s="90" t="str">
        <f t="shared" si="41"/>
      </c>
      <c r="T46" s="90" t="str">
        <f t="shared" si="41"/>
      </c>
      <c r="U46" s="90" t="str">
        <f t="shared" si="41"/>
      </c>
      <c r="V46" s="90" t="str">
        <f t="shared" si="41"/>
      </c>
      <c r="W46" s="90" t="str">
        <f t="shared" si="41"/>
      </c>
      <c r="X46" s="90" t="e">
        <f t="shared" si="41"/>
        <v>#N/A</v>
      </c>
      <c r="Y46" s="90" t="e">
        <f t="shared" si="41"/>
        <v>#N/A</v>
      </c>
      <c r="Z46" s="90" t="e">
        <f t="shared" si="41"/>
        <v>#N/A</v>
      </c>
      <c r="AA46" s="90" t="e">
        <f t="shared" si="41"/>
        <v>#N/A</v>
      </c>
      <c r="AB46" s="90" t="str">
        <f t="shared" si="41"/>
      </c>
      <c r="AC46" s="90" t="str">
        <f t="shared" si="41"/>
      </c>
      <c r="AD46" s="90" t="e">
        <f t="shared" si="41"/>
        <v>#N/A</v>
      </c>
      <c r="AE46" s="90" t="e">
        <f t="shared" si="41"/>
        <v>#N/A</v>
      </c>
      <c r="AF46" s="90" t="e">
        <f t="shared" si="41"/>
        <v>#N/A</v>
      </c>
      <c r="AG46" s="90" t="e">
        <f t="shared" si="41"/>
        <v>#N/A</v>
      </c>
      <c r="AH46" s="90" t="n">
        <f t="shared" si="41"/>
        <v>-2.9841232243773285E-7</v>
      </c>
      <c r="AI46" s="90" t="n">
        <f t="shared" si="41"/>
        <v>-3.1811305948997787E-6</v>
      </c>
      <c r="AJ46" s="90" t="str">
        <f t="shared" si="41"/>
      </c>
      <c r="AK46" s="90" t="n">
        <f t="shared" si="41"/>
        <v>0</v>
      </c>
      <c r="AL46" s="90" t="str">
        <f t="shared" si="41"/>
      </c>
      <c r="AM46" s="90" t="str">
        <f t="shared" si="41"/>
      </c>
      <c r="AN46" s="90" t="str">
        <f t="shared" si="41"/>
      </c>
      <c r="AO46" s="90" t="str">
        <f t="shared" si="41"/>
      </c>
      <c r="AP46" s="90" t="str">
        <f t="shared" si="41"/>
      </c>
      <c r="AQ46" s="90" t="str">
        <f t="shared" si="41"/>
      </c>
      <c r="AR46" s="90" t="n">
        <f t="shared" si="41"/>
        <v>0</v>
      </c>
      <c r="AS46" s="90" t="str">
        <f t="shared" si="41"/>
      </c>
      <c r="AT46" s="90" t="str">
        <f t="shared" si="41"/>
      </c>
      <c r="AU46" s="122" t="str">
        <f t="shared" si="41"/>
      </c>
      <c r="AV46" s="58"/>
      <c r="AW46" s="58"/>
      <c r="AX46" s="58"/>
      <c r="AY46" s="58"/>
      <c r="AZ46" s="58"/>
      <c r="BA46" s="58"/>
    </row>
    <row r="47">
      <c r="A47" s="65" t="n">
        <f t="shared" si="7"/>
        <v>0</v>
      </c>
      <c r="B47" s="24" t="n">
        <f t="shared" si="8"/>
        <v>0</v>
      </c>
      <c r="C47" s="26" t="n">
        <f t="shared" si="9"/>
        <v>4.2605516858879354E-3</v>
      </c>
      <c r="D47" s="26" t="n">
        <f t="shared" si="10"/>
        <v>0</v>
      </c>
      <c r="E47" s="26" t="n">
        <f t="shared" si="11"/>
        <v>7.9503141700000004E-4</v>
      </c>
      <c r="F47" s="26" t="n">
        <f t="shared" si="12"/>
        <v>0</v>
      </c>
      <c r="G47" s="29" t="e">
        <f t="shared" si="15"/>
        <v>#DIV/0!</v>
      </c>
      <c r="H47" s="25" t="n">
        <f t="shared" si="16"/>
        <v>-0.81339707258255955</v>
      </c>
      <c r="I47" s="25" t="n">
        <f t="shared" si="17"/>
        <v>0</v>
      </c>
      <c r="J47" s="11" t="n">
        <f t="shared" si="18"/>
        <v>3.6100683235571768E-3</v>
      </c>
      <c r="K47" s="11" t="str">
        <f t="shared" si="19"/>
      </c>
      <c r="L47" s="58"/>
      <c r="M47" s="1" t="n">
        <f t="shared" si="20"/>
        <v>0</v>
      </c>
      <c r="N47" s="1" t="n">
        <f t="shared" si="20"/>
        <v>0</v>
      </c>
      <c r="O47" s="90" t="str">
        <f t="shared" ref="O47:AU47" si="42">IF(O22="","",O22/VLOOKUP(O$26,deflator,2,FALSE)/1000000000)</f>
      </c>
      <c r="P47" s="90" t="str">
        <f t="shared" si="42"/>
      </c>
      <c r="Q47" s="90" t="str">
        <f t="shared" si="42"/>
      </c>
      <c r="R47" s="90" t="str">
        <f t="shared" si="42"/>
      </c>
      <c r="S47" s="90" t="str">
        <f t="shared" si="42"/>
      </c>
      <c r="T47" s="90" t="str">
        <f t="shared" si="42"/>
      </c>
      <c r="U47" s="90" t="str">
        <f t="shared" si="42"/>
      </c>
      <c r="V47" s="90" t="str">
        <f t="shared" si="42"/>
      </c>
      <c r="W47" s="90" t="str">
        <f t="shared" si="42"/>
      </c>
      <c r="X47" s="90" t="e">
        <f t="shared" si="42"/>
        <v>#N/A</v>
      </c>
      <c r="Y47" s="90" t="e">
        <f t="shared" si="42"/>
        <v>#N/A</v>
      </c>
      <c r="Z47" s="90" t="e">
        <f t="shared" si="42"/>
        <v>#N/A</v>
      </c>
      <c r="AA47" s="90" t="e">
        <f t="shared" si="42"/>
        <v>#N/A</v>
      </c>
      <c r="AB47" s="90" t="e">
        <f t="shared" si="42"/>
        <v>#N/A</v>
      </c>
      <c r="AC47" s="90" t="e">
        <f t="shared" si="42"/>
        <v>#N/A</v>
      </c>
      <c r="AD47" s="90" t="e">
        <f t="shared" si="42"/>
        <v>#N/A</v>
      </c>
      <c r="AE47" s="90" t="e">
        <f t="shared" si="42"/>
        <v>#N/A</v>
      </c>
      <c r="AF47" s="90" t="e">
        <f t="shared" si="42"/>
        <v>#N/A</v>
      </c>
      <c r="AG47" s="90" t="e">
        <f t="shared" si="42"/>
        <v>#N/A</v>
      </c>
      <c r="AH47" s="90" t="n">
        <f t="shared" si="42"/>
        <v>-2.8034142047895063E-4</v>
      </c>
      <c r="AI47" s="90" t="n">
        <f t="shared" si="42"/>
        <v>-1.4527337126498484E-4</v>
      </c>
      <c r="AJ47" s="90" t="n">
        <f t="shared" si="42"/>
        <v>-6.4778001E-6</v>
      </c>
      <c r="AK47" s="90" t="n">
        <f t="shared" si="42"/>
        <v>-9.5115750820512913E-5</v>
      </c>
      <c r="AL47" s="90" t="str">
        <f t="shared" si="42"/>
      </c>
      <c r="AM47" s="90" t="n">
        <f t="shared" si="42"/>
        <v>3.598342701226736E-5</v>
      </c>
      <c r="AN47" s="90" t="n">
        <f t="shared" si="42"/>
        <v>4.2605516858879354E-3</v>
      </c>
      <c r="AO47" s="90" t="n">
        <f t="shared" si="42"/>
        <v>1.572643058881799E-3</v>
      </c>
      <c r="AP47" s="90" t="n">
        <f t="shared" si="42"/>
        <v>-2.429934765028397E-4</v>
      </c>
      <c r="AQ47" s="90" t="n">
        <f t="shared" si="42"/>
        <v>5.217795985436942E-4</v>
      </c>
      <c r="AR47" s="90" t="n">
        <f t="shared" si="42"/>
        <v>3.4765657256334288E-4</v>
      </c>
      <c r="AS47" s="90" t="n">
        <f t="shared" si="42"/>
        <v>4.1308290652077408E-4</v>
      </c>
      <c r="AT47" s="90" t="n">
        <f t="shared" si="42"/>
        <v>0</v>
      </c>
      <c r="AU47" s="122" t="n">
        <f t="shared" si="42"/>
        <v>7.9503141700000004E-4</v>
      </c>
      <c r="AV47" s="58"/>
      <c r="AW47" s="58"/>
      <c r="AX47" s="58"/>
      <c r="AY47" s="58"/>
      <c r="AZ47" s="58"/>
      <c r="BA47" s="58"/>
    </row>
    <row r="48">
      <c r="A48" s="72" t="str">
        <f t="shared" si="7"/>
      </c>
      <c r="B48" s="73" t="n">
        <f t="shared" si="8"/>
        <v>13544552603.642799</v>
      </c>
      <c r="C48" s="104" t="n">
        <f t="shared" si="9"/>
        <v>354.92820408839657</v>
      </c>
      <c r="D48" s="104" t="n">
        <f t="shared" si="10"/>
        <v>3.8631599999999999E-4</v>
      </c>
      <c r="E48" s="104" t="n">
        <f t="shared" si="11"/>
        <v>0</v>
      </c>
      <c r="F48" s="104" t="n">
        <f t="shared" si="12"/>
        <v>0</v>
      </c>
      <c r="G48" s="82" t="n">
        <f t="shared" si="15"/>
        <v>-1</v>
      </c>
      <c r="H48" s="92" t="n">
        <f t="shared" si="16"/>
        <v>-1</v>
      </c>
      <c r="I48" s="92" t="e">
        <f t="shared" si="17"/>
        <v>#DIV/0!</v>
      </c>
      <c r="J48" s="105" t="str">
        <f t="shared" si="18"/>
      </c>
      <c r="K48" s="105" t="str">
        <f t="shared" si="19"/>
      </c>
      <c r="L48" s="66"/>
      <c r="M48" s="79" t="str">
        <f t="shared" si="20"/>
      </c>
      <c r="N48" s="79" t="n">
        <f t="shared" si="20"/>
        <v>13544552603.642799</v>
      </c>
      <c r="O48" s="121" t="e">
        <f t="shared" ref="O48:AU48" si="43">IF(O23="","",O23/VLOOKUP(O$26,deflator,2,FALSE)/1000000000)</f>
        <v>#N/A</v>
      </c>
      <c r="P48" s="121" t="e">
        <f t="shared" si="43"/>
        <v>#N/A</v>
      </c>
      <c r="Q48" s="121" t="e">
        <f t="shared" si="43"/>
        <v>#N/A</v>
      </c>
      <c r="R48" s="121" t="e">
        <f t="shared" si="43"/>
        <v>#N/A</v>
      </c>
      <c r="S48" s="121" t="e">
        <f t="shared" si="43"/>
        <v>#N/A</v>
      </c>
      <c r="T48" s="121" t="e">
        <f t="shared" si="43"/>
        <v>#N/A</v>
      </c>
      <c r="U48" s="121" t="e">
        <f t="shared" si="43"/>
        <v>#N/A</v>
      </c>
      <c r="V48" s="121" t="e">
        <f t="shared" si="43"/>
        <v>#N/A</v>
      </c>
      <c r="W48" s="121" t="e">
        <f t="shared" si="43"/>
        <v>#N/A</v>
      </c>
      <c r="X48" s="121" t="e">
        <f t="shared" si="43"/>
        <v>#N/A</v>
      </c>
      <c r="Y48" s="121" t="e">
        <f t="shared" si="43"/>
        <v>#N/A</v>
      </c>
      <c r="Z48" s="121" t="e">
        <f t="shared" si="43"/>
        <v>#N/A</v>
      </c>
      <c r="AA48" s="121" t="e">
        <f t="shared" si="43"/>
        <v>#N/A</v>
      </c>
      <c r="AB48" s="121" t="e">
        <f t="shared" si="43"/>
        <v>#N/A</v>
      </c>
      <c r="AC48" s="121" t="e">
        <f t="shared" si="43"/>
        <v>#N/A</v>
      </c>
      <c r="AD48" s="121" t="e">
        <f t="shared" si="43"/>
        <v>#N/A</v>
      </c>
      <c r="AE48" s="121" t="e">
        <f t="shared" si="43"/>
        <v>#N/A</v>
      </c>
      <c r="AF48" s="121" t="e">
        <f t="shared" si="43"/>
        <v>#N/A</v>
      </c>
      <c r="AG48" s="121" t="e">
        <f t="shared" si="43"/>
        <v>#N/A</v>
      </c>
      <c r="AH48" s="121" t="n">
        <f t="shared" si="43"/>
        <v>40.89646343275539</v>
      </c>
      <c r="AI48" s="121" t="n">
        <f t="shared" si="43"/>
        <v>36.521100979787683</v>
      </c>
      <c r="AJ48" s="121" t="n">
        <f t="shared" si="43"/>
        <v>50.166720005500096</v>
      </c>
      <c r="AK48" s="121" t="n">
        <f t="shared" si="43"/>
        <v>12.823702895837847</v>
      </c>
      <c r="AL48" s="121" t="n">
        <f t="shared" si="43"/>
        <v>343.68014971900027</v>
      </c>
      <c r="AM48" s="121" t="n">
        <f t="shared" si="43"/>
        <v>328.86986160695426</v>
      </c>
      <c r="AN48" s="121" t="n">
        <f t="shared" si="43"/>
        <v>354.92820408839657</v>
      </c>
      <c r="AO48" s="121" t="n">
        <f t="shared" si="43"/>
        <v>374.71140239752435</v>
      </c>
      <c r="AP48" s="121" t="n">
        <f t="shared" si="43"/>
        <v>409.89577895195509</v>
      </c>
      <c r="AQ48" s="121" t="n">
        <f t="shared" si="43"/>
        <v>429.90849613047203</v>
      </c>
      <c r="AR48" s="121" t="n">
        <f t="shared" si="43"/>
        <v>467.07220301173732</v>
      </c>
      <c r="AS48" s="121" t="n">
        <f t="shared" si="43"/>
        <v>413.88261452063415</v>
      </c>
      <c r="AT48" s="121" t="n">
        <f t="shared" si="43"/>
        <v>3.8631599999999999E-4</v>
      </c>
      <c r="AU48" s="120" t="n">
        <f t="shared" si="43"/>
        <v>0</v>
      </c>
      <c r="AV48" s="58"/>
      <c r="AW48" s="58"/>
      <c r="AX48" s="58"/>
      <c r="AY48" s="58"/>
      <c r="AZ48" s="58"/>
      <c r="BA48" s="58"/>
    </row>
    <row r="49">
      <c r="A49" s="58"/>
      <c r="B49" s="58"/>
      <c r="C49" s="58"/>
      <c r="D49" s="58"/>
      <c r="E49" s="58"/>
      <c r="F49" s="58"/>
      <c r="G49" s="58"/>
      <c r="H49" s="58"/>
      <c r="I49" s="58"/>
      <c r="J49" s="58" t="b">
        <f>SUM(J27:J48)=3</f>
        <v>0</v>
      </c>
      <c r="K49" s="58" t="b">
        <f>SUM(K27:K48)=3</f>
        <v>0</v>
      </c>
      <c r="L49" s="58"/>
      <c r="M49" s="1"/>
      <c r="N49" s="1" t="s">
        <v>39</v>
      </c>
      <c r="O49" s="90" t="e">
        <f t="shared" ref="O49:AU49" si="44">IF(O24="","",O24/VLOOKUP(O$26,deflator,2,FALSE)/1000000000)</f>
        <v>#N/A</v>
      </c>
      <c r="P49" s="90" t="e">
        <f t="shared" si="44"/>
        <v>#N/A</v>
      </c>
      <c r="Q49" s="90" t="e">
        <f t="shared" si="44"/>
        <v>#N/A</v>
      </c>
      <c r="R49" s="90" t="e">
        <f t="shared" si="44"/>
        <v>#N/A</v>
      </c>
      <c r="S49" s="90" t="e">
        <f t="shared" si="44"/>
        <v>#N/A</v>
      </c>
      <c r="T49" s="90" t="e">
        <f t="shared" si="44"/>
        <v>#N/A</v>
      </c>
      <c r="U49" s="90" t="e">
        <f t="shared" si="44"/>
        <v>#N/A</v>
      </c>
      <c r="V49" s="90" t="e">
        <f t="shared" si="44"/>
        <v>#N/A</v>
      </c>
      <c r="W49" s="90" t="e">
        <f t="shared" si="44"/>
        <v>#N/A</v>
      </c>
      <c r="X49" s="90" t="e">
        <f t="shared" si="44"/>
        <v>#N/A</v>
      </c>
      <c r="Y49" s="90" t="e">
        <f t="shared" si="44"/>
        <v>#N/A</v>
      </c>
      <c r="Z49" s="90" t="e">
        <f t="shared" si="44"/>
        <v>#N/A</v>
      </c>
      <c r="AA49" s="90" t="e">
        <f t="shared" si="44"/>
        <v>#N/A</v>
      </c>
      <c r="AB49" s="90" t="e">
        <f t="shared" si="44"/>
        <v>#N/A</v>
      </c>
      <c r="AC49" s="90" t="e">
        <f t="shared" si="44"/>
        <v>#N/A</v>
      </c>
      <c r="AD49" s="90" t="e">
        <f t="shared" si="44"/>
        <v>#N/A</v>
      </c>
      <c r="AE49" s="90" t="e">
        <f t="shared" si="44"/>
        <v>#N/A</v>
      </c>
      <c r="AF49" s="90" t="e">
        <f t="shared" si="44"/>
        <v>#N/A</v>
      </c>
      <c r="AG49" s="90" t="e">
        <f t="shared" si="44"/>
        <v>#N/A</v>
      </c>
      <c r="AH49" s="90" t="n">
        <f t="shared" si="44"/>
        <v>81.792926865510779</v>
      </c>
      <c r="AI49" s="90" t="n">
        <f t="shared" si="44"/>
        <v>73.042201959575365</v>
      </c>
      <c r="AJ49" s="90" t="n">
        <f t="shared" si="44"/>
        <v>100.33344001100019</v>
      </c>
      <c r="AK49" s="90" t="n">
        <f t="shared" si="44"/>
        <v>25.647405791675695</v>
      </c>
      <c r="AL49" s="90" t="n">
        <f t="shared" si="44"/>
        <v>687.36029943800054</v>
      </c>
      <c r="AM49" s="90" t="n">
        <f t="shared" si="44"/>
        <v>657.73972321390852</v>
      </c>
      <c r="AN49" s="90" t="n">
        <f t="shared" si="44"/>
        <v>709.85640817679314</v>
      </c>
      <c r="AO49" s="90" t="n">
        <f t="shared" si="44"/>
        <v>749.42280479504871</v>
      </c>
      <c r="AP49" s="90" t="n">
        <f t="shared" si="44"/>
        <v>819.79155790391019</v>
      </c>
      <c r="AQ49" s="90" t="n">
        <f t="shared" si="44"/>
        <v>859.81699226094406</v>
      </c>
      <c r="AR49" s="90" t="n">
        <f t="shared" si="44"/>
        <v>934.14440602347463</v>
      </c>
      <c r="AS49" s="90" t="n">
        <f t="shared" si="44"/>
        <v>827.7652290412683</v>
      </c>
      <c r="AT49" s="90" t="n">
        <f t="shared" si="44"/>
        <v>414.3210783652035</v>
      </c>
      <c r="AU49" s="90" t="n">
        <f t="shared" si="44"/>
        <v>414.38167918227242</v>
      </c>
      <c r="AV49" s="90" t="str">
        <f>IF(AV30="","",AV30/VLOOKUP(AV$20,deflator,2,FALSE)/$B$1)</f>
      </c>
      <c r="AW49" s="58"/>
      <c r="AX49" s="58"/>
      <c r="AY49" s="58"/>
      <c r="AZ49" s="58"/>
      <c r="BA49" s="58"/>
    </row>
    <row r="50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1" t="s">
        <v>48</v>
      </c>
      <c r="O50" s="90" t="e">
        <f t="shared" ref="O50:AG50" si="45">SUM(O33:O37)=O49</f>
        <v>#N/A</v>
      </c>
      <c r="P50" s="90" t="e">
        <f t="shared" si="45"/>
        <v>#N/A</v>
      </c>
      <c r="Q50" s="90" t="e">
        <f t="shared" si="45"/>
        <v>#N/A</v>
      </c>
      <c r="R50" s="90" t="e">
        <f t="shared" si="45"/>
        <v>#N/A</v>
      </c>
      <c r="S50" s="90" t="e">
        <f t="shared" si="45"/>
        <v>#N/A</v>
      </c>
      <c r="T50" s="90" t="e">
        <f t="shared" si="45"/>
        <v>#N/A</v>
      </c>
      <c r="U50" s="90" t="e">
        <f t="shared" si="45"/>
        <v>#N/A</v>
      </c>
      <c r="V50" s="90" t="e">
        <f t="shared" si="45"/>
        <v>#N/A</v>
      </c>
      <c r="W50" s="90" t="e">
        <f t="shared" si="45"/>
        <v>#N/A</v>
      </c>
      <c r="X50" s="90" t="e">
        <f t="shared" si="45"/>
        <v>#N/A</v>
      </c>
      <c r="Y50" s="90" t="e">
        <f t="shared" si="45"/>
        <v>#N/A</v>
      </c>
      <c r="Z50" s="90" t="e">
        <f t="shared" si="45"/>
        <v>#N/A</v>
      </c>
      <c r="AA50" s="90" t="e">
        <f t="shared" si="45"/>
        <v>#N/A</v>
      </c>
      <c r="AB50" s="90" t="e">
        <f t="shared" si="45"/>
        <v>#N/A</v>
      </c>
      <c r="AC50" s="90" t="e">
        <f t="shared" si="45"/>
        <v>#N/A</v>
      </c>
      <c r="AD50" s="90" t="e">
        <f t="shared" si="45"/>
        <v>#N/A</v>
      </c>
      <c r="AE50" s="90" t="e">
        <f t="shared" si="45"/>
        <v>#N/A</v>
      </c>
      <c r="AF50" s="90" t="e">
        <f t="shared" si="45"/>
        <v>#N/A</v>
      </c>
      <c r="AG50" s="90" t="e">
        <f t="shared" si="45"/>
        <v>#N/A</v>
      </c>
      <c r="AH50" s="90" t="b">
        <f t="shared" ref="AH50:AV50" si="46">SUM(AH27:AH48)=AH49</f>
        <v>1</v>
      </c>
      <c r="AI50" s="90" t="b">
        <f t="shared" si="46"/>
        <v>1</v>
      </c>
      <c r="AJ50" s="90" t="b">
        <f t="shared" si="46"/>
        <v>1</v>
      </c>
      <c r="AK50" s="90" t="b">
        <f t="shared" si="46"/>
        <v>1</v>
      </c>
      <c r="AL50" s="90" t="b">
        <f t="shared" si="46"/>
        <v>1</v>
      </c>
      <c r="AM50" s="90" t="b">
        <f t="shared" si="46"/>
        <v>1</v>
      </c>
      <c r="AN50" s="90" t="b">
        <f t="shared" si="46"/>
        <v>1</v>
      </c>
      <c r="AO50" s="90" t="b">
        <f t="shared" si="46"/>
        <v>1</v>
      </c>
      <c r="AP50" s="90" t="b">
        <f t="shared" si="46"/>
        <v>1</v>
      </c>
      <c r="AQ50" s="90" t="b">
        <f t="shared" si="46"/>
        <v>1</v>
      </c>
      <c r="AR50" s="90" t="b">
        <f t="shared" si="46"/>
        <v>1</v>
      </c>
      <c r="AS50" s="90" t="b">
        <f t="shared" si="46"/>
        <v>1</v>
      </c>
      <c r="AT50" s="90" t="b">
        <f t="shared" si="46"/>
        <v>1</v>
      </c>
      <c r="AU50" s="90" t="b">
        <f t="shared" si="46"/>
        <v>1</v>
      </c>
      <c r="AV50" s="90" t="e">
        <f t="shared" si="46"/>
        <v>#N/A</v>
      </c>
      <c r="AW50" s="58"/>
      <c r="AX50" s="58"/>
      <c r="AY50" s="58"/>
      <c r="AZ50" s="58"/>
      <c r="BA50" s="58"/>
    </row>
    <row r="51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</row>
    <row r="52">
      <c r="A52" s="58" t="str">
        <f t="shared" ref="A52:A74" si="47">M52</f>
        <v>PlaceOfManufacture_DoD09</v>
      </c>
      <c r="B52" s="58" t="str">
        <f t="shared" ref="B52:B74" si="48">N52</f>
        <v>2000</v>
      </c>
      <c r="C52" s="58"/>
      <c r="D52" s="58"/>
      <c r="E52" s="58"/>
      <c r="F52" s="58"/>
      <c r="G52" s="58"/>
      <c r="H52" s="58"/>
      <c r="I52" s="58"/>
      <c r="J52" s="58"/>
      <c r="K52" s="58"/>
      <c r="L52" s="58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8"/>
      <c r="AX52" s="58"/>
      <c r="AY52" s="58"/>
      <c r="AZ52" s="58"/>
      <c r="BA52" s="58"/>
    </row>
    <row r="53">
      <c r="A53" s="58" t="str">
        <f t="shared" si="47"/>
        <v>MFG Outside U.S.,
Other Exception or
Waiver</v>
      </c>
      <c r="B53" s="58" t="n">
        <f t="shared" si="48"/>
        <v>0</v>
      </c>
      <c r="M53" s="160" t="str">
        <f t="shared" si="49"/>
        <v>MFG Outside U.S.,
Other Exception or
Waiver</v>
      </c>
      <c r="N53" s="67" t="n">
        <f t="shared" si="49"/>
        <v>0</v>
      </c>
      <c r="O53" s="71" t="str">
        <f t="shared" ref="O53:AG53" si="52">IFERROR(O33/SUMIFS(O$21:O$36,$M$21:$M$36,$M53),"")</f>
      </c>
      <c r="P53" s="71" t="str">
        <f t="shared" si="52"/>
      </c>
      <c r="Q53" s="71" t="str">
        <f t="shared" si="52"/>
      </c>
      <c r="R53" s="71" t="str">
        <f t="shared" si="52"/>
      </c>
      <c r="S53" s="71" t="str">
        <f t="shared" si="52"/>
      </c>
      <c r="T53" s="71" t="str">
        <f t="shared" si="52"/>
      </c>
      <c r="U53" s="71" t="str">
        <f t="shared" si="52"/>
      </c>
      <c r="V53" s="71" t="str">
        <f t="shared" si="52"/>
      </c>
      <c r="W53" s="71" t="str">
        <f t="shared" si="52"/>
      </c>
      <c r="X53" s="71" t="str">
        <f t="shared" si="52"/>
      </c>
      <c r="Y53" s="71" t="str">
        <f t="shared" si="52"/>
      </c>
      <c r="Z53" s="71" t="str">
        <f t="shared" si="52"/>
      </c>
      <c r="AA53" s="71" t="str">
        <f t="shared" si="52"/>
      </c>
      <c r="AB53" s="71" t="str">
        <f t="shared" si="52"/>
      </c>
      <c r="AC53" s="71" t="str">
        <f t="shared" si="52"/>
      </c>
      <c r="AD53" s="71" t="str">
        <f t="shared" si="52"/>
      </c>
      <c r="AE53" s="71" t="str">
        <f t="shared" si="52"/>
      </c>
      <c r="AF53" s="71" t="str">
        <f t="shared" si="52"/>
      </c>
      <c r="AG53" s="71" t="str">
        <f t="shared" si="52"/>
      </c>
      <c r="AH53" s="71" t="n">
        <f t="shared" ref="AH53:AV53" si="53">IFERROR(AH27/SUMIFS(AH$27:AH$48,$M$27:$M$48,$M27),"")</f>
        <v>1.0000122764870707</v>
      </c>
      <c r="AI53" s="71" t="n">
        <f t="shared" si="53"/>
        <v>1</v>
      </c>
      <c r="AJ53" s="71" t="n">
        <f t="shared" si="53"/>
        <v>1</v>
      </c>
      <c r="AK53" s="71" t="n">
        <f t="shared" si="53"/>
        <v>1</v>
      </c>
      <c r="AL53" s="71" t="n">
        <f t="shared" si="53"/>
        <v>0.38846943015828361</v>
      </c>
      <c r="AM53" s="71" t="n">
        <f t="shared" si="53"/>
        <v>0.33566471426357686</v>
      </c>
      <c r="AN53" s="71" t="n">
        <f t="shared" si="53"/>
        <v>0.21831378139230956</v>
      </c>
      <c r="AO53" s="71" t="n">
        <f t="shared" si="53"/>
        <v>0.1553688213217321</v>
      </c>
      <c r="AP53" s="71" t="n">
        <f t="shared" si="53"/>
        <v>0.12616012958066511</v>
      </c>
      <c r="AQ53" s="71" t="n">
        <f t="shared" si="53"/>
        <v>0.11784668186821003</v>
      </c>
      <c r="AR53" s="71" t="n">
        <f t="shared" si="53"/>
        <v>0.25253943130954143</v>
      </c>
      <c r="AS53" s="71" t="n">
        <f t="shared" si="53"/>
        <v>0.19741915346315569</v>
      </c>
      <c r="AT53" s="71" t="n">
        <f t="shared" si="53"/>
        <v>0.62188219139703371</v>
      </c>
      <c r="AU53" s="71" t="n">
        <f t="shared" si="53"/>
        <v>0.62188219139703371</v>
      </c>
      <c r="AV53" s="93" t="str">
        <f t="shared" si="53"/>
      </c>
    </row>
    <row r="54">
      <c r="A54" s="58" t="str">
        <f t="shared" si="47"/>
        <v>MFG Outside U.S.,
Qualifying Country</v>
      </c>
      <c r="B54" s="58" t="n">
        <f t="shared" si="48"/>
        <v>23440338</v>
      </c>
      <c r="M54" s="159" t="str">
        <f t="shared" si="49"/>
        <v>MFG Outside U.S.,
Qualifying Country</v>
      </c>
      <c r="N54" s="58" t="n">
        <f t="shared" si="49"/>
        <v>23440338</v>
      </c>
      <c r="O54" s="25" t="str">
        <f t="shared" ref="O54:AG54" si="54">IFERROR(O34/SUMIFS(O$21:O$36,$M$21:$M$36,$M54),"")</f>
      </c>
      <c r="P54" s="25" t="str">
        <f t="shared" si="54"/>
      </c>
      <c r="Q54" s="25" t="str">
        <f t="shared" si="54"/>
      </c>
      <c r="R54" s="25" t="str">
        <f t="shared" si="54"/>
      </c>
      <c r="S54" s="25" t="str">
        <f t="shared" si="54"/>
      </c>
      <c r="T54" s="25" t="str">
        <f t="shared" si="54"/>
      </c>
      <c r="U54" s="25" t="str">
        <f t="shared" si="54"/>
      </c>
      <c r="V54" s="25" t="str">
        <f t="shared" si="54"/>
      </c>
      <c r="W54" s="25" t="str">
        <f t="shared" si="54"/>
      </c>
      <c r="X54" s="25" t="str">
        <f t="shared" si="54"/>
      </c>
      <c r="Y54" s="25" t="str">
        <f t="shared" si="54"/>
      </c>
      <c r="Z54" s="25" t="str">
        <f t="shared" si="54"/>
      </c>
      <c r="AA54" s="25" t="str">
        <f t="shared" si="54"/>
      </c>
      <c r="AB54" s="25" t="str">
        <f t="shared" si="54"/>
      </c>
      <c r="AC54" s="25" t="str">
        <f t="shared" si="54"/>
      </c>
      <c r="AD54" s="25" t="str">
        <f t="shared" si="54"/>
      </c>
      <c r="AE54" s="25" t="str">
        <f t="shared" si="54"/>
      </c>
      <c r="AF54" s="25" t="str">
        <f t="shared" si="54"/>
      </c>
      <c r="AG54" s="25" t="str">
        <f t="shared" si="54"/>
      </c>
      <c r="AH54" s="25" t="n">
        <f t="shared" ref="AH54:AV54" si="55">IFERROR(AH28/SUMIFS(AH$27:AH$48,$M$27:$M$48,$M28),"")</f>
        <v>1.0000000700106015</v>
      </c>
      <c r="AI54" s="25" t="n">
        <f t="shared" si="55"/>
        <v>1</v>
      </c>
      <c r="AJ54" s="25" t="n">
        <f t="shared" si="55"/>
        <v>0.99968204779239722</v>
      </c>
      <c r="AK54" s="25" t="n">
        <f t="shared" si="55"/>
        <v>1</v>
      </c>
      <c r="AL54" s="25" t="n">
        <f t="shared" si="55"/>
        <v>1.0000399608771362</v>
      </c>
      <c r="AM54" s="25" t="n">
        <f t="shared" si="55"/>
        <v>1.0000651090513011</v>
      </c>
      <c r="AN54" s="25" t="n">
        <f t="shared" si="55"/>
        <v>1.0003138848531525</v>
      </c>
      <c r="AO54" s="25" t="n">
        <f t="shared" si="55"/>
        <v>1.000129437687997</v>
      </c>
      <c r="AP54" s="25" t="n">
        <f t="shared" si="55"/>
        <v>1.0000004238665579</v>
      </c>
      <c r="AQ54" s="25" t="n">
        <f t="shared" si="55"/>
        <v>1.0000011527758939</v>
      </c>
      <c r="AR54" s="25" t="n">
        <f t="shared" si="55"/>
        <v>1.0000028231049518</v>
      </c>
      <c r="AS54" s="25" t="n">
        <f t="shared" si="55"/>
        <v>1</v>
      </c>
      <c r="AT54" s="25" t="n">
        <f t="shared" si="55"/>
        <v>1</v>
      </c>
      <c r="AU54" s="25" t="n">
        <f t="shared" si="55"/>
        <v>1</v>
      </c>
      <c r="AV54" s="94" t="str">
        <f t="shared" si="55"/>
      </c>
    </row>
    <row r="55">
      <c r="A55" s="58" t="str">
        <f t="shared" si="47"/>
        <v>MFG Outside U.S.,
Use outside U.S.</v>
      </c>
      <c r="B55" s="58" t="n">
        <f t="shared" si="48"/>
        <v>4554679</v>
      </c>
      <c r="M55" s="159" t="str">
        <f t="shared" si="49"/>
        <v>MFG Outside U.S.,
Use outside U.S.</v>
      </c>
      <c r="N55" s="58" t="n">
        <f t="shared" si="49"/>
        <v>4554679</v>
      </c>
      <c r="O55" s="25" t="str">
        <f t="shared" ref="O55:AG55" si="56">IFERROR(O35/SUMIFS(O$21:O$36,$M$21:$M$36,$M55),"")</f>
      </c>
      <c r="P55" s="25" t="str">
        <f t="shared" si="56"/>
      </c>
      <c r="Q55" s="25" t="str">
        <f t="shared" si="56"/>
      </c>
      <c r="R55" s="25" t="str">
        <f t="shared" si="56"/>
      </c>
      <c r="S55" s="25" t="str">
        <f t="shared" si="56"/>
      </c>
      <c r="T55" s="25" t="str">
        <f t="shared" si="56"/>
      </c>
      <c r="U55" s="25" t="str">
        <f t="shared" si="56"/>
      </c>
      <c r="V55" s="25" t="str">
        <f t="shared" si="56"/>
      </c>
      <c r="W55" s="25" t="str">
        <f t="shared" si="56"/>
      </c>
      <c r="X55" s="25" t="str">
        <f t="shared" si="56"/>
      </c>
      <c r="Y55" s="25" t="str">
        <f t="shared" si="56"/>
      </c>
      <c r="Z55" s="25" t="str">
        <f t="shared" si="56"/>
      </c>
      <c r="AA55" s="25" t="str">
        <f t="shared" si="56"/>
      </c>
      <c r="AB55" s="25" t="str">
        <f t="shared" si="56"/>
      </c>
      <c r="AC55" s="25" t="str">
        <f t="shared" si="56"/>
      </c>
      <c r="AD55" s="25" t="str">
        <f t="shared" si="56"/>
      </c>
      <c r="AE55" s="25" t="str">
        <f t="shared" si="56"/>
      </c>
      <c r="AF55" s="25" t="str">
        <f t="shared" si="56"/>
      </c>
      <c r="AG55" s="25" t="str">
        <f t="shared" si="56"/>
      </c>
      <c r="AH55" s="25" t="n">
        <f t="shared" ref="AH55:AV55" si="57">IFERROR(AH29/SUMIFS(AH$27:AH$48,$M$27:$M$48,$M29),"")</f>
        <v>1.0000077388301223</v>
      </c>
      <c r="AI55" s="25" t="n">
        <f t="shared" si="57"/>
        <v>1</v>
      </c>
      <c r="AJ55" s="25" t="n">
        <f t="shared" si="57"/>
        <v>1</v>
      </c>
      <c r="AK55" s="25" t="n">
        <f t="shared" si="57"/>
        <v>1</v>
      </c>
      <c r="AL55" s="25" t="n">
        <f t="shared" si="57"/>
        <v>0.99995461205142322</v>
      </c>
      <c r="AM55" s="25" t="n">
        <f t="shared" si="57"/>
        <v>0.99982278721267981</v>
      </c>
      <c r="AN55" s="25" t="n">
        <f t="shared" si="57"/>
        <v>1</v>
      </c>
      <c r="AO55" s="25" t="n">
        <f t="shared" si="57"/>
        <v>1</v>
      </c>
      <c r="AP55" s="25" t="n">
        <f t="shared" si="57"/>
        <v>1.0000018191847504</v>
      </c>
      <c r="AQ55" s="25" t="n">
        <f t="shared" si="57"/>
        <v>1.0000140150850365</v>
      </c>
      <c r="AR55" s="25" t="n">
        <f t="shared" si="57"/>
        <v>1.0000000817773114</v>
      </c>
      <c r="AS55" s="25" t="n">
        <f t="shared" si="57"/>
        <v>1</v>
      </c>
      <c r="AT55" s="25" t="n">
        <f t="shared" si="57"/>
        <v>0.99917727342268814</v>
      </c>
      <c r="AU55" s="25" t="n">
        <f t="shared" si="57"/>
        <v>0.99917724349836512</v>
      </c>
      <c r="AV55" s="94" t="str">
        <f t="shared" si="57"/>
      </c>
    </row>
    <row r="56" ht="15" customHeight="1">
      <c r="A56" s="58" t="str">
        <f t="shared" si="47"/>
        <v>Not MFG, Foreign
Place of
Performance</v>
      </c>
      <c r="B56" s="58" t="n">
        <f t="shared" si="48"/>
        <v>0</v>
      </c>
      <c r="M56" s="159" t="str">
        <f t="shared" si="49"/>
        <v>Not MFG, Foreign
Place of
Performance</v>
      </c>
      <c r="N56" s="58" t="n">
        <f t="shared" si="49"/>
        <v>0</v>
      </c>
      <c r="O56" s="125" t="str">
        <f t="shared" ref="O56:AG56" si="58">IFERROR(O36/SUMIFS(O$21:O$36,$M$21:$M$36,$M56),"")</f>
      </c>
      <c r="P56" s="125" t="str">
        <f t="shared" si="58"/>
      </c>
      <c r="Q56" s="125" t="str">
        <f t="shared" si="58"/>
      </c>
      <c r="R56" s="125" t="str">
        <f t="shared" si="58"/>
      </c>
      <c r="S56" s="125" t="str">
        <f t="shared" si="58"/>
      </c>
      <c r="T56" s="125" t="str">
        <f t="shared" si="58"/>
      </c>
      <c r="U56" s="125" t="str">
        <f t="shared" si="58"/>
      </c>
      <c r="V56" s="125" t="str">
        <f t="shared" si="58"/>
      </c>
      <c r="W56" s="125" t="str">
        <f t="shared" si="58"/>
      </c>
      <c r="X56" s="125" t="str">
        <f t="shared" si="58"/>
      </c>
      <c r="Y56" s="125" t="str">
        <f t="shared" si="58"/>
      </c>
      <c r="Z56" s="125" t="str">
        <f t="shared" si="58"/>
      </c>
      <c r="AA56" s="125" t="str">
        <f t="shared" si="58"/>
      </c>
      <c r="AB56" s="125" t="str">
        <f t="shared" si="58"/>
      </c>
      <c r="AC56" s="125" t="str">
        <f t="shared" si="58"/>
      </c>
      <c r="AD56" s="125" t="str">
        <f t="shared" si="58"/>
      </c>
      <c r="AE56" s="125" t="str">
        <f t="shared" si="58"/>
      </c>
      <c r="AF56" s="125" t="str">
        <f t="shared" si="58"/>
      </c>
      <c r="AG56" s="125" t="str">
        <f t="shared" si="58"/>
      </c>
      <c r="AH56" s="25" t="n">
        <f t="shared" ref="AH56:AV56" si="59">IFERROR(AH30/SUMIFS(AH$27:AH$48,$M$27:$M$48,$M30),"")</f>
        <v>6.1270826312185257E-2</v>
      </c>
      <c r="AI56" s="25" t="n">
        <f t="shared" si="59"/>
        <v>5.2856570068699878E-2</v>
      </c>
      <c r="AJ56" s="25" t="n">
        <f t="shared" si="59"/>
        <v>5.337560285068868E-2</v>
      </c>
      <c r="AK56" s="25" t="n">
        <f t="shared" si="59"/>
        <v>5.7492329084114176E-2</v>
      </c>
      <c r="AL56" s="25" t="n">
        <f t="shared" si="59"/>
        <v>1.051381619996134E-2</v>
      </c>
      <c r="AM56" s="25" t="n">
        <f t="shared" si="59"/>
        <v>5.2924606022372042E-3</v>
      </c>
      <c r="AN56" s="25" t="n">
        <f t="shared" si="59"/>
        <v>5.5485021904097074E-3</v>
      </c>
      <c r="AO56" s="25" t="n">
        <f t="shared" si="59"/>
        <v>5.5171947894512444E-3</v>
      </c>
      <c r="AP56" s="25" t="n">
        <f t="shared" si="59"/>
        <v>4.9960854179039223E-3</v>
      </c>
      <c r="AQ56" s="25" t="n">
        <f t="shared" si="59"/>
        <v>3.7357872129243153E-3</v>
      </c>
      <c r="AR56" s="25" t="n">
        <f t="shared" si="59"/>
        <v>3.8251707787005057E-3</v>
      </c>
      <c r="AS56" s="25" t="n">
        <f t="shared" si="59"/>
        <v>2.9473128467714907E-3</v>
      </c>
      <c r="AT56" s="25" t="n">
        <f t="shared" si="59"/>
        <v>3.0777854946420127E-3</v>
      </c>
      <c r="AU56" s="25" t="n">
        <f t="shared" si="59"/>
        <v>3.0768532132103184E-3</v>
      </c>
      <c r="AV56" s="94" t="str">
        <f t="shared" si="59"/>
      </c>
    </row>
    <row r="57">
      <c r="A57" s="58" t="str">
        <f t="shared" si="47"/>
        <v>Not MFG, U.S. Place
of Performance</v>
      </c>
      <c r="B57" s="58" t="n">
        <f t="shared" si="48"/>
        <v>0</v>
      </c>
      <c r="M57" s="159" t="str">
        <f t="shared" si="49"/>
        <v>Not MFG, U.S. Place
of Performance</v>
      </c>
      <c r="N57" s="58" t="n">
        <f t="shared" si="49"/>
        <v>0</v>
      </c>
      <c r="O57" s="131" t="str">
        <f t="shared" ref="O57:AG57" si="60">IFERROR(O37/SUMIFS(O$21:O$36,$M$21:$M$36,$M57),"")</f>
      </c>
      <c r="P57" s="131" t="str">
        <f t="shared" si="60"/>
      </c>
      <c r="Q57" s="131" t="str">
        <f t="shared" si="60"/>
      </c>
      <c r="R57" s="131" t="str">
        <f t="shared" si="60"/>
      </c>
      <c r="S57" s="131" t="str">
        <f t="shared" si="60"/>
      </c>
      <c r="T57" s="131" t="str">
        <f t="shared" si="60"/>
      </c>
      <c r="U57" s="131" t="str">
        <f t="shared" si="60"/>
      </c>
      <c r="V57" s="131" t="str">
        <f t="shared" si="60"/>
      </c>
      <c r="W57" s="131" t="str">
        <f t="shared" si="60"/>
      </c>
      <c r="X57" s="131" t="str">
        <f t="shared" si="60"/>
      </c>
      <c r="Y57" s="131" t="str">
        <f t="shared" si="60"/>
      </c>
      <c r="Z57" s="131" t="str">
        <f t="shared" si="60"/>
      </c>
      <c r="AA57" s="131" t="str">
        <f t="shared" si="60"/>
      </c>
      <c r="AB57" s="131" t="str">
        <f t="shared" si="60"/>
      </c>
      <c r="AC57" s="131" t="str">
        <f t="shared" si="60"/>
      </c>
      <c r="AD57" s="118" t="str">
        <f t="shared" si="60"/>
      </c>
      <c r="AE57" s="117" t="str">
        <f t="shared" si="60"/>
      </c>
      <c r="AF57" s="131" t="str">
        <f t="shared" si="60"/>
      </c>
      <c r="AG57" s="131" t="str">
        <f t="shared" si="60"/>
      </c>
      <c r="AH57" s="25" t="n">
        <f t="shared" ref="AH57:AV57" si="61">IFERROR(AH31/SUMIFS(AH$27:AH$48,$M$27:$M$48,$M31),"")</f>
        <v>5.8509051155381051E-3</v>
      </c>
      <c r="AI57" s="25" t="n">
        <f t="shared" si="61"/>
        <v>1.1799238832802747E-2</v>
      </c>
      <c r="AJ57" s="25" t="n">
        <f t="shared" si="61"/>
        <v>1.3585569963254964E-2</v>
      </c>
      <c r="AK57" s="25" t="n">
        <f t="shared" si="61"/>
        <v>1.6796584841083075E-4</v>
      </c>
      <c r="AL57" s="25" t="n">
        <f t="shared" si="61"/>
        <v>2.2547085558650377E-4</v>
      </c>
      <c r="AM57" s="25" t="n">
        <f t="shared" si="61"/>
        <v>1.8851578755929574E-5</v>
      </c>
      <c r="AN57" s="25" t="n">
        <f t="shared" si="61"/>
        <v>4.244304391989209E-5</v>
      </c>
      <c r="AO57" s="25" t="n">
        <f t="shared" si="61"/>
        <v>3.3831670781487386E-3</v>
      </c>
      <c r="AP57" s="25" t="n">
        <f t="shared" si="61"/>
        <v>7.613005665180356E-5</v>
      </c>
      <c r="AQ57" s="25" t="n">
        <f t="shared" si="61"/>
        <v>2.4441513234438707E-4</v>
      </c>
      <c r="AR57" s="25" t="n">
        <f t="shared" si="61"/>
        <v>3.544217536957949E-4</v>
      </c>
      <c r="AS57" s="25" t="n">
        <f t="shared" si="61"/>
        <v>8.1565732804961039E-4</v>
      </c>
      <c r="AT57" s="25" t="n">
        <f t="shared" si="61"/>
        <v>1.3122390888654996E-3</v>
      </c>
      <c r="AU57" s="25" t="n">
        <f t="shared" si="61"/>
        <v>1.3123021197855248E-3</v>
      </c>
      <c r="AV57" s="94" t="str">
        <f t="shared" si="61"/>
      </c>
    </row>
    <row r="58">
      <c r="A58" s="58" t="str">
        <f t="shared" si="47"/>
        <v>U.S. Manufactured,
Foreign Vendor or
Origin</v>
      </c>
      <c r="B58" s="58" t="n">
        <f t="shared" si="48"/>
        <v>8623962</v>
      </c>
      <c r="M58" s="159" t="str">
        <f t="shared" si="49"/>
        <v>U.S. Manufactured,
Foreign Vendor or
Origin</v>
      </c>
      <c r="N58" s="58" t="n">
        <f t="shared" si="49"/>
        <v>8623962</v>
      </c>
      <c r="O58" s="25" t="str">
        <f t="shared" ref="O58:AG58" si="62">IFERROR(O38/SUMIFS(O$21:O$36,$M$21:$M$36,$M58),"")</f>
      </c>
      <c r="P58" s="25" t="str">
        <f t="shared" si="62"/>
      </c>
      <c r="Q58" s="25" t="str">
        <f t="shared" si="62"/>
      </c>
      <c r="R58" s="25" t="str">
        <f t="shared" si="62"/>
      </c>
      <c r="S58" s="25" t="str">
        <f t="shared" si="62"/>
      </c>
      <c r="T58" s="25" t="str">
        <f t="shared" si="62"/>
      </c>
      <c r="U58" s="25" t="str">
        <f t="shared" si="62"/>
      </c>
      <c r="V58" s="25" t="str">
        <f t="shared" si="62"/>
      </c>
      <c r="W58" s="25" t="str">
        <f t="shared" si="62"/>
      </c>
      <c r="X58" s="25" t="str">
        <f t="shared" si="62"/>
      </c>
      <c r="Y58" s="25" t="str">
        <f t="shared" si="62"/>
      </c>
      <c r="Z58" s="25" t="str">
        <f t="shared" si="62"/>
      </c>
      <c r="AA58" s="25" t="str">
        <f t="shared" si="62"/>
      </c>
      <c r="AB58" s="25" t="str">
        <f t="shared" si="62"/>
      </c>
      <c r="AC58" s="25" t="str">
        <f t="shared" si="62"/>
      </c>
      <c r="AD58" s="25" t="str">
        <f t="shared" si="62"/>
      </c>
      <c r="AE58" s="25" t="str">
        <f t="shared" si="62"/>
      </c>
      <c r="AF58" s="25" t="str">
        <f t="shared" si="62"/>
      </c>
      <c r="AG58" s="25" t="str">
        <f t="shared" si="62"/>
      </c>
      <c r="AH58" s="25" t="n">
        <f t="shared" ref="AH58:AV58" si="63">IFERROR(AH32/SUMIFS(AH$27:AH$48,$M$27:$M$48,$M32),"")</f>
        <v>1</v>
      </c>
      <c r="AI58" s="25" t="n">
        <f t="shared" si="63"/>
        <v>1</v>
      </c>
      <c r="AJ58" s="25" t="n">
        <f t="shared" si="63"/>
        <v>1</v>
      </c>
      <c r="AK58" s="25" t="n">
        <f t="shared" si="63"/>
        <v>1</v>
      </c>
      <c r="AL58" s="25" t="n">
        <f t="shared" si="63"/>
        <v>0.9966897930289641</v>
      </c>
      <c r="AM58" s="25" t="n">
        <f t="shared" si="63"/>
        <v>0.99734050601362068</v>
      </c>
      <c r="AN58" s="25" t="n">
        <f t="shared" si="63"/>
        <v>0.99794573459824232</v>
      </c>
      <c r="AO58" s="25" t="n">
        <f t="shared" si="63"/>
        <v>0.99729821004972996</v>
      </c>
      <c r="AP58" s="25" t="n">
        <f t="shared" si="63"/>
        <v>0.99733606974663591</v>
      </c>
      <c r="AQ58" s="25" t="n">
        <f t="shared" si="63"/>
        <v>0.99614217676007544</v>
      </c>
      <c r="AR58" s="25" t="n">
        <f t="shared" si="63"/>
        <v>0.99676791210593529</v>
      </c>
      <c r="AS58" s="25" t="n">
        <f t="shared" si="63"/>
        <v>0.99644310961168203</v>
      </c>
      <c r="AT58" s="25" t="n">
        <f t="shared" si="63"/>
        <v>0.99482056206735281</v>
      </c>
      <c r="AU58" s="25" t="n">
        <f t="shared" si="63"/>
        <v>0.99482061919897358</v>
      </c>
      <c r="AV58" s="94" t="str">
        <f t="shared" si="63"/>
      </c>
    </row>
    <row r="59">
      <c r="A59" s="58" t="n">
        <f t="shared" si="47"/>
        <v>0</v>
      </c>
      <c r="B59" s="58" t="n">
        <f t="shared" si="48"/>
        <v>2621969519</v>
      </c>
      <c r="M59" s="159" t="n">
        <f t="shared" si="49"/>
        <v>0</v>
      </c>
      <c r="N59" s="58" t="n">
        <f t="shared" si="49"/>
        <v>2621969519</v>
      </c>
      <c r="O59" s="25" t="str">
        <f t="shared" ref="O59:AG59" si="64">IFERROR(O39/SUMIFS(O$21:O$36,$M$21:$M$36,$M59),"")</f>
      </c>
      <c r="P59" s="25" t="str">
        <f t="shared" si="64"/>
      </c>
      <c r="Q59" s="25" t="str">
        <f t="shared" si="64"/>
      </c>
      <c r="R59" s="25" t="str">
        <f t="shared" si="64"/>
      </c>
      <c r="S59" s="25" t="str">
        <f t="shared" si="64"/>
      </c>
      <c r="T59" s="25" t="str">
        <f t="shared" si="64"/>
      </c>
      <c r="U59" s="25" t="str">
        <f t="shared" si="64"/>
      </c>
      <c r="V59" s="25" t="str">
        <f t="shared" si="64"/>
      </c>
      <c r="W59" s="25" t="str">
        <f t="shared" si="64"/>
      </c>
      <c r="X59" s="25" t="str">
        <f t="shared" si="64"/>
      </c>
      <c r="Y59" s="25" t="str">
        <f t="shared" si="64"/>
      </c>
      <c r="Z59" s="25" t="str">
        <f t="shared" si="64"/>
      </c>
      <c r="AA59" s="25" t="str">
        <f t="shared" si="64"/>
      </c>
      <c r="AB59" s="25" t="str">
        <f t="shared" si="64"/>
      </c>
      <c r="AC59" s="25" t="str">
        <f t="shared" si="64"/>
      </c>
      <c r="AD59" s="25" t="str">
        <f t="shared" si="64"/>
      </c>
      <c r="AE59" s="8" t="str">
        <f t="shared" si="64"/>
      </c>
      <c r="AF59" s="25" t="str">
        <f t="shared" si="64"/>
      </c>
      <c r="AG59" s="25" t="str">
        <f t="shared" si="64"/>
      </c>
      <c r="AH59" s="25" t="n">
        <f t="shared" ref="AH59:AV59" si="65">IFERROR(AH33/SUMIFS(AH$27:AH$48,$M$27:$M$48,$M33),"")</f>
        <v>0.16128194662437487</v>
      </c>
      <c r="AI59" s="25" t="n">
        <f t="shared" si="65"/>
        <v>-5.7272515636586632E-3</v>
      </c>
      <c r="AJ59" s="25" t="n">
        <f t="shared" si="65"/>
        <v>-3.9315688878281609E-2</v>
      </c>
      <c r="AK59" s="25" t="n">
        <f t="shared" si="65"/>
        <v>0</v>
      </c>
      <c r="AL59" s="25" t="n">
        <f t="shared" si="65"/>
        <v>0.61252675537829371</v>
      </c>
      <c r="AM59" s="25" t="n">
        <f t="shared" si="65"/>
        <v>0.57588915725722756</v>
      </c>
      <c r="AN59" s="25" t="n">
        <f t="shared" si="65"/>
        <v>0.54242574995534287</v>
      </c>
      <c r="AO59" s="25" t="n">
        <f t="shared" si="65"/>
        <v>0.80494751671695519</v>
      </c>
      <c r="AP59" s="25" t="n">
        <f t="shared" si="65"/>
        <v>0.58809004218905381</v>
      </c>
      <c r="AQ59" s="25" t="n">
        <f t="shared" si="65"/>
        <v>0.71360926764390098</v>
      </c>
      <c r="AR59" s="25" t="n">
        <f t="shared" si="65"/>
        <v>0.84840829759892211</v>
      </c>
      <c r="AS59" s="25" t="n">
        <f t="shared" si="65"/>
        <v>1.0115784706859514</v>
      </c>
      <c r="AT59" s="25" t="n">
        <f t="shared" si="65"/>
        <v>0.99756214100874996</v>
      </c>
      <c r="AU59" s="25" t="n">
        <f t="shared" si="65"/>
        <v>0.99357502112482876</v>
      </c>
      <c r="AV59" s="94" t="str">
        <f t="shared" si="65"/>
      </c>
    </row>
    <row r="60">
      <c r="A60" s="58" t="str">
        <f t="shared" si="47"/>
        <v>MFG Outside U.S.,
Other Exception or
Waiver</v>
      </c>
      <c r="B60" s="58" t="n">
        <f t="shared" si="48"/>
        <v>0</v>
      </c>
      <c r="M60" s="158" t="str">
        <f t="shared" si="49"/>
        <v>MFG Outside U.S.,
Other Exception or
Waiver</v>
      </c>
      <c r="N60" s="66" t="n">
        <f t="shared" si="49"/>
        <v>0</v>
      </c>
      <c r="O60" s="92" t="str">
        <f t="shared" ref="O60:AG60" si="66">IFERROR(O40/SUMIFS(O$21:O$36,$M$21:$M$36,$M60),"")</f>
      </c>
      <c r="P60" s="92" t="str">
        <f t="shared" si="66"/>
      </c>
      <c r="Q60" s="92" t="str">
        <f t="shared" si="66"/>
      </c>
      <c r="R60" s="92" t="str">
        <f t="shared" si="66"/>
      </c>
      <c r="S60" s="92" t="str">
        <f t="shared" si="66"/>
      </c>
      <c r="T60" s="92" t="str">
        <f t="shared" si="66"/>
      </c>
      <c r="U60" s="92" t="str">
        <f t="shared" si="66"/>
      </c>
      <c r="V60" s="92" t="str">
        <f t="shared" si="66"/>
      </c>
      <c r="W60" s="92" t="str">
        <f t="shared" si="66"/>
      </c>
      <c r="X60" s="92" t="str">
        <f t="shared" si="66"/>
      </c>
      <c r="Y60" s="92" t="str">
        <f t="shared" si="66"/>
      </c>
      <c r="Z60" s="92" t="str">
        <f t="shared" si="66"/>
      </c>
      <c r="AA60" s="92" t="str">
        <f t="shared" si="66"/>
      </c>
      <c r="AB60" s="92" t="str">
        <f t="shared" si="66"/>
      </c>
      <c r="AC60" s="92" t="str">
        <f t="shared" si="66"/>
      </c>
      <c r="AD60" s="92" t="str">
        <f t="shared" si="66"/>
      </c>
      <c r="AE60" s="92" t="str">
        <f t="shared" si="66"/>
      </c>
      <c r="AF60" s="92" t="str">
        <f t="shared" si="66"/>
      </c>
      <c r="AG60" s="92" t="str">
        <f t="shared" si="66"/>
      </c>
      <c r="AH60" s="92" t="n">
        <f t="shared" ref="AH60:AV60" si="67">IFERROR(AH34/SUMIFS(AH$27:AH$48,$M$27:$M$48,$M34),"")</f>
        <v>-1.2276487070703095E-5</v>
      </c>
      <c r="AI60" s="92" t="str">
        <f t="shared" si="67"/>
      </c>
      <c r="AJ60" s="92" t="str">
        <f t="shared" si="67"/>
      </c>
      <c r="AK60" s="92" t="str">
        <f t="shared" si="67"/>
      </c>
      <c r="AL60" s="92" t="n">
        <f t="shared" si="67"/>
        <v>0.61153056984171639</v>
      </c>
      <c r="AM60" s="92" t="n">
        <f t="shared" si="67"/>
        <v>0.66433528573642309</v>
      </c>
      <c r="AN60" s="92" t="n">
        <f t="shared" si="67"/>
        <v>0.7816862186076905</v>
      </c>
      <c r="AO60" s="92" t="n">
        <f t="shared" si="67"/>
        <v>0.84463117867826798</v>
      </c>
      <c r="AP60" s="92" t="n">
        <f t="shared" si="67"/>
        <v>0.87383987041933486</v>
      </c>
      <c r="AQ60" s="92" t="n">
        <f t="shared" si="67"/>
        <v>0.88215331813178988</v>
      </c>
      <c r="AR60" s="92" t="n">
        <f t="shared" si="67"/>
        <v>0.74746056869045863</v>
      </c>
      <c r="AS60" s="92" t="n">
        <f t="shared" si="67"/>
        <v>0.80258084653684436</v>
      </c>
      <c r="AT60" s="92" t="n">
        <f t="shared" si="67"/>
        <v>0.37811780860296629</v>
      </c>
      <c r="AU60" s="92" t="n">
        <f t="shared" si="67"/>
        <v>0.37811780860296629</v>
      </c>
      <c r="AV60" s="95" t="str">
        <f t="shared" si="67"/>
      </c>
    </row>
    <row r="61">
      <c r="A61" s="58" t="str">
        <f t="shared" si="47"/>
        <v>MFG Outside U.S.,
Qualifying Country</v>
      </c>
      <c r="B61" s="58" t="n">
        <f t="shared" si="48"/>
        <v>0</v>
      </c>
      <c r="M61" s="160" t="str">
        <f t="shared" si="49"/>
        <v>MFG Outside U.S.,
Qualifying Country</v>
      </c>
      <c r="N61" s="67" t="n">
        <f t="shared" si="49"/>
        <v>0</v>
      </c>
      <c r="O61" s="71" t="str">
        <f t="shared" ref="O61:AG61" si="68">IFERROR(O41/SUMIFS(O$21:O$36,$M$21:$M$36,$M61),"")</f>
      </c>
      <c r="P61" s="71" t="str">
        <f t="shared" si="68"/>
      </c>
      <c r="Q61" s="71" t="str">
        <f t="shared" si="68"/>
      </c>
      <c r="R61" s="71" t="str">
        <f t="shared" si="68"/>
      </c>
      <c r="S61" s="71" t="str">
        <f t="shared" si="68"/>
      </c>
      <c r="T61" s="71" t="str">
        <f t="shared" si="68"/>
      </c>
      <c r="U61" s="71" t="str">
        <f t="shared" si="68"/>
      </c>
      <c r="V61" s="71" t="str">
        <f t="shared" si="68"/>
      </c>
      <c r="W61" s="71" t="str">
        <f t="shared" si="68"/>
      </c>
      <c r="X61" s="71" t="str">
        <f t="shared" si="68"/>
      </c>
      <c r="Y61" s="71" t="str">
        <f t="shared" si="68"/>
      </c>
      <c r="Z61" s="71" t="str">
        <f t="shared" si="68"/>
      </c>
      <c r="AA61" s="71" t="str">
        <f t="shared" si="68"/>
      </c>
      <c r="AB61" s="71" t="str">
        <f t="shared" si="68"/>
      </c>
      <c r="AC61" s="71" t="str">
        <f t="shared" si="68"/>
      </c>
      <c r="AD61" s="71" t="str">
        <f t="shared" si="68"/>
      </c>
      <c r="AE61" s="71" t="str">
        <f t="shared" si="68"/>
      </c>
      <c r="AF61" s="71" t="str">
        <f t="shared" si="68"/>
      </c>
      <c r="AG61" s="71" t="str">
        <f t="shared" si="68"/>
      </c>
      <c r="AH61" s="71" t="n">
        <f t="shared" ref="AH61:AV61" si="69">IFERROR(AH35/SUMIFS(AH$27:AH$48,$M$27:$M$48,$M35),"")</f>
        <v>-7.0010601634407745E-8</v>
      </c>
      <c r="AI61" s="71" t="str">
        <f t="shared" si="69"/>
      </c>
      <c r="AJ61" s="71" t="n">
        <f t="shared" si="69"/>
        <v>3.1795220760280006E-4</v>
      </c>
      <c r="AK61" s="71" t="n">
        <f t="shared" si="69"/>
        <v>0</v>
      </c>
      <c r="AL61" s="71" t="n">
        <f t="shared" si="69"/>
        <v>-3.996087713622306E-5</v>
      </c>
      <c r="AM61" s="71" t="n">
        <f t="shared" si="69"/>
        <v>-6.5109051301085643E-5</v>
      </c>
      <c r="AN61" s="71" t="n">
        <f t="shared" si="69"/>
        <v>-3.138848531525426E-4</v>
      </c>
      <c r="AO61" s="71" t="n">
        <f t="shared" si="69"/>
        <v>-1.2943768799687016E-4</v>
      </c>
      <c r="AP61" s="71" t="n">
        <f t="shared" si="69"/>
        <v>-4.2386655776238693E-7</v>
      </c>
      <c r="AQ61" s="71" t="n">
        <f t="shared" si="69"/>
        <v>-1.152775893894158E-6</v>
      </c>
      <c r="AR61" s="71" t="n">
        <f t="shared" si="69"/>
        <v>-2.823104951874387E-6</v>
      </c>
      <c r="AS61" s="71" t="str">
        <f t="shared" si="69"/>
      </c>
      <c r="AT61" s="71" t="str">
        <f t="shared" si="69"/>
      </c>
      <c r="AU61" s="71" t="str">
        <f t="shared" si="69"/>
      </c>
      <c r="AV61" s="93" t="str">
        <f t="shared" si="69"/>
      </c>
    </row>
    <row r="62">
      <c r="A62" s="58" t="str">
        <f t="shared" si="47"/>
        <v>MFG Outside U.S.,
Use outside U.S.</v>
      </c>
      <c r="B62" s="58" t="n">
        <f t="shared" si="48"/>
        <v>40935</v>
      </c>
      <c r="M62" s="159" t="str">
        <f t="shared" si="49"/>
        <v>MFG Outside U.S.,
Use outside U.S.</v>
      </c>
      <c r="N62" s="58" t="n">
        <f t="shared" si="49"/>
        <v>40935</v>
      </c>
      <c r="O62" s="25" t="str">
        <f t="shared" ref="O62:AG62" si="70">IFERROR(O42/SUMIFS(O$21:O$36,$M$21:$M$36,$M62),"")</f>
      </c>
      <c r="P62" s="25" t="str">
        <f t="shared" si="70"/>
      </c>
      <c r="Q62" s="25" t="str">
        <f t="shared" si="70"/>
      </c>
      <c r="R62" s="25" t="str">
        <f t="shared" si="70"/>
      </c>
      <c r="S62" s="25" t="str">
        <f t="shared" si="70"/>
      </c>
      <c r="T62" s="25" t="str">
        <f t="shared" si="70"/>
      </c>
      <c r="U62" s="25" t="str">
        <f t="shared" si="70"/>
      </c>
      <c r="V62" s="25" t="str">
        <f t="shared" si="70"/>
      </c>
      <c r="W62" s="25" t="str">
        <f t="shared" si="70"/>
      </c>
      <c r="X62" s="25" t="str">
        <f t="shared" si="70"/>
      </c>
      <c r="Y62" s="25" t="str">
        <f t="shared" si="70"/>
      </c>
      <c r="Z62" s="25" t="str">
        <f t="shared" si="70"/>
      </c>
      <c r="AA62" s="25" t="str">
        <f t="shared" si="70"/>
      </c>
      <c r="AB62" s="25" t="str">
        <f t="shared" si="70"/>
      </c>
      <c r="AC62" s="25" t="str">
        <f t="shared" si="70"/>
      </c>
      <c r="AD62" s="25" t="str">
        <f t="shared" si="70"/>
      </c>
      <c r="AE62" s="25" t="str">
        <f t="shared" si="70"/>
      </c>
      <c r="AF62" s="25" t="str">
        <f t="shared" si="70"/>
      </c>
      <c r="AG62" s="25" t="str">
        <f t="shared" si="70"/>
      </c>
      <c r="AH62" s="25" t="n">
        <f t="shared" ref="AH62:AV62" si="71">IFERROR(AH36/SUMIFS(AH$27:AH$48,$M$27:$M$48,$M36),"")</f>
        <v>-7.7388301221760983E-6</v>
      </c>
      <c r="AI62" s="25" t="str">
        <f t="shared" si="71"/>
      </c>
      <c r="AJ62" s="25" t="str">
        <f t="shared" si="71"/>
      </c>
      <c r="AK62" s="25" t="str">
        <f t="shared" si="71"/>
      </c>
      <c r="AL62" s="25" t="n">
        <f t="shared" si="71"/>
        <v>4.6072415914969168E-5</v>
      </c>
      <c r="AM62" s="25" t="n">
        <f t="shared" si="71"/>
        <v>1.7721278732012527E-4</v>
      </c>
      <c r="AN62" s="25" t="str">
        <f t="shared" si="71"/>
      </c>
      <c r="AO62" s="25" t="str">
        <f t="shared" si="71"/>
      </c>
      <c r="AP62" s="25" t="n">
        <f t="shared" si="71"/>
        <v>-1.8191847504149833E-6</v>
      </c>
      <c r="AQ62" s="25" t="n">
        <f t="shared" si="71"/>
        <v>-1.40150850365633E-5</v>
      </c>
      <c r="AR62" s="25" t="n">
        <f t="shared" si="71"/>
        <v>-8.1777311467920556E-8</v>
      </c>
      <c r="AS62" s="25" t="str">
        <f t="shared" si="71"/>
      </c>
      <c r="AT62" s="25" t="n">
        <f t="shared" si="71"/>
        <v>8.2272657731188642E-4</v>
      </c>
      <c r="AU62" s="25" t="n">
        <f t="shared" si="71"/>
        <v>8.2275650163486159E-4</v>
      </c>
      <c r="AV62" s="94" t="str">
        <f t="shared" si="71"/>
      </c>
    </row>
    <row r="63">
      <c r="A63" s="58" t="str">
        <f t="shared" si="47"/>
        <v>Not MFG, Foreign
Place of
Performance</v>
      </c>
      <c r="B63" s="58" t="n">
        <f t="shared" si="48"/>
        <v>69823253</v>
      </c>
      <c r="M63" s="159" t="str">
        <f t="shared" si="49"/>
        <v>Not MFG, Foreign
Place of
Performance</v>
      </c>
      <c r="N63" s="58" t="n">
        <f t="shared" si="49"/>
        <v>69823253</v>
      </c>
      <c r="O63" s="25" t="str">
        <f t="shared" ref="O63:AG63" si="72">IFERROR(O43/SUMIFS(O$21:O$36,$M$21:$M$36,$M63),"")</f>
      </c>
      <c r="P63" s="25" t="str">
        <f t="shared" si="72"/>
      </c>
      <c r="Q63" s="25" t="str">
        <f t="shared" si="72"/>
      </c>
      <c r="R63" s="25" t="str">
        <f t="shared" si="72"/>
      </c>
      <c r="S63" s="25" t="str">
        <f t="shared" si="72"/>
      </c>
      <c r="T63" s="25" t="str">
        <f t="shared" si="72"/>
      </c>
      <c r="U63" s="25" t="str">
        <f t="shared" si="72"/>
      </c>
      <c r="V63" s="25" t="str">
        <f t="shared" si="72"/>
      </c>
      <c r="W63" s="25" t="str">
        <f t="shared" si="72"/>
      </c>
      <c r="X63" s="25" t="str">
        <f t="shared" si="72"/>
      </c>
      <c r="Y63" s="25" t="str">
        <f t="shared" si="72"/>
      </c>
      <c r="Z63" s="25" t="str">
        <f t="shared" si="72"/>
      </c>
      <c r="AA63" s="25" t="str">
        <f t="shared" si="72"/>
      </c>
      <c r="AB63" s="25" t="str">
        <f t="shared" si="72"/>
      </c>
      <c r="AC63" s="25" t="str">
        <f t="shared" si="72"/>
      </c>
      <c r="AD63" s="25" t="str">
        <f t="shared" si="72"/>
      </c>
      <c r="AE63" s="25" t="str">
        <f t="shared" si="72"/>
      </c>
      <c r="AF63" s="25" t="str">
        <f t="shared" si="72"/>
      </c>
      <c r="AG63" s="25" t="str">
        <f t="shared" si="72"/>
      </c>
      <c r="AH63" s="25" t="n">
        <f t="shared" ref="AH63:AV63" si="73">IFERROR(AH37/SUMIFS(AH$27:AH$48,$M$27:$M$48,$M37),"")</f>
        <v>0.93872917368781483</v>
      </c>
      <c r="AI63" s="25" t="n">
        <f t="shared" si="73"/>
        <v>0.94714342993130007</v>
      </c>
      <c r="AJ63" s="25" t="n">
        <f t="shared" si="73"/>
        <v>0.94662439714931135</v>
      </c>
      <c r="AK63" s="25" t="n">
        <f t="shared" si="73"/>
        <v>0.94250767091588572</v>
      </c>
      <c r="AL63" s="25" t="n">
        <f t="shared" si="73"/>
        <v>6.739836589504178E-7</v>
      </c>
      <c r="AM63" s="25" t="n">
        <f t="shared" si="73"/>
        <v>-2.3486437834803594E-7</v>
      </c>
      <c r="AN63" s="25" t="str">
        <f t="shared" si="73"/>
      </c>
      <c r="AO63" s="25" t="n">
        <f t="shared" si="73"/>
        <v>-3.2211539042482229E-8</v>
      </c>
      <c r="AP63" s="25" t="str">
        <f t="shared" si="73"/>
      </c>
      <c r="AQ63" s="25" t="str">
        <f t="shared" si="73"/>
      </c>
      <c r="AR63" s="25" t="n">
        <f t="shared" si="73"/>
        <v>-9.3303992615999057E-8</v>
      </c>
      <c r="AS63" s="25" t="str">
        <f t="shared" si="73"/>
      </c>
      <c r="AT63" s="25" t="str">
        <f t="shared" si="73"/>
      </c>
      <c r="AU63" s="25" t="str">
        <f t="shared" si="73"/>
      </c>
      <c r="AV63" s="94" t="str">
        <f t="shared" si="73"/>
      </c>
    </row>
    <row r="64" ht="15" customHeight="1">
      <c r="A64" s="58" t="str">
        <f t="shared" si="47"/>
        <v>Not MFG, U.S. Place
of Performance</v>
      </c>
      <c r="B64" s="58" t="n">
        <f t="shared" si="48"/>
        <v>36183165.375</v>
      </c>
      <c r="M64" s="159" t="str">
        <f t="shared" si="49"/>
        <v>Not MFG, U.S. Place
of Performance</v>
      </c>
      <c r="N64" s="58" t="n">
        <f t="shared" si="49"/>
        <v>36183165.375</v>
      </c>
      <c r="O64" s="125" t="str">
        <f t="shared" ref="O64:AG64" si="74">IFERROR(O44/SUMIFS(O$21:O$36,$M$21:$M$36,$M64),"")</f>
      </c>
      <c r="P64" s="125" t="str">
        <f t="shared" si="74"/>
      </c>
      <c r="Q64" s="125" t="str">
        <f t="shared" si="74"/>
      </c>
      <c r="R64" s="125" t="str">
        <f t="shared" si="74"/>
      </c>
      <c r="S64" s="125" t="str">
        <f t="shared" si="74"/>
      </c>
      <c r="T64" s="125" t="str">
        <f t="shared" si="74"/>
      </c>
      <c r="U64" s="125" t="str">
        <f t="shared" si="74"/>
      </c>
      <c r="V64" s="125" t="str">
        <f t="shared" si="74"/>
      </c>
      <c r="W64" s="125" t="str">
        <f t="shared" si="74"/>
      </c>
      <c r="X64" s="125" t="str">
        <f t="shared" si="74"/>
      </c>
      <c r="Y64" s="125" t="str">
        <f t="shared" si="74"/>
      </c>
      <c r="Z64" s="125" t="str">
        <f t="shared" si="74"/>
      </c>
      <c r="AA64" s="125" t="str">
        <f t="shared" si="74"/>
      </c>
      <c r="AB64" s="125" t="str">
        <f t="shared" si="74"/>
      </c>
      <c r="AC64" s="125" t="str">
        <f t="shared" si="74"/>
      </c>
      <c r="AD64" s="125" t="str">
        <f t="shared" si="74"/>
      </c>
      <c r="AE64" s="125" t="str">
        <f t="shared" si="74"/>
      </c>
      <c r="AF64" s="125" t="str">
        <f t="shared" si="74"/>
      </c>
      <c r="AG64" s="125" t="str">
        <f t="shared" si="74"/>
      </c>
      <c r="AH64" s="25" t="n">
        <f t="shared" ref="AH64:AV64" si="75">IFERROR(AH38/SUMIFS(AH$27:AH$48,$M$27:$M$48,$M38),"")</f>
        <v>0.99414909488446179</v>
      </c>
      <c r="AI64" s="25" t="n">
        <f t="shared" si="75"/>
        <v>0.98820076116719735</v>
      </c>
      <c r="AJ64" s="25" t="n">
        <f t="shared" si="75"/>
        <v>0.986414430036745</v>
      </c>
      <c r="AK64" s="25" t="n">
        <f t="shared" si="75"/>
        <v>0.99983203415158917</v>
      </c>
      <c r="AL64" s="25" t="n">
        <f t="shared" si="75"/>
        <v>0.99977452914441345</v>
      </c>
      <c r="AM64" s="25" t="n">
        <f t="shared" si="75"/>
        <v>0.99998114842124397</v>
      </c>
      <c r="AN64" s="25" t="n">
        <f t="shared" si="75"/>
        <v>0.99995755695608013</v>
      </c>
      <c r="AO64" s="25" t="n">
        <f t="shared" si="75"/>
        <v>0.99661683292185133</v>
      </c>
      <c r="AP64" s="25" t="n">
        <f t="shared" si="75"/>
        <v>0.99992386994334814</v>
      </c>
      <c r="AQ64" s="25" t="n">
        <f t="shared" si="75"/>
        <v>0.9997555848676557</v>
      </c>
      <c r="AR64" s="25" t="n">
        <f t="shared" si="75"/>
        <v>0.99964557824630429</v>
      </c>
      <c r="AS64" s="25" t="n">
        <f t="shared" si="75"/>
        <v>0.99918434267195033</v>
      </c>
      <c r="AT64" s="25" t="n">
        <f t="shared" si="75"/>
        <v>0.99868776091113454</v>
      </c>
      <c r="AU64" s="25" t="n">
        <f t="shared" si="75"/>
        <v>0.9986781779387498</v>
      </c>
      <c r="AV64" s="94" t="str">
        <f t="shared" si="75"/>
      </c>
    </row>
    <row r="65">
      <c r="A65" s="58" t="str">
        <f t="shared" si="47"/>
        <v>U.S. Manufactured,
Foreign Vendor or
Origin</v>
      </c>
      <c r="B65" s="58" t="n">
        <f t="shared" si="48"/>
        <v>7138</v>
      </c>
      <c r="M65" s="159" t="str">
        <f t="shared" si="49"/>
        <v>U.S. Manufactured,
Foreign Vendor or
Origin</v>
      </c>
      <c r="N65" s="58" t="n">
        <f t="shared" si="49"/>
        <v>7138</v>
      </c>
      <c r="O65" s="131" t="str">
        <f t="shared" ref="O65:AG65" si="76">IFERROR(O45/SUMIFS(O$21:O$36,$M$21:$M$36,$M65),"")</f>
      </c>
      <c r="P65" s="131" t="str">
        <f t="shared" si="76"/>
      </c>
      <c r="Q65" s="131" t="str">
        <f t="shared" si="76"/>
      </c>
      <c r="R65" s="131" t="str">
        <f t="shared" si="76"/>
      </c>
      <c r="S65" s="131" t="str">
        <f t="shared" si="76"/>
      </c>
      <c r="T65" s="131" t="str">
        <f t="shared" si="76"/>
      </c>
      <c r="U65" s="131" t="str">
        <f t="shared" si="76"/>
      </c>
      <c r="V65" s="131" t="str">
        <f t="shared" si="76"/>
      </c>
      <c r="W65" s="131" t="str">
        <f t="shared" si="76"/>
      </c>
      <c r="X65" s="131" t="str">
        <f t="shared" si="76"/>
      </c>
      <c r="Y65" s="131" t="str">
        <f t="shared" si="76"/>
      </c>
      <c r="Z65" s="131" t="str">
        <f t="shared" si="76"/>
      </c>
      <c r="AA65" s="131" t="str">
        <f t="shared" si="76"/>
      </c>
      <c r="AB65" s="131" t="str">
        <f t="shared" si="76"/>
      </c>
      <c r="AC65" s="131" t="str">
        <f t="shared" si="76"/>
      </c>
      <c r="AD65" s="131" t="str">
        <f t="shared" si="76"/>
      </c>
      <c r="AE65" s="131" t="str">
        <f t="shared" si="76"/>
      </c>
      <c r="AF65" s="131" t="str">
        <f t="shared" si="76"/>
      </c>
      <c r="AG65" s="131" t="str">
        <f t="shared" si="76"/>
      </c>
      <c r="AH65" s="25" t="n">
        <f t="shared" ref="AH65:AV65" si="77">IFERROR(AH39/SUMIFS(AH$27:AH$48,$M$27:$M$48,$M39),"")</f>
        <v>0</v>
      </c>
      <c r="AI65" s="25" t="str">
        <f t="shared" si="77"/>
      </c>
      <c r="AJ65" s="25" t="str">
        <f t="shared" si="77"/>
      </c>
      <c r="AK65" s="25" t="str">
        <f t="shared" si="77"/>
      </c>
      <c r="AL65" s="25" t="n">
        <f t="shared" si="77"/>
        <v>3.3102069710357783E-3</v>
      </c>
      <c r="AM65" s="25" t="n">
        <f t="shared" si="77"/>
        <v>2.6594939863793569E-3</v>
      </c>
      <c r="AN65" s="25" t="n">
        <f t="shared" si="77"/>
        <v>2.054265401757713E-3</v>
      </c>
      <c r="AO65" s="25" t="n">
        <f t="shared" si="77"/>
        <v>2.7017899502701052E-3</v>
      </c>
      <c r="AP65" s="25" t="n">
        <f t="shared" si="77"/>
        <v>2.6639302533641384E-3</v>
      </c>
      <c r="AQ65" s="25" t="n">
        <f t="shared" si="77"/>
        <v>3.8578232399245635E-3</v>
      </c>
      <c r="AR65" s="25" t="n">
        <f t="shared" si="77"/>
        <v>3.2320878940647188E-3</v>
      </c>
      <c r="AS65" s="25" t="n">
        <f t="shared" si="77"/>
        <v>3.5568903883179443E-3</v>
      </c>
      <c r="AT65" s="25" t="n">
        <f t="shared" si="77"/>
        <v>5.1794379326472288E-3</v>
      </c>
      <c r="AU65" s="25" t="n">
        <f t="shared" si="77"/>
        <v>5.1793808010264994E-3</v>
      </c>
      <c r="AV65" s="94" t="str">
        <f t="shared" si="77"/>
      </c>
    </row>
    <row r="66">
      <c r="A66" s="58" t="n">
        <f t="shared" si="47"/>
        <v>0</v>
      </c>
      <c r="B66" s="58" t="n">
        <f t="shared" si="48"/>
        <v>4007633312.4464002</v>
      </c>
      <c r="M66" s="159" t="n">
        <f t="shared" si="49"/>
        <v>0</v>
      </c>
      <c r="N66" s="58" t="n">
        <f t="shared" si="49"/>
        <v>4007633312.4464002</v>
      </c>
      <c r="O66" s="25" t="str">
        <f t="shared" ref="O66:AG66" si="78">IFERROR(O46/SUMIFS(O$21:O$36,$M$21:$M$36,$M66),"")</f>
      </c>
      <c r="P66" s="25" t="str">
        <f t="shared" si="78"/>
      </c>
      <c r="Q66" s="25" t="str">
        <f t="shared" si="78"/>
      </c>
      <c r="R66" s="25" t="str">
        <f t="shared" si="78"/>
      </c>
      <c r="S66" s="25" t="str">
        <f t="shared" si="78"/>
      </c>
      <c r="T66" s="25" t="str">
        <f t="shared" si="78"/>
      </c>
      <c r="U66" s="25" t="str">
        <f t="shared" si="78"/>
      </c>
      <c r="V66" s="25" t="str">
        <f t="shared" si="78"/>
      </c>
      <c r="W66" s="25" t="str">
        <f t="shared" si="78"/>
      </c>
      <c r="X66" s="25" t="str">
        <f t="shared" si="78"/>
      </c>
      <c r="Y66" s="25" t="str">
        <f t="shared" si="78"/>
      </c>
      <c r="Z66" s="25" t="str">
        <f t="shared" si="78"/>
      </c>
      <c r="AA66" s="25" t="str">
        <f t="shared" si="78"/>
      </c>
      <c r="AB66" s="25" t="str">
        <f t="shared" si="78"/>
      </c>
      <c r="AC66" s="25" t="str">
        <f t="shared" si="78"/>
      </c>
      <c r="AD66" s="25" t="str">
        <f t="shared" si="78"/>
      </c>
      <c r="AE66" s="25" t="str">
        <f t="shared" si="78"/>
      </c>
      <c r="AF66" s="25" t="str">
        <f t="shared" si="78"/>
      </c>
      <c r="AG66" s="25" t="str">
        <f t="shared" si="78"/>
      </c>
      <c r="AH66" s="25" t="n">
        <f t="shared" ref="AH66:AV66" si="79">IFERROR(AH40/SUMIFS(AH$27:AH$48,$M$27:$M$48,$M40),"")</f>
        <v>0.70449909141281175</v>
      </c>
      <c r="AI66" s="25" t="n">
        <f t="shared" si="79"/>
        <v>1.0111257292010936</v>
      </c>
      <c r="AJ66" s="25" t="n">
        <f t="shared" si="79"/>
        <v>1.0394328064961622</v>
      </c>
      <c r="AK66" s="25" t="n">
        <f t="shared" si="79"/>
        <v>1.0171643539937769</v>
      </c>
      <c r="AL66" s="25" t="n">
        <f t="shared" si="79"/>
        <v>0.38747324462170635</v>
      </c>
      <c r="AM66" s="25" t="n">
        <f t="shared" si="79"/>
        <v>0.42401506989017351</v>
      </c>
      <c r="AN66" s="25" t="n">
        <f t="shared" si="79"/>
        <v>0.44390770253036282</v>
      </c>
      <c r="AO66" s="25" t="n">
        <f t="shared" si="79"/>
        <v>0.18835376433269418</v>
      </c>
      <c r="AP66" s="25" t="n">
        <f t="shared" si="79"/>
        <v>0.4126763582465911</v>
      </c>
      <c r="AQ66" s="25" t="n">
        <f t="shared" si="79"/>
        <v>0.28346516394888011</v>
      </c>
      <c r="AR66" s="25" t="n">
        <f t="shared" si="79"/>
        <v>0.14908430954011331</v>
      </c>
      <c r="AS66" s="25" t="n">
        <f t="shared" si="79"/>
        <v>-1.4537077483800624E-2</v>
      </c>
      <c r="AT66" s="25" t="n">
        <f t="shared" si="79"/>
        <v>2.4378589912501282E-3</v>
      </c>
      <c r="AU66" s="25" t="n">
        <f t="shared" si="79"/>
        <v>2.4283161057044485E-3</v>
      </c>
      <c r="AV66" s="94" t="str">
        <f t="shared" si="79"/>
      </c>
    </row>
    <row r="67">
      <c r="A67" s="58" t="str">
        <f t="shared" si="47"/>
        <v>MFG Outside U.S.,
Use outside U.S.</v>
      </c>
      <c r="B67" s="58" t="n">
        <f t="shared" si="48"/>
        <v>0</v>
      </c>
      <c r="M67" s="159" t="str">
        <f t="shared" si="49"/>
        <v>MFG Outside U.S.,
Use outside U.S.</v>
      </c>
      <c r="N67" s="58" t="n">
        <f t="shared" si="49"/>
        <v>0</v>
      </c>
      <c r="O67" s="25" t="str">
        <f t="shared" ref="O67:AG67" si="80">IFERROR(O47/SUMIFS(O$21:O$36,$M$21:$M$36,$M67),"")</f>
      </c>
      <c r="P67" s="25" t="str">
        <f t="shared" si="80"/>
      </c>
      <c r="Q67" s="25" t="str">
        <f t="shared" si="80"/>
      </c>
      <c r="R67" s="25" t="str">
        <f t="shared" si="80"/>
      </c>
      <c r="S67" s="25" t="str">
        <f t="shared" si="80"/>
      </c>
      <c r="T67" s="25" t="str">
        <f t="shared" si="80"/>
      </c>
      <c r="U67" s="25" t="str">
        <f t="shared" si="80"/>
      </c>
      <c r="V67" s="25" t="str">
        <f t="shared" si="80"/>
      </c>
      <c r="W67" s="25" t="str">
        <f t="shared" si="80"/>
      </c>
      <c r="X67" s="25" t="str">
        <f t="shared" si="80"/>
      </c>
      <c r="Y67" s="25" t="str">
        <f t="shared" si="80"/>
      </c>
      <c r="Z67" s="25" t="str">
        <f t="shared" si="80"/>
      </c>
      <c r="AA67" s="25" t="str">
        <f t="shared" si="80"/>
      </c>
      <c r="AB67" s="25" t="str">
        <f t="shared" si="80"/>
      </c>
      <c r="AC67" s="25" t="str">
        <f t="shared" si="80"/>
      </c>
      <c r="AD67" s="25" t="str">
        <f t="shared" si="80"/>
      </c>
      <c r="AE67" s="25" t="str">
        <f t="shared" si="80"/>
      </c>
      <c r="AF67" s="25" t="str">
        <f t="shared" si="80"/>
      </c>
      <c r="AG67" s="25" t="str">
        <f t="shared" si="80"/>
      </c>
      <c r="AH67" s="25" t="str">
        <f t="shared" ref="AH67:AV67" si="81">IFERROR(AH41/SUMIFS(AH$27:AH$48,$M$27:$M$48,$M41),"")</f>
      </c>
      <c r="AI67" s="25" t="str">
        <f t="shared" si="81"/>
      </c>
      <c r="AJ67" s="25" t="str">
        <f t="shared" si="81"/>
      </c>
      <c r="AK67" s="25" t="str">
        <f t="shared" si="81"/>
      </c>
      <c r="AL67" s="25" t="n">
        <f t="shared" si="81"/>
        <v>-6.8446733818968908E-7</v>
      </c>
      <c r="AM67" s="25" t="n">
        <f t="shared" si="81"/>
        <v>0</v>
      </c>
      <c r="AN67" s="25" t="str">
        <f t="shared" si="81"/>
      </c>
      <c r="AO67" s="25" t="str">
        <f t="shared" si="81"/>
      </c>
      <c r="AP67" s="25" t="str">
        <f t="shared" si="81"/>
      </c>
      <c r="AQ67" s="25" t="str">
        <f t="shared" si="81"/>
      </c>
      <c r="AR67" s="25" t="n">
        <f t="shared" si="81"/>
        <v>0</v>
      </c>
      <c r="AS67" s="25" t="str">
        <f t="shared" si="81"/>
      </c>
      <c r="AT67" s="25" t="str">
        <f t="shared" si="81"/>
      </c>
      <c r="AU67" s="25" t="str">
        <f t="shared" si="81"/>
      </c>
      <c r="AV67" s="94" t="str">
        <f t="shared" si="81"/>
      </c>
    </row>
    <row r="68">
      <c r="A68" s="58" t="str">
        <f t="shared" si="47"/>
        <v>Not MFG, Foreign
Place of
Performance</v>
      </c>
      <c r="B68" s="58" t="n">
        <f t="shared" si="48"/>
        <v>0</v>
      </c>
      <c r="M68" s="158" t="str">
        <f t="shared" si="49"/>
        <v>Not MFG, Foreign
Place of
Performance</v>
      </c>
      <c r="N68" s="66" t="n">
        <f t="shared" si="49"/>
        <v>0</v>
      </c>
      <c r="O68" s="92" t="str">
        <f t="shared" ref="O68:AG68" si="82">IFERROR(O48/SUMIFS(O$21:O$36,$M$21:$M$36,$M68),"")</f>
      </c>
      <c r="P68" s="92" t="str">
        <f t="shared" si="82"/>
      </c>
      <c r="Q68" s="92" t="str">
        <f t="shared" si="82"/>
      </c>
      <c r="R68" s="92" t="str">
        <f t="shared" si="82"/>
      </c>
      <c r="S68" s="92" t="str">
        <f t="shared" si="82"/>
      </c>
      <c r="T68" s="92" t="str">
        <f t="shared" si="82"/>
      </c>
      <c r="U68" s="92" t="str">
        <f t="shared" si="82"/>
      </c>
      <c r="V68" s="92" t="str">
        <f t="shared" si="82"/>
      </c>
      <c r="W68" s="92" t="str">
        <f t="shared" si="82"/>
      </c>
      <c r="X68" s="92" t="str">
        <f t="shared" si="82"/>
      </c>
      <c r="Y68" s="92" t="str">
        <f t="shared" si="82"/>
      </c>
      <c r="Z68" s="92" t="str">
        <f t="shared" si="82"/>
      </c>
      <c r="AA68" s="92" t="str">
        <f t="shared" si="82"/>
      </c>
      <c r="AB68" s="92" t="str">
        <f t="shared" si="82"/>
      </c>
      <c r="AC68" s="92" t="str">
        <f t="shared" si="82"/>
      </c>
      <c r="AD68" s="92" t="str">
        <f t="shared" si="82"/>
      </c>
      <c r="AE68" s="92" t="str">
        <f t="shared" si="82"/>
      </c>
      <c r="AF68" s="92" t="str">
        <f t="shared" si="82"/>
      </c>
      <c r="AG68" s="92" t="str">
        <f t="shared" si="82"/>
      </c>
      <c r="AH68" s="92" t="str">
        <f t="shared" ref="AH68:AV68" si="83">IFERROR(AH42/SUMIFS(AH$27:AH$48,$M$27:$M$48,$M42),"")</f>
      </c>
      <c r="AI68" s="92" t="str">
        <f t="shared" si="83"/>
      </c>
      <c r="AJ68" s="92" t="str">
        <f t="shared" si="83"/>
      </c>
      <c r="AK68" s="92" t="str">
        <f t="shared" si="83"/>
      </c>
      <c r="AL68" s="92" t="n">
        <f t="shared" si="83"/>
        <v>0.98948550981637973</v>
      </c>
      <c r="AM68" s="92" t="n">
        <f t="shared" si="83"/>
        <v>0.99470777426214119</v>
      </c>
      <c r="AN68" s="92" t="n">
        <f t="shared" si="83"/>
        <v>0.9944514978095903</v>
      </c>
      <c r="AO68" s="92" t="n">
        <f t="shared" si="83"/>
        <v>0.99448283742208776</v>
      </c>
      <c r="AP68" s="92" t="n">
        <f t="shared" si="83"/>
        <v>0.99500391458209603</v>
      </c>
      <c r="AQ68" s="92" t="n">
        <f t="shared" si="83"/>
        <v>0.99626421278707566</v>
      </c>
      <c r="AR68" s="92" t="n">
        <f t="shared" si="83"/>
        <v>0.99617492252529216</v>
      </c>
      <c r="AS68" s="92" t="n">
        <f t="shared" si="83"/>
        <v>0.99705268715322859</v>
      </c>
      <c r="AT68" s="92" t="n">
        <f t="shared" si="83"/>
        <v>0.99692221450535801</v>
      </c>
      <c r="AU68" s="92" t="n">
        <f t="shared" si="83"/>
        <v>0.99692314678678962</v>
      </c>
      <c r="AV68" s="95" t="str">
        <f t="shared" si="83"/>
      </c>
    </row>
    <row r="69">
      <c r="A69" s="58" t="str">
        <f t="shared" si="47"/>
        <v>Not MFG, U.S. Place
of Performance</v>
      </c>
      <c r="B69" s="58" t="n">
        <f t="shared" si="48"/>
        <v>0</v>
      </c>
      <c r="M69" s="160" t="str">
        <f t="shared" si="49"/>
        <v>Not MFG, U.S. Place
of Performance</v>
      </c>
      <c r="N69" s="67" t="n">
        <f t="shared" si="49"/>
        <v>0</v>
      </c>
      <c r="O69" s="71" t="str">
        <f t="shared" ref="O69:AG69" si="84">IFERROR(O49/SUMIFS(O$21:O$36,$M$21:$M$36,$M69),"")</f>
      </c>
      <c r="P69" s="71" t="str">
        <f t="shared" si="84"/>
      </c>
      <c r="Q69" s="71" t="str">
        <f t="shared" si="84"/>
      </c>
      <c r="R69" s="71" t="str">
        <f t="shared" si="84"/>
      </c>
      <c r="S69" s="71" t="str">
        <f t="shared" si="84"/>
      </c>
      <c r="T69" s="71" t="str">
        <f t="shared" si="84"/>
      </c>
      <c r="U69" s="71" t="str">
        <f t="shared" si="84"/>
      </c>
      <c r="V69" s="71" t="str">
        <f t="shared" si="84"/>
      </c>
      <c r="W69" s="71" t="str">
        <f t="shared" si="84"/>
      </c>
      <c r="X69" s="71" t="str">
        <f t="shared" si="84"/>
      </c>
      <c r="Y69" s="71" t="str">
        <f t="shared" si="84"/>
      </c>
      <c r="Z69" s="71" t="str">
        <f t="shared" si="84"/>
      </c>
      <c r="AA69" s="71" t="str">
        <f t="shared" si="84"/>
      </c>
      <c r="AB69" s="71" t="str">
        <f t="shared" si="84"/>
      </c>
      <c r="AC69" s="71" t="str">
        <f t="shared" si="84"/>
      </c>
      <c r="AD69" s="71" t="str">
        <f t="shared" si="84"/>
      </c>
      <c r="AE69" s="71" t="str">
        <f t="shared" si="84"/>
      </c>
      <c r="AF69" s="71" t="str">
        <f t="shared" si="84"/>
      </c>
      <c r="AG69" s="71" t="str">
        <f t="shared" si="84"/>
      </c>
      <c r="AH69" s="71" t="str">
        <f t="shared" ref="AH69:AV69" si="85">IFERROR(AH43/SUMIFS(AH$27:AH$48,$M$27:$M$48,$M43),"")</f>
      </c>
      <c r="AI69" s="71" t="str">
        <f t="shared" si="85"/>
      </c>
      <c r="AJ69" s="71" t="str">
        <f t="shared" si="85"/>
      </c>
      <c r="AK69" s="71" t="str">
        <f t="shared" si="85"/>
      </c>
      <c r="AL69" s="71" t="str">
        <f t="shared" si="85"/>
      </c>
      <c r="AM69" s="71" t="str">
        <f t="shared" si="85"/>
      </c>
      <c r="AN69" s="71" t="str">
        <f t="shared" si="85"/>
      </c>
      <c r="AO69" s="71" t="str">
        <f t="shared" si="85"/>
      </c>
      <c r="AP69" s="71" t="str">
        <f t="shared" si="85"/>
      </c>
      <c r="AQ69" s="71" t="str">
        <f t="shared" si="85"/>
      </c>
      <c r="AR69" s="71" t="str">
        <f t="shared" si="85"/>
      </c>
      <c r="AS69" s="71" t="str">
        <f t="shared" si="85"/>
      </c>
      <c r="AT69" s="71" t="str">
        <f t="shared" si="85"/>
      </c>
      <c r="AU69" s="71" t="n">
        <f t="shared" si="85"/>
        <v>9.5199414646510996E-6</v>
      </c>
      <c r="AV69" s="93" t="str">
        <f t="shared" si="85"/>
      </c>
    </row>
    <row r="70">
      <c r="A70" s="58" t="n">
        <f t="shared" si="47"/>
        <v>0</v>
      </c>
      <c r="B70" s="58" t="n">
        <f t="shared" si="48"/>
        <v>0</v>
      </c>
      <c r="M70" s="159" t="n">
        <f t="shared" si="49"/>
        <v>0</v>
      </c>
      <c r="N70" s="58" t="n">
        <f t="shared" si="49"/>
        <v>0</v>
      </c>
      <c r="O70" s="25" t="str">
        <f t="shared" ref="O70:AG70" si="86">IFERROR(O50/SUMIFS(O$21:O$36,$M$21:$M$36,$M70),"")</f>
      </c>
      <c r="P70" s="25" t="str">
        <f t="shared" si="86"/>
      </c>
      <c r="Q70" s="25" t="str">
        <f t="shared" si="86"/>
      </c>
      <c r="R70" s="25" t="str">
        <f t="shared" si="86"/>
      </c>
      <c r="S70" s="25" t="str">
        <f t="shared" si="86"/>
      </c>
      <c r="T70" s="25" t="str">
        <f t="shared" si="86"/>
      </c>
      <c r="U70" s="25" t="str">
        <f t="shared" si="86"/>
      </c>
      <c r="V70" s="25" t="str">
        <f t="shared" si="86"/>
      </c>
      <c r="W70" s="25" t="str">
        <f t="shared" si="86"/>
      </c>
      <c r="X70" s="25" t="str">
        <f t="shared" si="86"/>
      </c>
      <c r="Y70" s="25" t="str">
        <f t="shared" si="86"/>
      </c>
      <c r="Z70" s="25" t="str">
        <f t="shared" si="86"/>
      </c>
      <c r="AA70" s="25" t="str">
        <f t="shared" si="86"/>
      </c>
      <c r="AB70" s="25" t="str">
        <f t="shared" si="86"/>
      </c>
      <c r="AC70" s="25" t="str">
        <f t="shared" si="86"/>
      </c>
      <c r="AD70" s="25" t="str">
        <f t="shared" si="86"/>
      </c>
      <c r="AE70" s="25" t="str">
        <f t="shared" si="86"/>
      </c>
      <c r="AF70" s="25" t="str">
        <f t="shared" si="86"/>
      </c>
      <c r="AG70" s="25" t="str">
        <f t="shared" si="86"/>
      </c>
      <c r="AH70" s="25" t="str">
        <f t="shared" ref="AH70:AV70" si="87">IFERROR(AH44/SUMIFS(AH$27:AH$48,$M$27:$M$48,$M44),"")</f>
      </c>
      <c r="AI70" s="25" t="n">
        <f t="shared" si="87"/>
        <v>0</v>
      </c>
      <c r="AJ70" s="25" t="str">
        <f t="shared" si="87"/>
      </c>
      <c r="AK70" s="25" t="n">
        <f t="shared" si="87"/>
        <v>0</v>
      </c>
      <c r="AL70" s="25" t="str">
        <f t="shared" si="87"/>
      </c>
      <c r="AM70" s="25" t="str">
        <f t="shared" si="87"/>
      </c>
      <c r="AN70" s="25" t="str">
        <f t="shared" si="87"/>
      </c>
      <c r="AO70" s="25" t="str">
        <f t="shared" si="87"/>
      </c>
      <c r="AP70" s="25" t="str">
        <f t="shared" si="87"/>
      </c>
      <c r="AQ70" s="25" t="str">
        <f t="shared" si="87"/>
      </c>
      <c r="AR70" s="25" t="str">
        <f t="shared" si="87"/>
      </c>
      <c r="AS70" s="25" t="str">
        <f t="shared" si="87"/>
      </c>
      <c r="AT70" s="25" t="str">
        <f t="shared" si="87"/>
      </c>
      <c r="AU70" s="25" t="n">
        <f t="shared" si="87"/>
        <v>3.8659444590966074E-4</v>
      </c>
      <c r="AV70" s="94" t="str">
        <f t="shared" si="87"/>
      </c>
    </row>
    <row r="71">
      <c r="A71" s="58" t="str">
        <f t="shared" si="47"/>
      </c>
      <c r="B71" s="58" t="n">
        <f t="shared" si="48"/>
        <v>6772276301.8213997</v>
      </c>
      <c r="M71" s="159" t="str">
        <f t="shared" si="49"/>
      </c>
      <c r="N71" s="58" t="n">
        <f t="shared" si="49"/>
        <v>6772276301.8213997</v>
      </c>
      <c r="O71" s="25" t="n">
        <f t="shared" ref="O71:AG71" si="88">IFERROR(O51/SUMIFS(O$21:O$36,$M$21:$M$36,$M71),"")</f>
        <v>0</v>
      </c>
      <c r="P71" s="25" t="n">
        <f t="shared" si="88"/>
        <v>0</v>
      </c>
      <c r="Q71" s="25" t="n">
        <f t="shared" si="88"/>
        <v>0</v>
      </c>
      <c r="R71" s="25" t="n">
        <f t="shared" si="88"/>
        <v>0</v>
      </c>
      <c r="S71" s="25" t="n">
        <f t="shared" si="88"/>
        <v>0</v>
      </c>
      <c r="T71" s="25" t="n">
        <f t="shared" si="88"/>
        <v>0</v>
      </c>
      <c r="U71" s="25" t="n">
        <f t="shared" si="88"/>
        <v>0</v>
      </c>
      <c r="V71" s="25" t="n">
        <f t="shared" si="88"/>
        <v>0</v>
      </c>
      <c r="W71" s="25" t="n">
        <f t="shared" si="88"/>
        <v>0</v>
      </c>
      <c r="X71" s="25" t="n">
        <f t="shared" si="88"/>
        <v>0</v>
      </c>
      <c r="Y71" s="25" t="n">
        <f t="shared" si="88"/>
        <v>0</v>
      </c>
      <c r="Z71" s="25" t="n">
        <f t="shared" si="88"/>
        <v>0</v>
      </c>
      <c r="AA71" s="25" t="n">
        <f t="shared" si="88"/>
        <v>0</v>
      </c>
      <c r="AB71" s="25" t="n">
        <f t="shared" si="88"/>
        <v>0</v>
      </c>
      <c r="AC71" s="25" t="n">
        <f t="shared" si="88"/>
        <v>0</v>
      </c>
      <c r="AD71" s="25" t="n">
        <f t="shared" si="88"/>
        <v>0</v>
      </c>
      <c r="AE71" s="25" t="n">
        <f t="shared" si="88"/>
        <v>0</v>
      </c>
      <c r="AF71" s="25" t="n">
        <f t="shared" si="88"/>
        <v>0</v>
      </c>
      <c r="AG71" s="25" t="n">
        <f t="shared" si="88"/>
        <v>0</v>
      </c>
      <c r="AH71" s="25" t="n">
        <f t="shared" ref="AH71:AV71" si="89">IFERROR(AH45/SUMIFS(AH$27:AH$48,$M$27:$M$48,$M45),"")</f>
        <v>0.3333348582638383</v>
      </c>
      <c r="AI71" s="25" t="n">
        <f t="shared" si="89"/>
        <v>0.33333423664248113</v>
      </c>
      <c r="AJ71" s="25" t="n">
        <f t="shared" si="89"/>
        <v>0.33333336202787567</v>
      </c>
      <c r="AK71" s="25" t="str">
        <f t="shared" si="89"/>
      </c>
      <c r="AL71" s="25" t="str">
        <f t="shared" si="89"/>
      </c>
      <c r="AM71" s="25" t="str">
        <f t="shared" si="89"/>
      </c>
      <c r="AN71" s="25" t="str">
        <f t="shared" si="89"/>
      </c>
      <c r="AO71" s="25" t="str">
        <f t="shared" si="89"/>
      </c>
      <c r="AP71" s="25" t="str">
        <f t="shared" si="89"/>
      </c>
      <c r="AQ71" s="25" t="str">
        <f t="shared" si="89"/>
      </c>
      <c r="AR71" s="25" t="str">
        <f t="shared" si="89"/>
      </c>
      <c r="AS71" s="25" t="str">
        <f t="shared" si="89"/>
      </c>
      <c r="AT71" s="25" t="str">
        <f t="shared" si="89"/>
      </c>
      <c r="AU71" s="25" t="str">
        <f t="shared" si="89"/>
      </c>
      <c r="AV71" s="94" t="str">
        <f t="shared" si="89"/>
      </c>
    </row>
    <row r="72" ht="15" customHeight="1">
      <c r="A72" s="58" t="str">
        <f t="shared" si="47"/>
        <v>U.S. Manufactured</v>
      </c>
      <c r="B72" s="58" t="n">
        <f t="shared" si="48"/>
        <v>0</v>
      </c>
      <c r="M72" s="159" t="str">
        <f t="shared" si="49"/>
        <v>U.S. Manufactured</v>
      </c>
      <c r="N72" s="58" t="n">
        <f t="shared" si="49"/>
        <v>0</v>
      </c>
      <c r="O72" s="125" t="str">
        <f t="shared" ref="O72:AG72" si="90">IFERROR(O52/SUMIFS(O$21:O$36,$M$21:$M$36,$M72),"")</f>
      </c>
      <c r="P72" s="125" t="str">
        <f t="shared" si="90"/>
      </c>
      <c r="Q72" s="125" t="str">
        <f t="shared" si="90"/>
      </c>
      <c r="R72" s="125" t="str">
        <f t="shared" si="90"/>
      </c>
      <c r="S72" s="125" t="str">
        <f t="shared" si="90"/>
      </c>
      <c r="T72" s="125" t="str">
        <f t="shared" si="90"/>
      </c>
      <c r="U72" s="125" t="str">
        <f t="shared" si="90"/>
      </c>
      <c r="V72" s="125" t="str">
        <f t="shared" si="90"/>
      </c>
      <c r="W72" s="125" t="str">
        <f t="shared" si="90"/>
      </c>
      <c r="X72" s="125" t="str">
        <f t="shared" si="90"/>
      </c>
      <c r="Y72" s="125" t="str">
        <f t="shared" si="90"/>
      </c>
      <c r="Z72" s="125" t="str">
        <f t="shared" si="90"/>
      </c>
      <c r="AA72" s="125" t="str">
        <f t="shared" si="90"/>
      </c>
      <c r="AB72" s="125" t="str">
        <f t="shared" si="90"/>
      </c>
      <c r="AC72" s="125" t="str">
        <f t="shared" si="90"/>
      </c>
      <c r="AD72" s="125" t="str">
        <f t="shared" si="90"/>
      </c>
      <c r="AE72" s="125" t="str">
        <f t="shared" si="90"/>
      </c>
      <c r="AF72" s="125" t="str">
        <f t="shared" si="90"/>
      </c>
      <c r="AG72" s="125" t="str">
        <f t="shared" si="90"/>
      </c>
      <c r="AH72" s="25" t="n">
        <f t="shared" ref="AH72:AV72" si="91">IFERROR(AH46/SUMIFS(AH$27:AH$48,$M$27:$M$48,$M46),"")</f>
        <v>1</v>
      </c>
      <c r="AI72" s="25" t="n">
        <f t="shared" si="91"/>
        <v>1</v>
      </c>
      <c r="AJ72" s="25" t="str">
        <f t="shared" si="91"/>
      </c>
      <c r="AK72" s="25" t="str">
        <f t="shared" si="91"/>
      </c>
      <c r="AL72" s="25" t="str">
        <f t="shared" si="91"/>
      </c>
      <c r="AM72" s="25" t="str">
        <f t="shared" si="91"/>
      </c>
      <c r="AN72" s="25" t="str">
        <f t="shared" si="91"/>
      </c>
      <c r="AO72" s="25" t="str">
        <f t="shared" si="91"/>
      </c>
      <c r="AP72" s="25" t="str">
        <f t="shared" si="91"/>
      </c>
      <c r="AQ72" s="25" t="str">
        <f t="shared" si="91"/>
      </c>
      <c r="AR72" s="25" t="str">
        <f t="shared" si="91"/>
      </c>
      <c r="AS72" s="25" t="str">
        <f t="shared" si="91"/>
      </c>
      <c r="AT72" s="25" t="str">
        <f t="shared" si="91"/>
      </c>
      <c r="AU72" s="25" t="str">
        <f t="shared" si="91"/>
      </c>
      <c r="AV72" s="94" t="str">
        <f t="shared" si="91"/>
      </c>
    </row>
    <row r="73">
      <c r="A73" s="58" t="n">
        <f t="shared" si="47"/>
        <v>0</v>
      </c>
      <c r="B73" s="58" t="n">
        <f t="shared" si="48"/>
        <v>0</v>
      </c>
      <c r="M73" s="159" t="n">
        <f t="shared" si="49"/>
        <v>0</v>
      </c>
      <c r="N73" s="58" t="n">
        <f t="shared" si="49"/>
        <v>0</v>
      </c>
      <c r="O73" s="131" t="str">
        <f t="shared" ref="O73:AG73" si="92">IFERROR(O53/SUMIFS(O$21:O$36,$M$21:$M$36,$M73),"")</f>
      </c>
      <c r="P73" s="131" t="str">
        <f t="shared" si="92"/>
      </c>
      <c r="Q73" s="131" t="str">
        <f t="shared" si="92"/>
      </c>
      <c r="R73" s="131" t="str">
        <f t="shared" si="92"/>
      </c>
      <c r="S73" s="131" t="str">
        <f t="shared" si="92"/>
      </c>
      <c r="T73" s="131" t="str">
        <f t="shared" si="92"/>
      </c>
      <c r="U73" s="131" t="str">
        <f t="shared" si="92"/>
      </c>
      <c r="V73" s="131" t="str">
        <f t="shared" si="92"/>
      </c>
      <c r="W73" s="131" t="str">
        <f t="shared" si="92"/>
      </c>
      <c r="X73" s="131" t="str">
        <f t="shared" si="92"/>
      </c>
      <c r="Y73" s="131" t="str">
        <f t="shared" si="92"/>
      </c>
      <c r="Z73" s="131" t="str">
        <f t="shared" si="92"/>
      </c>
      <c r="AA73" s="131" t="str">
        <f t="shared" si="92"/>
      </c>
      <c r="AB73" s="131" t="str">
        <f t="shared" si="92"/>
      </c>
      <c r="AC73" s="131" t="str">
        <f t="shared" si="92"/>
      </c>
      <c r="AD73" s="131" t="str">
        <f t="shared" si="92"/>
      </c>
      <c r="AE73" s="131" t="str">
        <f t="shared" si="92"/>
      </c>
      <c r="AF73" s="131" t="str">
        <f t="shared" si="92"/>
      </c>
      <c r="AG73" s="131" t="str">
        <f t="shared" si="92"/>
      </c>
      <c r="AH73" s="25" t="n">
        <f t="shared" ref="AH73:AV73" si="93">IFERROR(AH47/SUMIFS(AH$27:AH$48,$M$27:$M$48,$M47),"")</f>
        <v>0.13421896196281338</v>
      </c>
      <c r="AI73" s="25" t="n">
        <f t="shared" si="93"/>
        <v>-5.3984776374348207E-3</v>
      </c>
      <c r="AJ73" s="25" t="n">
        <f t="shared" si="93"/>
        <v>-1.1711761788075703E-4</v>
      </c>
      <c r="AK73" s="25" t="n">
        <f t="shared" si="93"/>
        <v>-1.7164353993776794E-2</v>
      </c>
      <c r="AL73" s="25" t="str">
        <f t="shared" si="93"/>
      </c>
      <c r="AM73" s="25" t="n">
        <f t="shared" si="93"/>
        <v>9.5772852599009667E-5</v>
      </c>
      <c r="AN73" s="25" t="n">
        <f t="shared" si="93"/>
        <v>1.3666547514294223E-2</v>
      </c>
      <c r="AO73" s="25" t="n">
        <f t="shared" si="93"/>
        <v>6.6987189503506551E-3</v>
      </c>
      <c r="AP73" s="25" t="n">
        <f t="shared" si="93"/>
        <v>-7.6640043564489579E-4</v>
      </c>
      <c r="AQ73" s="25" t="n">
        <f t="shared" si="93"/>
        <v>2.9255684072189577E-3</v>
      </c>
      <c r="AR73" s="25" t="n">
        <f t="shared" si="93"/>
        <v>2.5073928609647468E-3</v>
      </c>
      <c r="AS73" s="25" t="n">
        <f t="shared" si="93"/>
        <v>2.9586067978491586E-3</v>
      </c>
      <c r="AT73" s="25" t="n">
        <f t="shared" si="93"/>
        <v>0</v>
      </c>
      <c r="AU73" s="25" t="n">
        <f t="shared" si="93"/>
        <v>3.6100683235571768E-3</v>
      </c>
      <c r="AV73" s="94" t="str">
        <f t="shared" si="93"/>
      </c>
    </row>
    <row r="74">
      <c r="A74" s="58" t="str">
        <f t="shared" si="47"/>
      </c>
      <c r="B74" s="58" t="n">
        <f t="shared" si="48"/>
        <v>13544552603.642799</v>
      </c>
      <c r="M74" s="158" t="str">
        <f t="shared" si="49"/>
      </c>
      <c r="N74" s="66" t="n">
        <f t="shared" si="49"/>
        <v>13544552603.642799</v>
      </c>
      <c r="O74" s="92" t="str">
        <f t="shared" ref="O74:AG74" si="94">IFERROR(O54/SUMIFS(O$21:O$36,$M$21:$M$36,$M74),"")</f>
      </c>
      <c r="P74" s="92" t="str">
        <f t="shared" si="94"/>
      </c>
      <c r="Q74" s="92" t="str">
        <f t="shared" si="94"/>
      </c>
      <c r="R74" s="92" t="str">
        <f t="shared" si="94"/>
      </c>
      <c r="S74" s="92" t="str">
        <f t="shared" si="94"/>
      </c>
      <c r="T74" s="92" t="str">
        <f t="shared" si="94"/>
      </c>
      <c r="U74" s="92" t="str">
        <f t="shared" si="94"/>
      </c>
      <c r="V74" s="92" t="str">
        <f t="shared" si="94"/>
      </c>
      <c r="W74" s="92" t="str">
        <f t="shared" si="94"/>
      </c>
      <c r="X74" s="92" t="str">
        <f t="shared" si="94"/>
      </c>
      <c r="Y74" s="92" t="str">
        <f t="shared" si="94"/>
      </c>
      <c r="Z74" s="92" t="str">
        <f t="shared" si="94"/>
      </c>
      <c r="AA74" s="92" t="str">
        <f t="shared" si="94"/>
      </c>
      <c r="AB74" s="92" t="str">
        <f t="shared" si="94"/>
      </c>
      <c r="AC74" s="92" t="str">
        <f t="shared" si="94"/>
      </c>
      <c r="AD74" s="92" t="str">
        <f t="shared" si="94"/>
      </c>
      <c r="AE74" s="92" t="str">
        <f t="shared" si="94"/>
      </c>
      <c r="AF74" s="92" t="str">
        <f t="shared" si="94"/>
      </c>
      <c r="AG74" s="92" t="str">
        <f t="shared" si="94"/>
      </c>
      <c r="AH74" s="92" t="n">
        <f t="shared" ref="AH74:AV74" si="95">IFERROR(AH48/SUMIFS(AH$27:AH$48,$M$27:$M$48,$M48),"")</f>
        <v>0.66666514173616165</v>
      </c>
      <c r="AI74" s="92" t="n">
        <f t="shared" si="95"/>
        <v>0.66666576335751893</v>
      </c>
      <c r="AJ74" s="92" t="n">
        <f t="shared" si="95"/>
        <v>0.66666663797212422</v>
      </c>
      <c r="AK74" s="92" t="n">
        <f t="shared" si="95"/>
        <v>1</v>
      </c>
      <c r="AL74" s="92" t="n">
        <f t="shared" si="95"/>
        <v>1</v>
      </c>
      <c r="AM74" s="92" t="n">
        <f t="shared" si="95"/>
        <v>1</v>
      </c>
      <c r="AN74" s="92" t="n">
        <f t="shared" si="95"/>
        <v>1</v>
      </c>
      <c r="AO74" s="92" t="n">
        <f t="shared" si="95"/>
        <v>1</v>
      </c>
      <c r="AP74" s="92" t="n">
        <f t="shared" si="95"/>
        <v>1</v>
      </c>
      <c r="AQ74" s="92" t="n">
        <f t="shared" si="95"/>
        <v>1</v>
      </c>
      <c r="AR74" s="92" t="n">
        <f t="shared" si="95"/>
        <v>1</v>
      </c>
      <c r="AS74" s="92" t="n">
        <f t="shared" si="95"/>
        <v>1</v>
      </c>
      <c r="AT74" s="92" t="n">
        <f t="shared" si="95"/>
        <v>1</v>
      </c>
      <c r="AU74" s="92" t="str">
        <f t="shared" si="95"/>
      </c>
      <c r="AV74" s="95" t="str">
        <f t="shared" si="95"/>
      </c>
    </row>
    <row r="75"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 t="b">
        <f t="shared" ref="AH75:AV75" si="96">SUM(AH53:AH74)=3</f>
        <v>0</v>
      </c>
      <c r="AI75" s="25" t="b">
        <f t="shared" si="96"/>
        <v>0</v>
      </c>
      <c r="AJ75" s="25" t="b">
        <f t="shared" si="96"/>
        <v>0</v>
      </c>
      <c r="AK75" s="25" t="b">
        <f t="shared" si="96"/>
        <v>0</v>
      </c>
      <c r="AL75" s="25" t="b">
        <f t="shared" si="96"/>
        <v>0</v>
      </c>
      <c r="AM75" s="25" t="b">
        <f t="shared" si="96"/>
        <v>0</v>
      </c>
      <c r="AN75" s="25" t="b">
        <f t="shared" si="96"/>
        <v>0</v>
      </c>
      <c r="AO75" s="25" t="b">
        <f t="shared" si="96"/>
        <v>0</v>
      </c>
      <c r="AP75" s="25" t="b">
        <f t="shared" si="96"/>
        <v>0</v>
      </c>
      <c r="AQ75" s="25" t="b">
        <f t="shared" si="96"/>
        <v>0</v>
      </c>
      <c r="AR75" s="25" t="b">
        <f t="shared" si="96"/>
        <v>0</v>
      </c>
      <c r="AS75" s="25" t="b">
        <f t="shared" si="96"/>
        <v>0</v>
      </c>
      <c r="AT75" s="25" t="b">
        <f t="shared" si="96"/>
        <v>0</v>
      </c>
      <c r="AU75" s="25" t="b">
        <f t="shared" si="96"/>
        <v>0</v>
      </c>
      <c r="AV75" s="25" t="b">
        <f t="shared" si="96"/>
        <v>0</v>
      </c>
    </row>
    <row r="76" ht="15" customHeight="1"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K1</f>
        <v>PricingInflation</v>
      </c>
      <c r="K1" t="s">
        <v>392</v>
      </c>
      <c r="L1" s="1" t="s">
        <v>393</v>
      </c>
      <c r="M1" s="1" t="s">
        <v>394</v>
      </c>
      <c r="N1" s="1" t="s">
        <v>395</v>
      </c>
      <c r="O1" s="1" t="s">
        <v>396</v>
      </c>
      <c r="P1" s="1" t="s">
        <v>397</v>
      </c>
      <c r="Q1" s="1" t="s">
        <v>398</v>
      </c>
      <c r="R1" s="1" t="s">
        <v>399</v>
      </c>
      <c r="S1" s="1" t="s">
        <v>400</v>
      </c>
      <c r="T1" s="1" t="s">
        <v>401</v>
      </c>
      <c r="U1" s="1" t="s">
        <v>402</v>
      </c>
      <c r="V1" s="1" t="s">
        <v>403</v>
      </c>
      <c r="W1" s="1" t="s">
        <v>404</v>
      </c>
      <c r="X1" s="1" t="s">
        <v>405</v>
      </c>
      <c r="Y1" s="1" t="s">
        <v>290</v>
      </c>
      <c r="Z1" s="1" t="s">
        <v>291</v>
      </c>
      <c r="AA1" s="1" t="s">
        <v>292</v>
      </c>
      <c r="AB1" s="1" t="s">
        <v>293</v>
      </c>
      <c r="AC1" s="1" t="s">
        <v>294</v>
      </c>
      <c r="AD1" s="1" t="s">
        <v>295</v>
      </c>
      <c r="AE1" s="1" t="s">
        <v>296</v>
      </c>
      <c r="AF1" s="1" t="s">
        <v>297</v>
      </c>
      <c r="AG1" s="1" t="s">
        <v>298</v>
      </c>
      <c r="AH1" s="1" t="s">
        <v>299</v>
      </c>
      <c r="AI1" s="1" t="s">
        <v>300</v>
      </c>
      <c r="AJ1" s="1" t="s">
        <v>301</v>
      </c>
      <c r="AK1" s="1" t="s">
        <v>302</v>
      </c>
      <c r="AL1" s="1" t="s">
        <v>303</v>
      </c>
      <c r="AM1" s="1" t="s">
        <v>304</v>
      </c>
      <c r="AN1" s="1" t="s">
        <v>305</v>
      </c>
      <c r="AO1" s="1" t="s">
        <v>306</v>
      </c>
      <c r="AP1" s="1" t="s">
        <v>307</v>
      </c>
      <c r="AQ1" s="1" t="s">
        <v>308</v>
      </c>
      <c r="AR1" s="1" t="s">
        <v>309</v>
      </c>
      <c r="AS1" s="1" t="s">
        <v>310</v>
      </c>
      <c r="AT1" s="1" t="s">
        <v>311</v>
      </c>
      <c r="AU1" s="1" t="s">
        <v>312</v>
      </c>
      <c r="AV1" s="1" t="s">
        <v>313</v>
      </c>
      <c r="AW1" s="1" t="s">
        <v>314</v>
      </c>
      <c r="AX1" s="1" t="s">
        <v>315</v>
      </c>
      <c r="AY1" s="1" t="s">
        <v>316</v>
      </c>
      <c r="AZ1" s="1" t="s">
        <v>317</v>
      </c>
      <c r="BA1" s="1" t="s">
        <v>318</v>
      </c>
      <c r="BB1" s="1" t="s">
        <v>319</v>
      </c>
      <c r="BC1" s="1" t="s">
        <v>320</v>
      </c>
      <c r="BD1" s="1" t="s">
        <v>321</v>
      </c>
      <c r="BE1" s="1" t="s">
        <v>322</v>
      </c>
      <c r="BF1" t="s">
        <v>323</v>
      </c>
    </row>
    <row r="2">
      <c r="A2" t="str">
        <f t="shared" si="0"/>
        <v>All Other</v>
      </c>
      <c r="K2" t="s">
        <v>406</v>
      </c>
      <c r="L2" s="41"/>
      <c r="M2" s="41"/>
      <c r="N2" s="41" t="n">
        <v>1647626000</v>
      </c>
      <c r="O2" s="41" t="n">
        <v>1820342000</v>
      </c>
      <c r="P2" s="41" t="n">
        <v>2306858000</v>
      </c>
      <c r="Q2" s="41" t="n">
        <v>2320958000</v>
      </c>
      <c r="R2" s="41" t="n">
        <v>1941597000</v>
      </c>
      <c r="S2" s="41" t="n">
        <v>1759138000</v>
      </c>
      <c r="T2" s="41" t="n">
        <v>1526832000</v>
      </c>
      <c r="U2" s="41" t="n">
        <v>1802919000</v>
      </c>
      <c r="V2" s="41" t="n">
        <v>2254597000</v>
      </c>
      <c r="W2" s="41" t="n">
        <v>2457830000</v>
      </c>
      <c r="X2" s="41" t="n">
        <v>2657287000</v>
      </c>
      <c r="Y2" s="41" t="n">
        <v>3069327000</v>
      </c>
      <c r="Z2" s="41" t="n">
        <v>2983417000</v>
      </c>
      <c r="AA2" s="41" t="n">
        <v>3182264000</v>
      </c>
      <c r="AB2" s="41" t="n">
        <v>3560166000</v>
      </c>
      <c r="AC2" s="41" t="n">
        <v>3703958413.1599998</v>
      </c>
      <c r="AD2" s="41" t="n">
        <v>4529362193</v>
      </c>
      <c r="AE2" s="41" t="n">
        <v>4654631000</v>
      </c>
      <c r="AF2" s="41" t="n">
        <v>4672017610.0100002</v>
      </c>
      <c r="AG2" s="41" t="n">
        <v>5014421536.3999996</v>
      </c>
      <c r="AH2" s="41" t="n">
        <v>5366912801.5200005</v>
      </c>
      <c r="AI2" s="41" t="n">
        <v>6381963542.7799997</v>
      </c>
      <c r="AJ2" s="41" t="n">
        <v>6747133135.6599998</v>
      </c>
      <c r="AK2" s="41" t="n">
        <v>8072281205.6999998</v>
      </c>
      <c r="AL2" s="41" t="n">
        <v>10540757674.440001</v>
      </c>
      <c r="AM2" s="41" t="n">
        <v>12837555953.34</v>
      </c>
      <c r="AN2" s="41" t="n">
        <v>15099300635.74</v>
      </c>
      <c r="AO2" s="41" t="n">
        <v>20557862019.509998</v>
      </c>
      <c r="AP2" s="41" t="n">
        <v>37423305817.230003</v>
      </c>
      <c r="AQ2" s="41" t="n">
        <v>49732498550.300003</v>
      </c>
      <c r="AR2" s="41" t="n">
        <v>54636920926.129997</v>
      </c>
      <c r="AS2" s="41" t="n">
        <v>18604273451.43</v>
      </c>
      <c r="AT2" s="41" t="n">
        <v>13773044876.440001</v>
      </c>
      <c r="AU2" s="41" t="n">
        <v>9963317995.0599995</v>
      </c>
      <c r="AV2" s="41" t="n">
        <v>5700301163.5799999</v>
      </c>
      <c r="AW2" s="41" t="n">
        <v>3569098844.48</v>
      </c>
      <c r="AX2" s="41" t="n">
        <v>3309423270.5</v>
      </c>
      <c r="AY2" s="41" t="n">
        <v>3490018796.1700001</v>
      </c>
      <c r="AZ2" s="41" t="n">
        <v>3758393558.0500002</v>
      </c>
      <c r="BA2" s="41" t="n">
        <v>5061833219.3900003</v>
      </c>
      <c r="BB2" s="41" t="n">
        <v>5075787901.5699997</v>
      </c>
      <c r="BC2" s="41" t="n">
        <v>5598053590.0100002</v>
      </c>
      <c r="BD2" s="41" t="n">
        <v>5049671514.25</v>
      </c>
      <c r="BE2" s="41" t="n">
        <v>4879611838.9328003</v>
      </c>
      <c r="BF2" s="41" t="n">
        <v>3273197996.4791999</v>
      </c>
      <c r="BG2" s="41"/>
      <c r="BH2" s="41"/>
    </row>
    <row r="3">
      <c r="A3" t="str">
        <f t="shared" si="0"/>
        <v>Cost-Based</v>
      </c>
      <c r="K3" t="s">
        <v>407</v>
      </c>
      <c r="L3" s="41"/>
      <c r="M3" s="41"/>
      <c r="N3" s="41" t="n">
        <v>13982170000</v>
      </c>
      <c r="O3" s="41" t="n">
        <v>15714692000</v>
      </c>
      <c r="P3" s="41" t="n">
        <v>18557567000</v>
      </c>
      <c r="Q3" s="41" t="n">
        <v>23248951000</v>
      </c>
      <c r="R3" s="41" t="n">
        <v>20752357000</v>
      </c>
      <c r="S3" s="41" t="n">
        <v>22829371000</v>
      </c>
      <c r="T3" s="41" t="n">
        <v>22727206381.73</v>
      </c>
      <c r="U3" s="41" t="n">
        <v>23316908539.950001</v>
      </c>
      <c r="V3" s="41" t="n">
        <v>25228715000</v>
      </c>
      <c r="W3" s="41" t="n">
        <v>24983682000</v>
      </c>
      <c r="X3" s="41" t="n">
        <v>16840778000</v>
      </c>
      <c r="Y3" s="41" t="n">
        <v>19033470134.529999</v>
      </c>
      <c r="Z3" s="41" t="n">
        <v>19774837000</v>
      </c>
      <c r="AA3" s="41" t="n">
        <v>23153032000</v>
      </c>
      <c r="AB3" s="41" t="n">
        <v>25029827000</v>
      </c>
      <c r="AC3" s="41" t="n">
        <v>23730107105.060001</v>
      </c>
      <c r="AD3" s="41" t="n">
        <v>32739630400</v>
      </c>
      <c r="AE3" s="41" t="n">
        <v>34723140928.800003</v>
      </c>
      <c r="AF3" s="41" t="n">
        <v>40342133633.720001</v>
      </c>
      <c r="AG3" s="41" t="n">
        <v>41017634942.110001</v>
      </c>
      <c r="AH3" s="41" t="n">
        <v>40359575215.190002</v>
      </c>
      <c r="AI3" s="41" t="n">
        <v>41010891990.790001</v>
      </c>
      <c r="AJ3" s="41" t="n">
        <v>43077261684.489998</v>
      </c>
      <c r="AK3" s="41" t="n">
        <v>47986493041.849998</v>
      </c>
      <c r="AL3" s="41" t="n">
        <v>60359498512.959999</v>
      </c>
      <c r="AM3" s="41" t="n">
        <v>72622312779.279999</v>
      </c>
      <c r="AN3" s="41" t="n">
        <v>78919946082.399994</v>
      </c>
      <c r="AO3" s="41" t="n">
        <v>91528343771.259995</v>
      </c>
      <c r="AP3" s="41" t="n">
        <v>90586691120.429993</v>
      </c>
      <c r="AQ3" s="41" t="n">
        <v>92237613209.009995</v>
      </c>
      <c r="AR3" s="41" t="n">
        <v>93377215791.470001</v>
      </c>
      <c r="AS3" s="41" t="n">
        <v>106585040010.63</v>
      </c>
      <c r="AT3" s="41" t="n">
        <v>114613648632.85001</v>
      </c>
      <c r="AU3" s="41" t="n">
        <v>101893579645.11</v>
      </c>
      <c r="AV3" s="41" t="n">
        <v>94998547257.509995</v>
      </c>
      <c r="AW3" s="41" t="n">
        <v>88554670782.050003</v>
      </c>
      <c r="AX3" s="41" t="n">
        <v>84524727053.710007</v>
      </c>
      <c r="AY3" s="41" t="n">
        <v>88495039217.369995</v>
      </c>
      <c r="AZ3" s="41" t="n">
        <v>95472254246.199997</v>
      </c>
      <c r="BA3" s="41" t="n">
        <v>101305085258.08</v>
      </c>
      <c r="BB3" s="41" t="n">
        <v>110672332280.31</v>
      </c>
      <c r="BC3" s="41" t="n">
        <v>109756598506.37</v>
      </c>
      <c r="BD3" s="41" t="n">
        <v>114079555221.03999</v>
      </c>
      <c r="BE3" s="41" t="n">
        <v>119321162556.45399</v>
      </c>
      <c r="BF3" s="41" t="n">
        <v>72759200770.192596</v>
      </c>
      <c r="BG3" s="41"/>
      <c r="BH3" s="41"/>
    </row>
    <row r="4">
      <c r="A4" t="str">
        <f t="shared" si="0"/>
        <v>FFP</v>
      </c>
      <c r="K4" t="s">
        <v>362</v>
      </c>
      <c r="L4" s="41" t="n">
        <v>0</v>
      </c>
      <c r="M4" s="41"/>
      <c r="N4" s="41" t="n">
        <v>27575087730.310001</v>
      </c>
      <c r="O4" s="41" t="n">
        <v>32416936771.990002</v>
      </c>
      <c r="P4" s="41" t="n">
        <v>43113315000</v>
      </c>
      <c r="Q4" s="41" t="n">
        <v>55481352000</v>
      </c>
      <c r="R4" s="41" t="n">
        <v>55652989991.150002</v>
      </c>
      <c r="S4" s="41" t="n">
        <v>64171880000</v>
      </c>
      <c r="T4" s="41" t="n">
        <v>76002077748</v>
      </c>
      <c r="U4" s="41" t="n">
        <v>74402138250</v>
      </c>
      <c r="V4" s="41" t="n">
        <v>80784922000</v>
      </c>
      <c r="W4" s="41" t="n">
        <v>71828742000</v>
      </c>
      <c r="X4" s="41" t="n">
        <v>55529785021</v>
      </c>
      <c r="Y4" s="41" t="n">
        <v>55343940136</v>
      </c>
      <c r="Z4" s="41" t="n">
        <v>61194898000</v>
      </c>
      <c r="AA4" s="41" t="n">
        <v>51687205019</v>
      </c>
      <c r="AB4" s="41" t="n">
        <v>50073068693.660004</v>
      </c>
      <c r="AC4" s="41" t="n">
        <v>45469613749.050003</v>
      </c>
      <c r="AD4" s="41" t="n">
        <v>51735968828</v>
      </c>
      <c r="AE4" s="41" t="n">
        <v>55103050958.980003</v>
      </c>
      <c r="AF4" s="41" t="n">
        <v>60587104735.900002</v>
      </c>
      <c r="AG4" s="41" t="n">
        <v>57425876834.860001</v>
      </c>
      <c r="AH4" s="41" t="n">
        <v>62631025528.629997</v>
      </c>
      <c r="AI4" s="41" t="n">
        <v>67098720069.150002</v>
      </c>
      <c r="AJ4" s="41" t="n">
        <v>74230797319.160004</v>
      </c>
      <c r="AK4" s="41" t="n">
        <v>88869869375.059998</v>
      </c>
      <c r="AL4" s="41" t="n">
        <v>113412672770.41</v>
      </c>
      <c r="AM4" s="41" t="n">
        <v>115108225869.52</v>
      </c>
      <c r="AN4" s="41" t="n">
        <v>140276836850.95001</v>
      </c>
      <c r="AO4" s="41" t="n">
        <v>156736262947.26001</v>
      </c>
      <c r="AP4" s="41" t="n">
        <v>181829494423.64001</v>
      </c>
      <c r="AQ4" s="41" t="n">
        <v>220912075065.64999</v>
      </c>
      <c r="AR4" s="41" t="n">
        <v>188033701452.20001</v>
      </c>
      <c r="AS4" s="41" t="n">
        <v>211116634144.03</v>
      </c>
      <c r="AT4" s="41" t="n">
        <v>201927327482.56</v>
      </c>
      <c r="AU4" s="41" t="n">
        <v>196805354953.26999</v>
      </c>
      <c r="AV4" s="41" t="n">
        <v>155608990207.31</v>
      </c>
      <c r="AW4" s="41" t="n">
        <v>151064624724.67999</v>
      </c>
      <c r="AX4" s="41" t="n">
        <v>148272558750.34</v>
      </c>
      <c r="AY4" s="41" t="n">
        <v>162415312395.53</v>
      </c>
      <c r="AZ4" s="41" t="n">
        <v>164495627300.48999</v>
      </c>
      <c r="BA4" s="41" t="n">
        <v>186978250131.78</v>
      </c>
      <c r="BB4" s="41" t="n">
        <v>202812780518.62</v>
      </c>
      <c r="BC4" s="41" t="n">
        <v>223068469370.38</v>
      </c>
      <c r="BD4" s="41" t="n">
        <v>221583598001.38</v>
      </c>
      <c r="BE4" s="41" t="n">
        <v>229191736500.91199</v>
      </c>
      <c r="BF4" s="41" t="n">
        <v>99267554558.797195</v>
      </c>
      <c r="BG4" s="41"/>
      <c r="BH4" s="41"/>
    </row>
    <row r="5">
      <c r="A5" t="str">
        <f t="shared" si="0"/>
        <v>FP-Econ. Price Adj.</v>
      </c>
      <c r="K5" t="s">
        <v>408</v>
      </c>
      <c r="L5" s="41"/>
      <c r="M5" s="41"/>
      <c r="N5" s="41" t="n">
        <v>5675501000</v>
      </c>
      <c r="O5" s="41" t="n">
        <v>10414281000</v>
      </c>
      <c r="P5" s="41" t="n">
        <v>13380609000</v>
      </c>
      <c r="Q5" s="41" t="n">
        <v>12922172000</v>
      </c>
      <c r="R5" s="41" t="n">
        <v>12275919000</v>
      </c>
      <c r="S5" s="41" t="n">
        <v>15364032000</v>
      </c>
      <c r="T5" s="41" t="n">
        <v>16311747000</v>
      </c>
      <c r="U5" s="41" t="n">
        <v>16442932000</v>
      </c>
      <c r="V5" s="41" t="n">
        <v>10393712000</v>
      </c>
      <c r="W5" s="41" t="n">
        <v>9449777000</v>
      </c>
      <c r="X5" s="41" t="n">
        <v>9450317000</v>
      </c>
      <c r="Y5" s="41" t="n">
        <v>9578074000</v>
      </c>
      <c r="Z5" s="41" t="n">
        <v>9592245000</v>
      </c>
      <c r="AA5" s="41" t="n">
        <v>7414320000</v>
      </c>
      <c r="AB5" s="41" t="n">
        <v>7829042000</v>
      </c>
      <c r="AC5" s="41" t="n">
        <v>6786350000</v>
      </c>
      <c r="AD5" s="41" t="n">
        <v>6862892386.0600004</v>
      </c>
      <c r="AE5" s="41" t="n">
        <v>6994338103.0100002</v>
      </c>
      <c r="AF5" s="41" t="n">
        <v>6134096311.8999996</v>
      </c>
      <c r="AG5" s="41" t="n">
        <v>5435433402</v>
      </c>
      <c r="AH5" s="41" t="n">
        <v>5684733519</v>
      </c>
      <c r="AI5" s="41" t="n">
        <v>6316076478</v>
      </c>
      <c r="AJ5" s="41" t="n">
        <v>8516968238</v>
      </c>
      <c r="AK5" s="41" t="n">
        <v>8608722273</v>
      </c>
      <c r="AL5" s="41" t="n">
        <v>10274915370.139999</v>
      </c>
      <c r="AM5" s="41" t="n">
        <v>11435686045.32</v>
      </c>
      <c r="AN5" s="41" t="n">
        <v>22182373961.139999</v>
      </c>
      <c r="AO5" s="41" t="n">
        <v>19939453220.360001</v>
      </c>
      <c r="AP5" s="41" t="n">
        <v>17512011649.040001</v>
      </c>
      <c r="AQ5" s="41" t="n">
        <v>23265277295.779999</v>
      </c>
      <c r="AR5" s="41" t="n">
        <v>24838391856.419998</v>
      </c>
      <c r="AS5" s="41" t="n">
        <v>17221046929.060001</v>
      </c>
      <c r="AT5" s="41" t="n">
        <v>19634004036.860001</v>
      </c>
      <c r="AU5" s="41" t="n">
        <v>27184053651.48</v>
      </c>
      <c r="AV5" s="41" t="n">
        <v>18358027883</v>
      </c>
      <c r="AW5" s="41" t="n">
        <v>11921505315.09</v>
      </c>
      <c r="AX5" s="41" t="n">
        <v>9012585631.6000004</v>
      </c>
      <c r="AY5" s="41" t="n">
        <v>7390752130.1400003</v>
      </c>
      <c r="AZ5" s="41" t="n">
        <v>9228805725.1900005</v>
      </c>
      <c r="BA5" s="41" t="n">
        <v>10668071159.450001</v>
      </c>
      <c r="BB5" s="41" t="n">
        <v>9823803759.7999992</v>
      </c>
      <c r="BC5" s="41" t="n">
        <v>8890896886.9500008</v>
      </c>
      <c r="BD5" s="41" t="n">
        <v>9936214233.0100002</v>
      </c>
      <c r="BE5" s="41" t="n">
        <v>17511865211.157799</v>
      </c>
      <c r="BF5" s="41" t="n">
        <v>7522024888.2651997</v>
      </c>
      <c r="BG5" s="41"/>
      <c r="BH5" s="41"/>
    </row>
    <row r="6">
      <c r="A6" t="str">
        <f t="shared" si="0"/>
        <v>FP-Incentive</v>
      </c>
      <c r="K6" t="s">
        <v>409</v>
      </c>
      <c r="L6" s="41"/>
      <c r="M6" s="41"/>
      <c r="N6" s="41" t="n">
        <v>8705948000</v>
      </c>
      <c r="O6" s="41" t="n">
        <v>8066191000</v>
      </c>
      <c r="P6" s="41" t="n">
        <v>11497814000</v>
      </c>
      <c r="Q6" s="41" t="n">
        <v>15794200000</v>
      </c>
      <c r="R6" s="41" t="n">
        <v>22240856000</v>
      </c>
      <c r="S6" s="41" t="n">
        <v>20857129000</v>
      </c>
      <c r="T6" s="41" t="n">
        <v>20106344000</v>
      </c>
      <c r="U6" s="41" t="n">
        <v>19268842000</v>
      </c>
      <c r="V6" s="41" t="n">
        <v>19162633000</v>
      </c>
      <c r="W6" s="41" t="n">
        <v>20286201000</v>
      </c>
      <c r="X6" s="41" t="n">
        <v>10634664000</v>
      </c>
      <c r="Y6" s="41" t="n">
        <v>11904822580</v>
      </c>
      <c r="Z6" s="41" t="n">
        <v>10622743000</v>
      </c>
      <c r="AA6" s="41" t="n">
        <v>7737710000</v>
      </c>
      <c r="AB6" s="41" t="n">
        <v>7713274000</v>
      </c>
      <c r="AC6" s="41" t="n">
        <v>8637093000</v>
      </c>
      <c r="AD6" s="41" t="n">
        <v>11609544000</v>
      </c>
      <c r="AE6" s="41" t="n">
        <v>7077982000</v>
      </c>
      <c r="AF6" s="41" t="n">
        <v>5759176139</v>
      </c>
      <c r="AG6" s="41" t="n">
        <v>5878349739</v>
      </c>
      <c r="AH6" s="41" t="n">
        <v>6147558939</v>
      </c>
      <c r="AI6" s="41" t="n">
        <v>6133098540</v>
      </c>
      <c r="AJ6" s="41" t="n">
        <v>6192593185</v>
      </c>
      <c r="AK6" s="41" t="n">
        <v>9031564892</v>
      </c>
      <c r="AL6" s="41" t="n">
        <v>9079232478</v>
      </c>
      <c r="AM6" s="41" t="n">
        <v>9827511404.4899998</v>
      </c>
      <c r="AN6" s="41" t="n">
        <v>6844005102.9099998</v>
      </c>
      <c r="AO6" s="41" t="n">
        <v>7082066073.1000004</v>
      </c>
      <c r="AP6" s="41" t="n">
        <v>5551385142.1700001</v>
      </c>
      <c r="AQ6" s="41" t="n">
        <v>5349736698.1899996</v>
      </c>
      <c r="AR6" s="41" t="n">
        <v>9307112499.7900009</v>
      </c>
      <c r="AS6" s="41" t="n">
        <v>14936091941.26</v>
      </c>
      <c r="AT6" s="41" t="n">
        <v>24522062681.290001</v>
      </c>
      <c r="AU6" s="41" t="n">
        <v>27899554946.470001</v>
      </c>
      <c r="AV6" s="41" t="n">
        <v>34662467051.910004</v>
      </c>
      <c r="AW6" s="41" t="n">
        <v>29425165671.099998</v>
      </c>
      <c r="AX6" s="41" t="n">
        <v>29391578439.220001</v>
      </c>
      <c r="AY6" s="41" t="n">
        <v>36450055082.019997</v>
      </c>
      <c r="AZ6" s="41" t="n">
        <v>48923641305.099998</v>
      </c>
      <c r="BA6" s="41" t="n">
        <v>55354881707.690002</v>
      </c>
      <c r="BB6" s="41" t="n">
        <v>55485149109.589996</v>
      </c>
      <c r="BC6" s="41" t="n">
        <v>75264219923.759995</v>
      </c>
      <c r="BD6" s="41" t="n">
        <v>36342630178.349998</v>
      </c>
      <c r="BE6" s="41" t="n">
        <v>43416315941.7472</v>
      </c>
      <c r="BF6" s="41" t="n">
        <v>33178558156.991402</v>
      </c>
      <c r="BG6" s="41"/>
      <c r="BH6" s="41"/>
    </row>
    <row r="7">
      <c r="A7" t="n">
        <f t="shared" si="0"/>
        <v>0</v>
      </c>
      <c r="L7" s="41"/>
      <c r="M7" s="41" t="n">
        <v>0</v>
      </c>
      <c r="N7" s="41" t="n">
        <v>5124536000</v>
      </c>
      <c r="O7" s="41" t="n">
        <v>7915257000</v>
      </c>
      <c r="P7" s="41" t="n">
        <v>7464044000</v>
      </c>
      <c r="Q7" s="41" t="n">
        <v>9679452000</v>
      </c>
      <c r="R7" s="41" t="n">
        <v>6061826000</v>
      </c>
      <c r="S7" s="41" t="n">
        <v>6519061000</v>
      </c>
      <c r="T7" s="41" t="n">
        <v>8036904000</v>
      </c>
      <c r="U7" s="41" t="n">
        <v>5691357000</v>
      </c>
      <c r="V7" s="41" t="n">
        <v>4930413000</v>
      </c>
      <c r="W7" s="41" t="n">
        <v>4838246000</v>
      </c>
      <c r="X7" s="41" t="n">
        <v>4336429000</v>
      </c>
      <c r="Y7" s="41" t="n">
        <v>4654106000</v>
      </c>
      <c r="Z7" s="41" t="n">
        <v>6424162214.1099997</v>
      </c>
      <c r="AA7" s="41" t="n">
        <v>4667881000</v>
      </c>
      <c r="AB7" s="41" t="n">
        <v>6995823000</v>
      </c>
      <c r="AC7" s="41" t="n">
        <v>7743548000</v>
      </c>
      <c r="AD7" s="41" t="n">
        <v>8343276178</v>
      </c>
      <c r="AE7" s="41" t="n">
        <v>11561891995</v>
      </c>
      <c r="AF7" s="41" t="n">
        <v>2642925998</v>
      </c>
      <c r="AG7" s="41" t="n">
        <v>3380039870.0900002</v>
      </c>
      <c r="AH7" s="41" t="n">
        <v>5234845239.1000004</v>
      </c>
      <c r="AI7" s="41" t="n">
        <v>6485555796.21</v>
      </c>
      <c r="AJ7" s="41" t="n">
        <v>6429789120.4099998</v>
      </c>
      <c r="AK7" s="41" t="n">
        <v>8487149972.9099998</v>
      </c>
      <c r="AL7" s="41" t="n">
        <v>9086075125.9899998</v>
      </c>
      <c r="AM7" s="41" t="n">
        <v>9274240249.4699993</v>
      </c>
      <c r="AN7" s="41" t="n">
        <v>7415245840.8800001</v>
      </c>
      <c r="AO7" s="41" t="n">
        <v>4714697629.7799997</v>
      </c>
      <c r="AP7" s="41" t="n">
        <v>820198022.75</v>
      </c>
      <c r="AQ7" s="41" t="n">
        <v>6196597160.0200005</v>
      </c>
      <c r="AR7" s="41" t="n">
        <v>3294194223.4000001</v>
      </c>
      <c r="AS7" s="41" t="n">
        <v>214382588.13999999</v>
      </c>
      <c r="AT7" s="41" t="n">
        <v>-3081399.56</v>
      </c>
      <c r="AU7" s="41" t="n">
        <v>-1975038.69</v>
      </c>
      <c r="AV7" s="41" t="n">
        <v>508721.45</v>
      </c>
      <c r="AW7" s="41" t="n">
        <v>-2834591.32</v>
      </c>
      <c r="AX7" s="41" t="n">
        <v>30000</v>
      </c>
      <c r="AY7" s="41" t="n">
        <v>-58489.62</v>
      </c>
      <c r="AZ7" s="41" t="n">
        <v>1357851.96</v>
      </c>
      <c r="BA7" s="41" t="n">
        <v>20204.71</v>
      </c>
      <c r="BB7" s="41" t="n">
        <v>50903.56</v>
      </c>
      <c r="BC7" s="41" t="n">
        <v>314555.62</v>
      </c>
      <c r="BD7" s="41" t="n">
        <v>10000</v>
      </c>
      <c r="BE7" s="41" t="n">
        <v>0</v>
      </c>
      <c r="BF7" s="41" t="n">
        <v>10000</v>
      </c>
      <c r="BG7" s="41"/>
      <c r="BH7" s="41"/>
    </row>
    <row r="8">
      <c r="A8" t="str">
        <f t="shared" si="0"/>
        <v>Grand Total</v>
      </c>
      <c r="K8" t="s">
        <v>330</v>
      </c>
      <c r="L8" s="41" t="n">
        <f t="shared" ref="L8:BF8" si="1">SUM(L2:L7)</f>
        <v>0</v>
      </c>
      <c r="M8" s="41" t="n">
        <f t="shared" si="1"/>
        <v>0</v>
      </c>
      <c r="N8" s="41" t="n">
        <f t="shared" si="1"/>
        <v>62710868730.309998</v>
      </c>
      <c r="O8" s="41" t="n">
        <f t="shared" si="1"/>
        <v>76347699771.990005</v>
      </c>
      <c r="P8" s="41" t="n">
        <f t="shared" si="1"/>
        <v>96320207000</v>
      </c>
      <c r="Q8" s="41" t="n">
        <f t="shared" si="1"/>
        <v>119447085000</v>
      </c>
      <c r="R8" s="41" t="n">
        <f t="shared" si="1"/>
        <v>118925544991.14999</v>
      </c>
      <c r="S8" s="41" t="n">
        <f t="shared" si="1"/>
        <v>131500611000</v>
      </c>
      <c r="T8" s="41" t="n">
        <f t="shared" si="1"/>
        <v>144711111129.72998</v>
      </c>
      <c r="U8" s="41" t="n">
        <f t="shared" si="1"/>
        <v>140925096789.95001</v>
      </c>
      <c r="V8" s="41" t="n">
        <f t="shared" si="1"/>
        <v>142754992000</v>
      </c>
      <c r="W8" s="41" t="n">
        <f t="shared" si="1"/>
        <v>133844478000</v>
      </c>
      <c r="X8" s="41" t="n">
        <f t="shared" si="1"/>
        <v>99449260021</v>
      </c>
      <c r="Y8" s="41" t="n">
        <f t="shared" si="1"/>
        <v>103583739850.53</v>
      </c>
      <c r="Z8" s="41" t="n">
        <f t="shared" si="1"/>
        <v>110592302214.11</v>
      </c>
      <c r="AA8" s="41" t="n">
        <f t="shared" si="1"/>
        <v>97842412019</v>
      </c>
      <c r="AB8" s="41" t="n">
        <f t="shared" si="1"/>
        <v>101201200693.66</v>
      </c>
      <c r="AC8" s="41" t="n">
        <f t="shared" si="1"/>
        <v>96070670267.270004</v>
      </c>
      <c r="AD8" s="41" t="n">
        <f t="shared" si="1"/>
        <v>115820673985.06</v>
      </c>
      <c r="AE8" s="41" t="n">
        <f t="shared" si="1"/>
        <v>120115034985.78999</v>
      </c>
      <c r="AF8" s="41" t="n">
        <f t="shared" si="1"/>
        <v>120137454428.53</v>
      </c>
      <c r="AG8" s="41" t="n">
        <f t="shared" si="1"/>
        <v>118151756324.45999</v>
      </c>
      <c r="AH8" s="41" t="n">
        <f t="shared" si="1"/>
        <v>125424651242.44</v>
      </c>
      <c r="AI8" s="41" t="n">
        <f t="shared" si="1"/>
        <v>133426306416.93001</v>
      </c>
      <c r="AJ8" s="41" t="n">
        <f t="shared" si="1"/>
        <v>145194542682.72</v>
      </c>
      <c r="AK8" s="41" t="n">
        <f t="shared" si="1"/>
        <v>171056080760.51999</v>
      </c>
      <c r="AL8" s="41" t="n">
        <f t="shared" si="1"/>
        <v>212753151931.94</v>
      </c>
      <c r="AM8" s="41" t="n">
        <f t="shared" si="1"/>
        <v>231105532301.42001</v>
      </c>
      <c r="AN8" s="41" t="n">
        <f t="shared" si="1"/>
        <v>270737708474.02005</v>
      </c>
      <c r="AO8" s="41" t="n">
        <f t="shared" si="1"/>
        <v>300558685661.27002</v>
      </c>
      <c r="AP8" s="41" t="n">
        <f t="shared" si="1"/>
        <v>333723086175.26001</v>
      </c>
      <c r="AQ8" s="41" t="n">
        <f t="shared" si="1"/>
        <v>397693797978.95001</v>
      </c>
      <c r="AR8" s="41" t="n">
        <f t="shared" si="1"/>
        <v>373487536749.41003</v>
      </c>
      <c r="AS8" s="41" t="n">
        <f t="shared" si="1"/>
        <v>368677469064.54999</v>
      </c>
      <c r="AT8" s="41" t="n">
        <f t="shared" si="1"/>
        <v>374467006310.43994</v>
      </c>
      <c r="AU8" s="41" t="n">
        <f t="shared" si="1"/>
        <v>363743886152.70001</v>
      </c>
      <c r="AV8" s="41" t="n">
        <f t="shared" si="1"/>
        <v>309328842284.76001</v>
      </c>
      <c r="AW8" s="41" t="n">
        <f t="shared" si="1"/>
        <v>284532230746.07996</v>
      </c>
      <c r="AX8" s="41" t="n">
        <f t="shared" si="1"/>
        <v>274510903145.37</v>
      </c>
      <c r="AY8" s="41" t="n">
        <f t="shared" si="1"/>
        <v>298241119131.61005</v>
      </c>
      <c r="AZ8" s="41" t="n">
        <f t="shared" si="1"/>
        <v>321880079986.98999</v>
      </c>
      <c r="BA8" s="41" t="n">
        <f t="shared" si="1"/>
        <v>359368141681.10004</v>
      </c>
      <c r="BB8" s="41" t="n">
        <f t="shared" si="1"/>
        <v>383869904473.45001</v>
      </c>
      <c r="BC8" s="41" t="n">
        <f t="shared" si="1"/>
        <v>422578552833.09003</v>
      </c>
      <c r="BD8" s="41" t="n">
        <f t="shared" si="1"/>
        <v>386991679148.02997</v>
      </c>
      <c r="BE8" s="41" t="n">
        <f t="shared" si="1"/>
        <v>414320692049.20374</v>
      </c>
      <c r="BF8" s="41" t="n">
        <f t="shared" si="1"/>
        <v>216000546370.72559</v>
      </c>
      <c r="BG8" s="41"/>
      <c r="BH8" s="41"/>
    </row>
    <row r="10">
      <c r="A10" s="33" t="str">
        <f t="shared" ref="A10:A17" si="2">L10</f>
        <v>1974</v>
      </c>
      <c r="B10" s="31" t="n">
        <f>AY10</f>
        <v>2016</v>
      </c>
      <c r="C10" s="16" t="n">
        <f t="shared" ref="C10:E17" si="3">BE10</f>
        <v>2022</v>
      </c>
      <c r="D10" s="16" t="n">
        <f t="shared" si="3"/>
        <v>2023</v>
      </c>
      <c r="E10" s="16" t="n">
        <f t="shared" si="3"/>
        <v>0</v>
      </c>
      <c r="F10" s="16" t="str">
        <f>C10&amp;"-"&amp;$D10</f>
        <v>2022-2023</v>
      </c>
      <c r="G10" s="16" t="str">
        <f>B10&amp;"-"&amp;$D10</f>
        <v>2016-2023</v>
      </c>
      <c r="H10" s="16" t="str">
        <f>$E10&amp;"/"&amp;D10</f>
        <v>0/2023</v>
      </c>
      <c r="I10" s="16" t="str">
        <f>"Share "&amp;BF21</f>
        <v>Share 2023</v>
      </c>
      <c r="J10" s="16" t="str">
        <f>"Share "&amp;BG21</f>
        <v>Share </v>
      </c>
      <c r="L10" s="1" t="str">
        <f t="shared" ref="L10:L16" si="4">L1</f>
        <v>1974</v>
      </c>
      <c r="M10" s="1" t="n">
        <f t="shared" ref="M10:BF10" si="5">M1+0</f>
        <v>1977</v>
      </c>
      <c r="N10" s="1" t="n">
        <f t="shared" si="5"/>
        <v>1979</v>
      </c>
      <c r="O10" s="1" t="n">
        <f t="shared" si="5"/>
        <v>1980</v>
      </c>
      <c r="P10" s="1" t="n">
        <f t="shared" si="5"/>
        <v>1981</v>
      </c>
      <c r="Q10" s="1" t="n">
        <f t="shared" si="5"/>
        <v>1982</v>
      </c>
      <c r="R10" s="1" t="n">
        <f t="shared" si="5"/>
        <v>1983</v>
      </c>
      <c r="S10" s="1" t="n">
        <f t="shared" si="5"/>
        <v>1984</v>
      </c>
      <c r="T10" s="1" t="n">
        <f t="shared" si="5"/>
        <v>1985</v>
      </c>
      <c r="U10" s="1" t="n">
        <f t="shared" si="5"/>
        <v>1986</v>
      </c>
      <c r="V10" s="1" t="n">
        <f t="shared" si="5"/>
        <v>1987</v>
      </c>
      <c r="W10" s="1" t="n">
        <f t="shared" si="5"/>
        <v>1988</v>
      </c>
      <c r="X10" s="1" t="n">
        <f t="shared" si="5"/>
        <v>1989</v>
      </c>
      <c r="Y10" s="1" t="n">
        <f t="shared" si="5"/>
        <v>1990</v>
      </c>
      <c r="Z10" s="1" t="n">
        <f t="shared" si="5"/>
        <v>1991</v>
      </c>
      <c r="AA10" s="1" t="n">
        <f t="shared" si="5"/>
        <v>1992</v>
      </c>
      <c r="AB10" s="1" t="n">
        <f t="shared" si="5"/>
        <v>1993</v>
      </c>
      <c r="AC10" s="1" t="n">
        <f t="shared" si="5"/>
        <v>1994</v>
      </c>
      <c r="AD10" s="1" t="n">
        <f t="shared" si="5"/>
        <v>1995</v>
      </c>
      <c r="AE10" s="1" t="n">
        <f t="shared" si="5"/>
        <v>1996</v>
      </c>
      <c r="AF10" s="1" t="n">
        <f t="shared" si="5"/>
        <v>1997</v>
      </c>
      <c r="AG10" s="1" t="n">
        <f t="shared" si="5"/>
        <v>1998</v>
      </c>
      <c r="AH10" s="1" t="n">
        <f t="shared" si="5"/>
        <v>1999</v>
      </c>
      <c r="AI10" s="1" t="n">
        <f t="shared" si="5"/>
        <v>2000</v>
      </c>
      <c r="AJ10" s="1" t="n">
        <f t="shared" si="5"/>
        <v>2001</v>
      </c>
      <c r="AK10" s="1" t="n">
        <f t="shared" si="5"/>
        <v>2002</v>
      </c>
      <c r="AL10" s="1" t="n">
        <f t="shared" si="5"/>
        <v>2003</v>
      </c>
      <c r="AM10" s="1" t="n">
        <f t="shared" si="5"/>
        <v>2004</v>
      </c>
      <c r="AN10" s="1" t="n">
        <f t="shared" si="5"/>
        <v>2005</v>
      </c>
      <c r="AO10" s="1" t="n">
        <f t="shared" si="5"/>
        <v>2006</v>
      </c>
      <c r="AP10" s="1" t="n">
        <f t="shared" si="5"/>
        <v>2007</v>
      </c>
      <c r="AQ10" s="1" t="n">
        <f t="shared" si="5"/>
        <v>2008</v>
      </c>
      <c r="AR10" s="1" t="n">
        <f t="shared" si="5"/>
        <v>2009</v>
      </c>
      <c r="AS10" s="1" t="n">
        <f t="shared" si="5"/>
        <v>2010</v>
      </c>
      <c r="AT10" s="1" t="n">
        <f t="shared" si="5"/>
        <v>2011</v>
      </c>
      <c r="AU10" s="1" t="n">
        <f t="shared" si="5"/>
        <v>2012</v>
      </c>
      <c r="AV10" s="1" t="n">
        <f t="shared" si="5"/>
        <v>2013</v>
      </c>
      <c r="AW10" s="1" t="n">
        <f t="shared" si="5"/>
        <v>2014</v>
      </c>
      <c r="AX10" s="1" t="n">
        <f t="shared" si="5"/>
        <v>2015</v>
      </c>
      <c r="AY10" s="1" t="n">
        <f t="shared" si="5"/>
        <v>2016</v>
      </c>
      <c r="AZ10" s="1" t="n">
        <f t="shared" si="5"/>
        <v>2017</v>
      </c>
      <c r="BA10" s="1" t="n">
        <f t="shared" si="5"/>
        <v>2018</v>
      </c>
      <c r="BB10" s="1" t="n">
        <f t="shared" si="5"/>
        <v>2019</v>
      </c>
      <c r="BC10" s="1" t="n">
        <f t="shared" si="5"/>
        <v>2020</v>
      </c>
      <c r="BD10" s="1" t="n">
        <f t="shared" si="5"/>
        <v>2021</v>
      </c>
      <c r="BE10" s="1" t="n">
        <f t="shared" si="5"/>
        <v>2022</v>
      </c>
      <c r="BF10" s="1" t="n">
        <f t="shared" si="5"/>
        <v>2023</v>
      </c>
    </row>
    <row r="11">
      <c r="A11" s="27" t="n">
        <f t="shared" si="2"/>
        <v>0</v>
      </c>
      <c r="B11" s="18" t="e">
        <f t="shared" ref="B11:B17" si="6">AL11</f>
        <v>#VALUE!</v>
      </c>
      <c r="C11" s="18" t="e">
        <f t="shared" si="3"/>
        <v>#VALUE!</v>
      </c>
      <c r="D11" s="18" t="e">
        <f t="shared" si="3"/>
        <v>#VALUE!</v>
      </c>
      <c r="E11" s="18" t="n">
        <f t="shared" si="3"/>
        <v>0</v>
      </c>
      <c r="F11" s="29" t="e">
        <f>(D11/C11)-1</f>
        <v>#VALUE!</v>
      </c>
      <c r="G11" s="25" t="e">
        <f>(D11/B11)-1</f>
        <v>#VALUE!</v>
      </c>
      <c r="H11" s="25" t="e">
        <f>E11/D11</f>
        <v>#VALUE!</v>
      </c>
      <c r="I11" s="11" t="e">
        <f t="shared" ref="I11:J17" si="7">BF22</f>
        <v>#VALUE!</v>
      </c>
      <c r="J11" s="11" t="n">
        <f t="shared" si="7"/>
        <v>0</v>
      </c>
      <c r="L11" s="1" t="n">
        <f t="shared" si="4"/>
        <v>0</v>
      </c>
      <c r="M11" s="90" t="str">
        <f t="shared" ref="M11:BF11" si="8">IF(M2="","",M2/VLOOKUP(M$10,deflator,2,FALSE)/$A$1)</f>
      </c>
      <c r="N11" s="90" t="e">
        <f t="shared" si="8"/>
        <v>#VALUE!</v>
      </c>
      <c r="O11" s="90" t="e">
        <f t="shared" si="8"/>
        <v>#VALUE!</v>
      </c>
      <c r="P11" s="90" t="e">
        <f t="shared" si="8"/>
        <v>#VALUE!</v>
      </c>
      <c r="Q11" s="90" t="e">
        <f t="shared" si="8"/>
        <v>#VALUE!</v>
      </c>
      <c r="R11" s="90" t="e">
        <f t="shared" si="8"/>
        <v>#VALUE!</v>
      </c>
      <c r="S11" s="90" t="e">
        <f t="shared" si="8"/>
        <v>#VALUE!</v>
      </c>
      <c r="T11" s="90" t="e">
        <f t="shared" si="8"/>
        <v>#VALUE!</v>
      </c>
      <c r="U11" s="90" t="e">
        <f t="shared" si="8"/>
        <v>#VALUE!</v>
      </c>
      <c r="V11" s="90" t="e">
        <f t="shared" si="8"/>
        <v>#VALUE!</v>
      </c>
      <c r="W11" s="90" t="e">
        <f t="shared" si="8"/>
        <v>#VALUE!</v>
      </c>
      <c r="X11" s="90" t="e">
        <f t="shared" si="8"/>
        <v>#VALUE!</v>
      </c>
      <c r="Y11" s="90" t="e">
        <f t="shared" si="8"/>
        <v>#VALUE!</v>
      </c>
      <c r="Z11" s="90" t="e">
        <f t="shared" si="8"/>
        <v>#VALUE!</v>
      </c>
      <c r="AA11" s="90" t="e">
        <f t="shared" si="8"/>
        <v>#VALUE!</v>
      </c>
      <c r="AB11" s="90" t="e">
        <f t="shared" si="8"/>
        <v>#VALUE!</v>
      </c>
      <c r="AC11" s="90" t="e">
        <f t="shared" si="8"/>
        <v>#VALUE!</v>
      </c>
      <c r="AD11" s="90" t="e">
        <f t="shared" si="8"/>
        <v>#VALUE!</v>
      </c>
      <c r="AE11" s="90" t="e">
        <f t="shared" si="8"/>
        <v>#VALUE!</v>
      </c>
      <c r="AF11" s="90" t="e">
        <f t="shared" si="8"/>
        <v>#VALUE!</v>
      </c>
      <c r="AG11" s="90" t="e">
        <f t="shared" si="8"/>
        <v>#VALUE!</v>
      </c>
      <c r="AH11" s="90" t="e">
        <f t="shared" si="8"/>
        <v>#VALUE!</v>
      </c>
      <c r="AI11" s="90" t="e">
        <f t="shared" si="8"/>
        <v>#VALUE!</v>
      </c>
      <c r="AJ11" s="90" t="e">
        <f t="shared" si="8"/>
        <v>#VALUE!</v>
      </c>
      <c r="AK11" s="90" t="e">
        <f t="shared" si="8"/>
        <v>#VALUE!</v>
      </c>
      <c r="AL11" s="90" t="e">
        <f t="shared" si="8"/>
        <v>#VALUE!</v>
      </c>
      <c r="AM11" s="90" t="e">
        <f t="shared" si="8"/>
        <v>#VALUE!</v>
      </c>
      <c r="AN11" s="90" t="e">
        <f t="shared" si="8"/>
        <v>#VALUE!</v>
      </c>
      <c r="AO11" s="90" t="e">
        <f t="shared" si="8"/>
        <v>#VALUE!</v>
      </c>
      <c r="AP11" s="90" t="e">
        <f t="shared" si="8"/>
        <v>#VALUE!</v>
      </c>
      <c r="AQ11" s="90" t="e">
        <f t="shared" si="8"/>
        <v>#VALUE!</v>
      </c>
      <c r="AR11" s="90" t="e">
        <f t="shared" si="8"/>
        <v>#VALUE!</v>
      </c>
      <c r="AS11" s="90" t="e">
        <f t="shared" si="8"/>
        <v>#VALUE!</v>
      </c>
      <c r="AT11" s="90" t="e">
        <f t="shared" si="8"/>
        <v>#VALUE!</v>
      </c>
      <c r="AU11" s="90" t="e">
        <f t="shared" si="8"/>
        <v>#VALUE!</v>
      </c>
      <c r="AV11" s="90" t="e">
        <f t="shared" si="8"/>
        <v>#VALUE!</v>
      </c>
      <c r="AW11" s="90" t="e">
        <f t="shared" si="8"/>
        <v>#VALUE!</v>
      </c>
      <c r="AX11" s="90" t="e">
        <f t="shared" si="8"/>
        <v>#VALUE!</v>
      </c>
      <c r="AY11" s="90" t="e">
        <f t="shared" si="8"/>
        <v>#VALUE!</v>
      </c>
      <c r="AZ11" s="90" t="e">
        <f t="shared" si="8"/>
        <v>#VALUE!</v>
      </c>
      <c r="BA11" s="90" t="e">
        <f t="shared" si="8"/>
        <v>#VALUE!</v>
      </c>
      <c r="BB11" s="90" t="e">
        <f t="shared" si="8"/>
        <v>#VALUE!</v>
      </c>
      <c r="BC11" s="90" t="e">
        <f t="shared" si="8"/>
        <v>#VALUE!</v>
      </c>
      <c r="BD11" s="90" t="e">
        <f t="shared" si="8"/>
        <v>#VALUE!</v>
      </c>
      <c r="BE11" s="90" t="e">
        <f t="shared" si="8"/>
        <v>#VALUE!</v>
      </c>
      <c r="BF11" s="90" t="e">
        <f t="shared" si="8"/>
        <v>#VALUE!</v>
      </c>
    </row>
    <row r="12">
      <c r="A12" s="27" t="n">
        <f t="shared" si="2"/>
        <v>0</v>
      </c>
      <c r="B12" s="18" t="e">
        <f t="shared" si="6"/>
        <v>#VALUE!</v>
      </c>
      <c r="C12" s="18" t="e">
        <f t="shared" si="3"/>
        <v>#VALUE!</v>
      </c>
      <c r="D12" s="18" t="e">
        <f t="shared" si="3"/>
        <v>#VALUE!</v>
      </c>
      <c r="E12" s="18" t="n">
        <f t="shared" si="3"/>
        <v>0</v>
      </c>
      <c r="F12" s="29" t="e">
        <f>(D12/C12)-1</f>
        <v>#VALUE!</v>
      </c>
      <c r="G12" s="25" t="e">
        <f>(D12/B12)-1</f>
        <v>#VALUE!</v>
      </c>
      <c r="H12" s="25" t="e">
        <f>E12/D12</f>
        <v>#VALUE!</v>
      </c>
      <c r="I12" s="11" t="e">
        <f t="shared" si="7"/>
        <v>#VALUE!</v>
      </c>
      <c r="J12" s="11" t="n">
        <f t="shared" si="7"/>
        <v>0</v>
      </c>
      <c r="L12" s="1" t="n">
        <f t="shared" si="4"/>
        <v>0</v>
      </c>
      <c r="M12" s="90" t="str">
        <f t="shared" ref="M12:BF12" si="9">IF(M3="","",M3/VLOOKUP(M$10,deflator,2,FALSE)/$A$1)</f>
      </c>
      <c r="N12" s="90" t="e">
        <f t="shared" si="9"/>
        <v>#VALUE!</v>
      </c>
      <c r="O12" s="90" t="e">
        <f t="shared" si="9"/>
        <v>#VALUE!</v>
      </c>
      <c r="P12" s="90" t="e">
        <f t="shared" si="9"/>
        <v>#VALUE!</v>
      </c>
      <c r="Q12" s="90" t="e">
        <f t="shared" si="9"/>
        <v>#VALUE!</v>
      </c>
      <c r="R12" s="90" t="e">
        <f t="shared" si="9"/>
        <v>#VALUE!</v>
      </c>
      <c r="S12" s="90" t="e">
        <f t="shared" si="9"/>
        <v>#VALUE!</v>
      </c>
      <c r="T12" s="90" t="e">
        <f t="shared" si="9"/>
        <v>#VALUE!</v>
      </c>
      <c r="U12" s="90" t="e">
        <f t="shared" si="9"/>
        <v>#VALUE!</v>
      </c>
      <c r="V12" s="90" t="e">
        <f t="shared" si="9"/>
        <v>#VALUE!</v>
      </c>
      <c r="W12" s="90" t="e">
        <f t="shared" si="9"/>
        <v>#VALUE!</v>
      </c>
      <c r="X12" s="90" t="e">
        <f t="shared" si="9"/>
        <v>#VALUE!</v>
      </c>
      <c r="Y12" s="90" t="e">
        <f t="shared" si="9"/>
        <v>#VALUE!</v>
      </c>
      <c r="Z12" s="90" t="e">
        <f t="shared" si="9"/>
        <v>#VALUE!</v>
      </c>
      <c r="AA12" s="90" t="e">
        <f t="shared" si="9"/>
        <v>#VALUE!</v>
      </c>
      <c r="AB12" s="90" t="e">
        <f t="shared" si="9"/>
        <v>#VALUE!</v>
      </c>
      <c r="AC12" s="90" t="e">
        <f t="shared" si="9"/>
        <v>#VALUE!</v>
      </c>
      <c r="AD12" s="90" t="e">
        <f t="shared" si="9"/>
        <v>#VALUE!</v>
      </c>
      <c r="AE12" s="90" t="e">
        <f t="shared" si="9"/>
        <v>#VALUE!</v>
      </c>
      <c r="AF12" s="90" t="e">
        <f t="shared" si="9"/>
        <v>#VALUE!</v>
      </c>
      <c r="AG12" s="90" t="e">
        <f t="shared" si="9"/>
        <v>#VALUE!</v>
      </c>
      <c r="AH12" s="90" t="e">
        <f t="shared" si="9"/>
        <v>#VALUE!</v>
      </c>
      <c r="AI12" s="90" t="e">
        <f t="shared" si="9"/>
        <v>#VALUE!</v>
      </c>
      <c r="AJ12" s="90" t="e">
        <f t="shared" si="9"/>
        <v>#VALUE!</v>
      </c>
      <c r="AK12" s="90" t="e">
        <f t="shared" si="9"/>
        <v>#VALUE!</v>
      </c>
      <c r="AL12" s="90" t="e">
        <f t="shared" si="9"/>
        <v>#VALUE!</v>
      </c>
      <c r="AM12" s="90" t="e">
        <f t="shared" si="9"/>
        <v>#VALUE!</v>
      </c>
      <c r="AN12" s="90" t="e">
        <f t="shared" si="9"/>
        <v>#VALUE!</v>
      </c>
      <c r="AO12" s="90" t="e">
        <f t="shared" si="9"/>
        <v>#VALUE!</v>
      </c>
      <c r="AP12" s="90" t="e">
        <f t="shared" si="9"/>
        <v>#VALUE!</v>
      </c>
      <c r="AQ12" s="90" t="e">
        <f t="shared" si="9"/>
        <v>#VALUE!</v>
      </c>
      <c r="AR12" s="90" t="e">
        <f t="shared" si="9"/>
        <v>#VALUE!</v>
      </c>
      <c r="AS12" s="90" t="e">
        <f t="shared" si="9"/>
        <v>#VALUE!</v>
      </c>
      <c r="AT12" s="90" t="e">
        <f t="shared" si="9"/>
        <v>#VALUE!</v>
      </c>
      <c r="AU12" s="90" t="e">
        <f t="shared" si="9"/>
        <v>#VALUE!</v>
      </c>
      <c r="AV12" s="90" t="e">
        <f t="shared" si="9"/>
        <v>#VALUE!</v>
      </c>
      <c r="AW12" s="90" t="e">
        <f t="shared" si="9"/>
        <v>#VALUE!</v>
      </c>
      <c r="AX12" s="90" t="e">
        <f t="shared" si="9"/>
        <v>#VALUE!</v>
      </c>
      <c r="AY12" s="90" t="e">
        <f t="shared" si="9"/>
        <v>#VALUE!</v>
      </c>
      <c r="AZ12" s="90" t="e">
        <f t="shared" si="9"/>
        <v>#VALUE!</v>
      </c>
      <c r="BA12" s="90" t="e">
        <f t="shared" si="9"/>
        <v>#VALUE!</v>
      </c>
      <c r="BB12" s="90" t="e">
        <f t="shared" si="9"/>
        <v>#VALUE!</v>
      </c>
      <c r="BC12" s="90" t="e">
        <f t="shared" si="9"/>
        <v>#VALUE!</v>
      </c>
      <c r="BD12" s="90" t="e">
        <f t="shared" si="9"/>
        <v>#VALUE!</v>
      </c>
      <c r="BE12" s="90" t="e">
        <f t="shared" si="9"/>
        <v>#VALUE!</v>
      </c>
      <c r="BF12" s="90" t="e">
        <f t="shared" si="9"/>
        <v>#VALUE!</v>
      </c>
    </row>
    <row r="13">
      <c r="A13" s="27" t="n">
        <f t="shared" si="2"/>
        <v>0</v>
      </c>
      <c r="B13" s="18" t="e">
        <f t="shared" si="6"/>
        <v>#VALUE!</v>
      </c>
      <c r="C13" s="18" t="e">
        <f t="shared" si="3"/>
        <v>#VALUE!</v>
      </c>
      <c r="D13" s="18" t="e">
        <f t="shared" si="3"/>
        <v>#VALUE!</v>
      </c>
      <c r="E13" s="18" t="n">
        <f t="shared" si="3"/>
        <v>0</v>
      </c>
      <c r="F13" s="29" t="e">
        <f>(D13/C13)-1</f>
        <v>#VALUE!</v>
      </c>
      <c r="G13" s="25" t="e">
        <f>(D13/B13)-1</f>
        <v>#VALUE!</v>
      </c>
      <c r="H13" s="25" t="e">
        <f>E13/D13</f>
        <v>#VALUE!</v>
      </c>
      <c r="I13" s="11" t="e">
        <f t="shared" si="7"/>
        <v>#VALUE!</v>
      </c>
      <c r="J13" s="11" t="n">
        <f t="shared" si="7"/>
        <v>0</v>
      </c>
      <c r="L13" s="1" t="n">
        <f t="shared" si="4"/>
        <v>0</v>
      </c>
      <c r="M13" s="90" t="str">
        <f t="shared" ref="M13:BF13" si="10">IF(M4="","",M4/VLOOKUP(M$10,deflator,2,FALSE)/$A$1)</f>
      </c>
      <c r="N13" s="90" t="e">
        <f t="shared" si="10"/>
        <v>#VALUE!</v>
      </c>
      <c r="O13" s="90" t="e">
        <f t="shared" si="10"/>
        <v>#VALUE!</v>
      </c>
      <c r="P13" s="90" t="e">
        <f t="shared" si="10"/>
        <v>#VALUE!</v>
      </c>
      <c r="Q13" s="90" t="e">
        <f t="shared" si="10"/>
        <v>#VALUE!</v>
      </c>
      <c r="R13" s="90" t="e">
        <f t="shared" si="10"/>
        <v>#VALUE!</v>
      </c>
      <c r="S13" s="90" t="e">
        <f t="shared" si="10"/>
        <v>#VALUE!</v>
      </c>
      <c r="T13" s="90" t="e">
        <f t="shared" si="10"/>
        <v>#VALUE!</v>
      </c>
      <c r="U13" s="90" t="e">
        <f t="shared" si="10"/>
        <v>#VALUE!</v>
      </c>
      <c r="V13" s="90" t="e">
        <f t="shared" si="10"/>
        <v>#VALUE!</v>
      </c>
      <c r="W13" s="90" t="e">
        <f t="shared" si="10"/>
        <v>#VALUE!</v>
      </c>
      <c r="X13" s="90" t="e">
        <f t="shared" si="10"/>
        <v>#VALUE!</v>
      </c>
      <c r="Y13" s="90" t="e">
        <f t="shared" si="10"/>
        <v>#VALUE!</v>
      </c>
      <c r="Z13" s="90" t="e">
        <f t="shared" si="10"/>
        <v>#VALUE!</v>
      </c>
      <c r="AA13" s="90" t="e">
        <f t="shared" si="10"/>
        <v>#VALUE!</v>
      </c>
      <c r="AB13" s="90" t="e">
        <f t="shared" si="10"/>
        <v>#VALUE!</v>
      </c>
      <c r="AC13" s="90" t="e">
        <f t="shared" si="10"/>
        <v>#VALUE!</v>
      </c>
      <c r="AD13" s="90" t="e">
        <f t="shared" si="10"/>
        <v>#VALUE!</v>
      </c>
      <c r="AE13" s="90" t="e">
        <f t="shared" si="10"/>
        <v>#VALUE!</v>
      </c>
      <c r="AF13" s="90" t="e">
        <f t="shared" si="10"/>
        <v>#VALUE!</v>
      </c>
      <c r="AG13" s="90" t="e">
        <f t="shared" si="10"/>
        <v>#VALUE!</v>
      </c>
      <c r="AH13" s="90" t="e">
        <f t="shared" si="10"/>
        <v>#VALUE!</v>
      </c>
      <c r="AI13" s="90" t="e">
        <f t="shared" si="10"/>
        <v>#VALUE!</v>
      </c>
      <c r="AJ13" s="90" t="e">
        <f t="shared" si="10"/>
        <v>#VALUE!</v>
      </c>
      <c r="AK13" s="90" t="e">
        <f t="shared" si="10"/>
        <v>#VALUE!</v>
      </c>
      <c r="AL13" s="90" t="e">
        <f t="shared" si="10"/>
        <v>#VALUE!</v>
      </c>
      <c r="AM13" s="90" t="e">
        <f t="shared" si="10"/>
        <v>#VALUE!</v>
      </c>
      <c r="AN13" s="90" t="e">
        <f t="shared" si="10"/>
        <v>#VALUE!</v>
      </c>
      <c r="AO13" s="90" t="e">
        <f t="shared" si="10"/>
        <v>#VALUE!</v>
      </c>
      <c r="AP13" s="90" t="e">
        <f t="shared" si="10"/>
        <v>#VALUE!</v>
      </c>
      <c r="AQ13" s="90" t="e">
        <f t="shared" si="10"/>
        <v>#VALUE!</v>
      </c>
      <c r="AR13" s="90" t="e">
        <f t="shared" si="10"/>
        <v>#VALUE!</v>
      </c>
      <c r="AS13" s="90" t="e">
        <f t="shared" si="10"/>
        <v>#VALUE!</v>
      </c>
      <c r="AT13" s="90" t="e">
        <f t="shared" si="10"/>
        <v>#VALUE!</v>
      </c>
      <c r="AU13" s="90" t="e">
        <f t="shared" si="10"/>
        <v>#VALUE!</v>
      </c>
      <c r="AV13" s="90" t="e">
        <f t="shared" si="10"/>
        <v>#VALUE!</v>
      </c>
      <c r="AW13" s="90" t="e">
        <f t="shared" si="10"/>
        <v>#VALUE!</v>
      </c>
      <c r="AX13" s="90" t="e">
        <f t="shared" si="10"/>
        <v>#VALUE!</v>
      </c>
      <c r="AY13" s="90" t="e">
        <f t="shared" si="10"/>
        <v>#VALUE!</v>
      </c>
      <c r="AZ13" s="90" t="e">
        <f t="shared" si="10"/>
        <v>#VALUE!</v>
      </c>
      <c r="BA13" s="90" t="e">
        <f t="shared" si="10"/>
        <v>#VALUE!</v>
      </c>
      <c r="BB13" s="90" t="e">
        <f t="shared" si="10"/>
        <v>#VALUE!</v>
      </c>
      <c r="BC13" s="90" t="e">
        <f t="shared" si="10"/>
        <v>#VALUE!</v>
      </c>
      <c r="BD13" s="90" t="e">
        <f t="shared" si="10"/>
        <v>#VALUE!</v>
      </c>
      <c r="BE13" s="90" t="e">
        <f t="shared" si="10"/>
        <v>#VALUE!</v>
      </c>
      <c r="BF13" s="90" t="e">
        <f t="shared" si="10"/>
        <v>#VALUE!</v>
      </c>
    </row>
    <row r="14">
      <c r="A14" s="27" t="n">
        <f t="shared" si="2"/>
        <v>0</v>
      </c>
      <c r="B14" s="18" t="e">
        <f t="shared" si="6"/>
        <v>#VALUE!</v>
      </c>
      <c r="C14" s="18" t="e">
        <f t="shared" si="3"/>
        <v>#VALUE!</v>
      </c>
      <c r="D14" s="18" t="e">
        <f t="shared" si="3"/>
        <v>#VALUE!</v>
      </c>
      <c r="E14" s="18" t="n">
        <f t="shared" si="3"/>
        <v>0</v>
      </c>
      <c r="F14" s="29" t="e">
        <f>(D14/C14)-1</f>
        <v>#VALUE!</v>
      </c>
      <c r="G14" s="25" t="e">
        <f>(D14/B14)-1</f>
        <v>#VALUE!</v>
      </c>
      <c r="H14" s="25" t="e">
        <f>E14/D14</f>
        <v>#VALUE!</v>
      </c>
      <c r="I14" s="11" t="e">
        <f t="shared" si="7"/>
        <v>#VALUE!</v>
      </c>
      <c r="J14" s="11" t="n">
        <f t="shared" si="7"/>
        <v>0</v>
      </c>
      <c r="L14" s="1" t="n">
        <f t="shared" si="4"/>
        <v>0</v>
      </c>
      <c r="M14" s="90" t="str">
        <f t="shared" ref="M14:BF14" si="11">IF(M5="","",M5/VLOOKUP(M$10,deflator,2,FALSE)/$A$1)</f>
      </c>
      <c r="N14" s="90" t="e">
        <f t="shared" si="11"/>
        <v>#VALUE!</v>
      </c>
      <c r="O14" s="90" t="e">
        <f t="shared" si="11"/>
        <v>#VALUE!</v>
      </c>
      <c r="P14" s="90" t="e">
        <f t="shared" si="11"/>
        <v>#VALUE!</v>
      </c>
      <c r="Q14" s="90" t="e">
        <f t="shared" si="11"/>
        <v>#VALUE!</v>
      </c>
      <c r="R14" s="90" t="e">
        <f t="shared" si="11"/>
        <v>#VALUE!</v>
      </c>
      <c r="S14" s="90" t="e">
        <f t="shared" si="11"/>
        <v>#VALUE!</v>
      </c>
      <c r="T14" s="90" t="e">
        <f t="shared" si="11"/>
        <v>#VALUE!</v>
      </c>
      <c r="U14" s="90" t="e">
        <f t="shared" si="11"/>
        <v>#VALUE!</v>
      </c>
      <c r="V14" s="90" t="e">
        <f t="shared" si="11"/>
        <v>#VALUE!</v>
      </c>
      <c r="W14" s="90" t="e">
        <f t="shared" si="11"/>
        <v>#VALUE!</v>
      </c>
      <c r="X14" s="90" t="e">
        <f t="shared" si="11"/>
        <v>#VALUE!</v>
      </c>
      <c r="Y14" s="90" t="e">
        <f t="shared" si="11"/>
        <v>#VALUE!</v>
      </c>
      <c r="Z14" s="90" t="e">
        <f t="shared" si="11"/>
        <v>#VALUE!</v>
      </c>
      <c r="AA14" s="90" t="e">
        <f t="shared" si="11"/>
        <v>#VALUE!</v>
      </c>
      <c r="AB14" s="90" t="e">
        <f t="shared" si="11"/>
        <v>#VALUE!</v>
      </c>
      <c r="AC14" s="90" t="e">
        <f t="shared" si="11"/>
        <v>#VALUE!</v>
      </c>
      <c r="AD14" s="90" t="e">
        <f t="shared" si="11"/>
        <v>#VALUE!</v>
      </c>
      <c r="AE14" s="90" t="e">
        <f t="shared" si="11"/>
        <v>#VALUE!</v>
      </c>
      <c r="AF14" s="90" t="e">
        <f t="shared" si="11"/>
        <v>#VALUE!</v>
      </c>
      <c r="AG14" s="90" t="e">
        <f t="shared" si="11"/>
        <v>#VALUE!</v>
      </c>
      <c r="AH14" s="90" t="e">
        <f t="shared" si="11"/>
        <v>#VALUE!</v>
      </c>
      <c r="AI14" s="90" t="e">
        <f t="shared" si="11"/>
        <v>#VALUE!</v>
      </c>
      <c r="AJ14" s="90" t="e">
        <f t="shared" si="11"/>
        <v>#VALUE!</v>
      </c>
      <c r="AK14" s="90" t="e">
        <f t="shared" si="11"/>
        <v>#VALUE!</v>
      </c>
      <c r="AL14" s="90" t="e">
        <f t="shared" si="11"/>
        <v>#VALUE!</v>
      </c>
      <c r="AM14" s="90" t="e">
        <f t="shared" si="11"/>
        <v>#VALUE!</v>
      </c>
      <c r="AN14" s="90" t="e">
        <f t="shared" si="11"/>
        <v>#VALUE!</v>
      </c>
      <c r="AO14" s="90" t="e">
        <f t="shared" si="11"/>
        <v>#VALUE!</v>
      </c>
      <c r="AP14" s="90" t="e">
        <f t="shared" si="11"/>
        <v>#VALUE!</v>
      </c>
      <c r="AQ14" s="90" t="e">
        <f t="shared" si="11"/>
        <v>#VALUE!</v>
      </c>
      <c r="AR14" s="90" t="e">
        <f t="shared" si="11"/>
        <v>#VALUE!</v>
      </c>
      <c r="AS14" s="90" t="e">
        <f t="shared" si="11"/>
        <v>#VALUE!</v>
      </c>
      <c r="AT14" s="90" t="e">
        <f t="shared" si="11"/>
        <v>#VALUE!</v>
      </c>
      <c r="AU14" s="90" t="e">
        <f t="shared" si="11"/>
        <v>#VALUE!</v>
      </c>
      <c r="AV14" s="90" t="e">
        <f t="shared" si="11"/>
        <v>#VALUE!</v>
      </c>
      <c r="AW14" s="90" t="e">
        <f t="shared" si="11"/>
        <v>#VALUE!</v>
      </c>
      <c r="AX14" s="90" t="e">
        <f t="shared" si="11"/>
        <v>#VALUE!</v>
      </c>
      <c r="AY14" s="90" t="e">
        <f t="shared" si="11"/>
        <v>#VALUE!</v>
      </c>
      <c r="AZ14" s="90" t="e">
        <f t="shared" si="11"/>
        <v>#VALUE!</v>
      </c>
      <c r="BA14" s="90" t="e">
        <f t="shared" si="11"/>
        <v>#VALUE!</v>
      </c>
      <c r="BB14" s="90" t="e">
        <f t="shared" si="11"/>
        <v>#VALUE!</v>
      </c>
      <c r="BC14" s="90" t="e">
        <f t="shared" si="11"/>
        <v>#VALUE!</v>
      </c>
      <c r="BD14" s="90" t="e">
        <f t="shared" si="11"/>
        <v>#VALUE!</v>
      </c>
      <c r="BE14" s="90" t="e">
        <f t="shared" si="11"/>
        <v>#VALUE!</v>
      </c>
      <c r="BF14" s="90" t="e">
        <f t="shared" si="11"/>
        <v>#VALUE!</v>
      </c>
    </row>
    <row r="15">
      <c r="A15" s="27" t="n">
        <f t="shared" si="2"/>
        <v>0</v>
      </c>
      <c r="B15" s="18" t="e">
        <f t="shared" si="6"/>
        <v>#VALUE!</v>
      </c>
      <c r="C15" s="18" t="e">
        <f t="shared" si="3"/>
        <v>#VALUE!</v>
      </c>
      <c r="D15" s="18" t="e">
        <f t="shared" si="3"/>
        <v>#VALUE!</v>
      </c>
      <c r="E15" s="18" t="n">
        <f t="shared" si="3"/>
        <v>0</v>
      </c>
      <c r="F15" s="29" t="e">
        <f>(D15/C15)-1</f>
        <v>#VALUE!</v>
      </c>
      <c r="G15" s="25" t="e">
        <f>(D15/B15)-1</f>
        <v>#VALUE!</v>
      </c>
      <c r="H15" s="25" t="e">
        <f>E15/D15</f>
        <v>#VALUE!</v>
      </c>
      <c r="I15" s="11" t="e">
        <f t="shared" si="7"/>
        <v>#VALUE!</v>
      </c>
      <c r="J15" s="11" t="n">
        <f t="shared" si="7"/>
        <v>0</v>
      </c>
      <c r="L15" s="1" t="n">
        <f t="shared" si="4"/>
        <v>0</v>
      </c>
      <c r="M15" s="90" t="str">
        <f t="shared" ref="M15:BF15" si="12">IF(M6="","",M6/VLOOKUP(M$10,deflator,2,FALSE)/$A$1)</f>
      </c>
      <c r="N15" s="90" t="e">
        <f t="shared" si="12"/>
        <v>#VALUE!</v>
      </c>
      <c r="O15" s="90" t="e">
        <f t="shared" si="12"/>
        <v>#VALUE!</v>
      </c>
      <c r="P15" s="90" t="e">
        <f t="shared" si="12"/>
        <v>#VALUE!</v>
      </c>
      <c r="Q15" s="90" t="e">
        <f t="shared" si="12"/>
        <v>#VALUE!</v>
      </c>
      <c r="R15" s="90" t="e">
        <f t="shared" si="12"/>
        <v>#VALUE!</v>
      </c>
      <c r="S15" s="90" t="e">
        <f t="shared" si="12"/>
        <v>#VALUE!</v>
      </c>
      <c r="T15" s="90" t="e">
        <f t="shared" si="12"/>
        <v>#VALUE!</v>
      </c>
      <c r="U15" s="90" t="e">
        <f t="shared" si="12"/>
        <v>#VALUE!</v>
      </c>
      <c r="V15" s="90" t="e">
        <f t="shared" si="12"/>
        <v>#VALUE!</v>
      </c>
      <c r="W15" s="90" t="e">
        <f t="shared" si="12"/>
        <v>#VALUE!</v>
      </c>
      <c r="X15" s="90" t="e">
        <f t="shared" si="12"/>
        <v>#VALUE!</v>
      </c>
      <c r="Y15" s="90" t="e">
        <f t="shared" si="12"/>
        <v>#VALUE!</v>
      </c>
      <c r="Z15" s="90" t="e">
        <f t="shared" si="12"/>
        <v>#VALUE!</v>
      </c>
      <c r="AA15" s="90" t="e">
        <f t="shared" si="12"/>
        <v>#VALUE!</v>
      </c>
      <c r="AB15" s="90" t="e">
        <f t="shared" si="12"/>
        <v>#VALUE!</v>
      </c>
      <c r="AC15" s="90" t="e">
        <f t="shared" si="12"/>
        <v>#VALUE!</v>
      </c>
      <c r="AD15" s="90" t="e">
        <f t="shared" si="12"/>
        <v>#VALUE!</v>
      </c>
      <c r="AE15" s="90" t="e">
        <f t="shared" si="12"/>
        <v>#VALUE!</v>
      </c>
      <c r="AF15" s="90" t="e">
        <f t="shared" si="12"/>
        <v>#VALUE!</v>
      </c>
      <c r="AG15" s="90" t="e">
        <f t="shared" si="12"/>
        <v>#VALUE!</v>
      </c>
      <c r="AH15" s="90" t="e">
        <f t="shared" si="12"/>
        <v>#VALUE!</v>
      </c>
      <c r="AI15" s="90" t="e">
        <f t="shared" si="12"/>
        <v>#VALUE!</v>
      </c>
      <c r="AJ15" s="90" t="e">
        <f t="shared" si="12"/>
        <v>#VALUE!</v>
      </c>
      <c r="AK15" s="90" t="e">
        <f t="shared" si="12"/>
        <v>#VALUE!</v>
      </c>
      <c r="AL15" s="90" t="e">
        <f t="shared" si="12"/>
        <v>#VALUE!</v>
      </c>
      <c r="AM15" s="90" t="e">
        <f t="shared" si="12"/>
        <v>#VALUE!</v>
      </c>
      <c r="AN15" s="90" t="e">
        <f t="shared" si="12"/>
        <v>#VALUE!</v>
      </c>
      <c r="AO15" s="90" t="e">
        <f t="shared" si="12"/>
        <v>#VALUE!</v>
      </c>
      <c r="AP15" s="90" t="e">
        <f t="shared" si="12"/>
        <v>#VALUE!</v>
      </c>
      <c r="AQ15" s="90" t="e">
        <f t="shared" si="12"/>
        <v>#VALUE!</v>
      </c>
      <c r="AR15" s="90" t="e">
        <f t="shared" si="12"/>
        <v>#VALUE!</v>
      </c>
      <c r="AS15" s="90" t="e">
        <f t="shared" si="12"/>
        <v>#VALUE!</v>
      </c>
      <c r="AT15" s="90" t="e">
        <f t="shared" si="12"/>
        <v>#VALUE!</v>
      </c>
      <c r="AU15" s="90" t="e">
        <f t="shared" si="12"/>
        <v>#VALUE!</v>
      </c>
      <c r="AV15" s="90" t="e">
        <f t="shared" si="12"/>
        <v>#VALUE!</v>
      </c>
      <c r="AW15" s="90" t="e">
        <f t="shared" si="12"/>
        <v>#VALUE!</v>
      </c>
      <c r="AX15" s="90" t="e">
        <f t="shared" si="12"/>
        <v>#VALUE!</v>
      </c>
      <c r="AY15" s="90" t="e">
        <f t="shared" si="12"/>
        <v>#VALUE!</v>
      </c>
      <c r="AZ15" s="90" t="e">
        <f t="shared" si="12"/>
        <v>#VALUE!</v>
      </c>
      <c r="BA15" s="90" t="e">
        <f t="shared" si="12"/>
        <v>#VALUE!</v>
      </c>
      <c r="BB15" s="90" t="e">
        <f t="shared" si="12"/>
        <v>#VALUE!</v>
      </c>
      <c r="BC15" s="90" t="e">
        <f t="shared" si="12"/>
        <v>#VALUE!</v>
      </c>
      <c r="BD15" s="90" t="e">
        <f t="shared" si="12"/>
        <v>#VALUE!</v>
      </c>
      <c r="BE15" s="90" t="e">
        <f t="shared" si="12"/>
        <v>#VALUE!</v>
      </c>
      <c r="BF15" s="90" t="e">
        <f t="shared" si="12"/>
        <v>#VALUE!</v>
      </c>
    </row>
    <row r="16">
      <c r="A16" s="18" t="n">
        <f t="shared" si="2"/>
        <v>0</v>
      </c>
      <c r="B16" s="18" t="e">
        <f t="shared" si="6"/>
        <v>#VALUE!</v>
      </c>
      <c r="C16" s="18" t="e">
        <f t="shared" si="3"/>
        <v>#VALUE!</v>
      </c>
      <c r="D16" s="18" t="e">
        <f t="shared" si="3"/>
        <v>#VALUE!</v>
      </c>
      <c r="E16" s="18" t="n">
        <f t="shared" si="3"/>
        <v>0</v>
      </c>
      <c r="F16" s="57"/>
      <c r="G16" s="25" t="e">
        <f>AR26</f>
        <v>#VALUE!</v>
      </c>
      <c r="H16" s="25"/>
      <c r="I16" s="11" t="e">
        <f t="shared" si="7"/>
        <v>#VALUE!</v>
      </c>
      <c r="J16" s="11" t="n">
        <f t="shared" si="7"/>
        <v>0</v>
      </c>
      <c r="L16" s="1" t="n">
        <f t="shared" si="4"/>
        <v>0</v>
      </c>
      <c r="M16" s="90" t="e">
        <f t="shared" ref="M16:BF16" si="13">IF(M7="","",M7/VLOOKUP(M$10,deflator,2,FALSE)/$A$1)</f>
        <v>#VALUE!</v>
      </c>
      <c r="N16" s="90" t="e">
        <f t="shared" si="13"/>
        <v>#VALUE!</v>
      </c>
      <c r="O16" s="90" t="e">
        <f t="shared" si="13"/>
        <v>#VALUE!</v>
      </c>
      <c r="P16" s="90" t="e">
        <f t="shared" si="13"/>
        <v>#VALUE!</v>
      </c>
      <c r="Q16" s="90" t="e">
        <f t="shared" si="13"/>
        <v>#VALUE!</v>
      </c>
      <c r="R16" s="90" t="e">
        <f t="shared" si="13"/>
        <v>#VALUE!</v>
      </c>
      <c r="S16" s="90" t="e">
        <f t="shared" si="13"/>
        <v>#VALUE!</v>
      </c>
      <c r="T16" s="90" t="e">
        <f t="shared" si="13"/>
        <v>#VALUE!</v>
      </c>
      <c r="U16" s="90" t="e">
        <f t="shared" si="13"/>
        <v>#VALUE!</v>
      </c>
      <c r="V16" s="90" t="e">
        <f t="shared" si="13"/>
        <v>#VALUE!</v>
      </c>
      <c r="W16" s="90" t="e">
        <f t="shared" si="13"/>
        <v>#VALUE!</v>
      </c>
      <c r="X16" s="90" t="e">
        <f t="shared" si="13"/>
        <v>#VALUE!</v>
      </c>
      <c r="Y16" s="90" t="e">
        <f t="shared" si="13"/>
        <v>#VALUE!</v>
      </c>
      <c r="Z16" s="90" t="e">
        <f t="shared" si="13"/>
        <v>#VALUE!</v>
      </c>
      <c r="AA16" s="90" t="e">
        <f t="shared" si="13"/>
        <v>#VALUE!</v>
      </c>
      <c r="AB16" s="90" t="e">
        <f t="shared" si="13"/>
        <v>#VALUE!</v>
      </c>
      <c r="AC16" s="90" t="e">
        <f t="shared" si="13"/>
        <v>#VALUE!</v>
      </c>
      <c r="AD16" s="90" t="e">
        <f t="shared" si="13"/>
        <v>#VALUE!</v>
      </c>
      <c r="AE16" s="90" t="e">
        <f t="shared" si="13"/>
        <v>#VALUE!</v>
      </c>
      <c r="AF16" s="90" t="e">
        <f t="shared" si="13"/>
        <v>#VALUE!</v>
      </c>
      <c r="AG16" s="90" t="e">
        <f t="shared" si="13"/>
        <v>#VALUE!</v>
      </c>
      <c r="AH16" s="90" t="e">
        <f t="shared" si="13"/>
        <v>#VALUE!</v>
      </c>
      <c r="AI16" s="90" t="e">
        <f t="shared" si="13"/>
        <v>#VALUE!</v>
      </c>
      <c r="AJ16" s="90" t="e">
        <f t="shared" si="13"/>
        <v>#VALUE!</v>
      </c>
      <c r="AK16" s="90" t="e">
        <f t="shared" si="13"/>
        <v>#VALUE!</v>
      </c>
      <c r="AL16" s="90" t="e">
        <f t="shared" si="13"/>
        <v>#VALUE!</v>
      </c>
      <c r="AM16" s="90" t="e">
        <f t="shared" si="13"/>
        <v>#VALUE!</v>
      </c>
      <c r="AN16" s="90" t="e">
        <f t="shared" si="13"/>
        <v>#VALUE!</v>
      </c>
      <c r="AO16" s="90" t="e">
        <f t="shared" si="13"/>
        <v>#VALUE!</v>
      </c>
      <c r="AP16" s="90" t="e">
        <f t="shared" si="13"/>
        <v>#VALUE!</v>
      </c>
      <c r="AQ16" s="90" t="e">
        <f t="shared" si="13"/>
        <v>#VALUE!</v>
      </c>
      <c r="AR16" s="90" t="e">
        <f t="shared" si="13"/>
        <v>#VALUE!</v>
      </c>
      <c r="AS16" s="90" t="e">
        <f t="shared" si="13"/>
        <v>#VALUE!</v>
      </c>
      <c r="AT16" s="90" t="e">
        <f t="shared" si="13"/>
        <v>#VALUE!</v>
      </c>
      <c r="AU16" s="90" t="e">
        <f t="shared" si="13"/>
        <v>#VALUE!</v>
      </c>
      <c r="AV16" s="90" t="e">
        <f t="shared" si="13"/>
        <v>#VALUE!</v>
      </c>
      <c r="AW16" s="90" t="e">
        <f t="shared" si="13"/>
        <v>#VALUE!</v>
      </c>
      <c r="AX16" s="90" t="e">
        <f t="shared" si="13"/>
        <v>#VALUE!</v>
      </c>
      <c r="AY16" s="90" t="e">
        <f t="shared" si="13"/>
        <v>#VALUE!</v>
      </c>
      <c r="AZ16" s="90" t="e">
        <f t="shared" si="13"/>
        <v>#VALUE!</v>
      </c>
      <c r="BA16" s="90" t="e">
        <f t="shared" si="13"/>
        <v>#VALUE!</v>
      </c>
      <c r="BB16" s="90" t="e">
        <f t="shared" si="13"/>
        <v>#VALUE!</v>
      </c>
      <c r="BC16" s="90" t="e">
        <f t="shared" si="13"/>
        <v>#VALUE!</v>
      </c>
      <c r="BD16" s="90" t="e">
        <f t="shared" si="13"/>
        <v>#VALUE!</v>
      </c>
      <c r="BE16" s="90" t="e">
        <f t="shared" si="13"/>
        <v>#VALUE!</v>
      </c>
      <c r="BF16" s="90" t="e">
        <f t="shared" si="13"/>
        <v>#VALUE!</v>
      </c>
    </row>
    <row r="17">
      <c r="A17" s="18" t="str">
        <f t="shared" si="2"/>
        <v>Grand Total</v>
      </c>
      <c r="B17" s="18" t="e">
        <f t="shared" si="6"/>
        <v>#VALUE!</v>
      </c>
      <c r="C17" s="18" t="e">
        <f t="shared" si="3"/>
        <v>#VALUE!</v>
      </c>
      <c r="D17" s="18" t="e">
        <f t="shared" si="3"/>
        <v>#VALUE!</v>
      </c>
      <c r="E17" s="18" t="n">
        <f t="shared" si="3"/>
        <v>0</v>
      </c>
      <c r="F17" s="29" t="e">
        <f>(D17/C17)-1</f>
        <v>#VALUE!</v>
      </c>
      <c r="G17" s="25" t="e">
        <f>(D17/B17)-1</f>
        <v>#VALUE!</v>
      </c>
      <c r="H17" s="25" t="e">
        <f>E17/D17</f>
        <v>#VALUE!</v>
      </c>
      <c r="I17" s="11" t="e">
        <f t="shared" si="7"/>
        <v>#VALUE!</v>
      </c>
      <c r="J17" s="11" t="n">
        <f t="shared" si="7"/>
        <v>0</v>
      </c>
      <c r="L17" s="1" t="s">
        <v>39</v>
      </c>
      <c r="M17" s="90" t="e">
        <f t="shared" ref="M17:BF17" si="14">IF(M8="","",M8/VLOOKUP(M$10,deflator,2,FALSE)/$A$1)</f>
        <v>#VALUE!</v>
      </c>
      <c r="N17" s="90" t="e">
        <f t="shared" si="14"/>
        <v>#VALUE!</v>
      </c>
      <c r="O17" s="90" t="e">
        <f t="shared" si="14"/>
        <v>#VALUE!</v>
      </c>
      <c r="P17" s="90" t="e">
        <f t="shared" si="14"/>
        <v>#VALUE!</v>
      </c>
      <c r="Q17" s="90" t="e">
        <f t="shared" si="14"/>
        <v>#VALUE!</v>
      </c>
      <c r="R17" s="90" t="e">
        <f t="shared" si="14"/>
        <v>#VALUE!</v>
      </c>
      <c r="S17" s="90" t="e">
        <f t="shared" si="14"/>
        <v>#VALUE!</v>
      </c>
      <c r="T17" s="90" t="e">
        <f t="shared" si="14"/>
        <v>#VALUE!</v>
      </c>
      <c r="U17" s="90" t="e">
        <f t="shared" si="14"/>
        <v>#VALUE!</v>
      </c>
      <c r="V17" s="90" t="e">
        <f t="shared" si="14"/>
        <v>#VALUE!</v>
      </c>
      <c r="W17" s="90" t="e">
        <f t="shared" si="14"/>
        <v>#VALUE!</v>
      </c>
      <c r="X17" s="90" t="e">
        <f t="shared" si="14"/>
        <v>#VALUE!</v>
      </c>
      <c r="Y17" s="90" t="e">
        <f t="shared" si="14"/>
        <v>#VALUE!</v>
      </c>
      <c r="Z17" s="90" t="e">
        <f t="shared" si="14"/>
        <v>#VALUE!</v>
      </c>
      <c r="AA17" s="90" t="e">
        <f t="shared" si="14"/>
        <v>#VALUE!</v>
      </c>
      <c r="AB17" s="90" t="e">
        <f t="shared" si="14"/>
        <v>#VALUE!</v>
      </c>
      <c r="AC17" s="90" t="e">
        <f t="shared" si="14"/>
        <v>#VALUE!</v>
      </c>
      <c r="AD17" s="90" t="e">
        <f t="shared" si="14"/>
        <v>#VALUE!</v>
      </c>
      <c r="AE17" s="90" t="e">
        <f t="shared" si="14"/>
        <v>#VALUE!</v>
      </c>
      <c r="AF17" s="90" t="e">
        <f t="shared" si="14"/>
        <v>#VALUE!</v>
      </c>
      <c r="AG17" s="90" t="e">
        <f t="shared" si="14"/>
        <v>#VALUE!</v>
      </c>
      <c r="AH17" s="90" t="e">
        <f t="shared" si="14"/>
        <v>#VALUE!</v>
      </c>
      <c r="AI17" s="90" t="e">
        <f t="shared" si="14"/>
        <v>#VALUE!</v>
      </c>
      <c r="AJ17" s="90" t="e">
        <f t="shared" si="14"/>
        <v>#VALUE!</v>
      </c>
      <c r="AK17" s="90" t="e">
        <f t="shared" si="14"/>
        <v>#VALUE!</v>
      </c>
      <c r="AL17" s="90" t="e">
        <f t="shared" si="14"/>
        <v>#VALUE!</v>
      </c>
      <c r="AM17" s="90" t="e">
        <f t="shared" si="14"/>
        <v>#VALUE!</v>
      </c>
      <c r="AN17" s="90" t="e">
        <f t="shared" si="14"/>
        <v>#VALUE!</v>
      </c>
      <c r="AO17" s="90" t="e">
        <f t="shared" si="14"/>
        <v>#VALUE!</v>
      </c>
      <c r="AP17" s="90" t="e">
        <f t="shared" si="14"/>
        <v>#VALUE!</v>
      </c>
      <c r="AQ17" s="90" t="e">
        <f t="shared" si="14"/>
        <v>#VALUE!</v>
      </c>
      <c r="AR17" s="90" t="e">
        <f t="shared" si="14"/>
        <v>#VALUE!</v>
      </c>
      <c r="AS17" s="90" t="e">
        <f t="shared" si="14"/>
        <v>#VALUE!</v>
      </c>
      <c r="AT17" s="90" t="e">
        <f t="shared" si="14"/>
        <v>#VALUE!</v>
      </c>
      <c r="AU17" s="90" t="e">
        <f t="shared" si="14"/>
        <v>#VALUE!</v>
      </c>
      <c r="AV17" s="90" t="e">
        <f t="shared" si="14"/>
        <v>#VALUE!</v>
      </c>
      <c r="AW17" s="90" t="e">
        <f t="shared" si="14"/>
        <v>#VALUE!</v>
      </c>
      <c r="AX17" s="90" t="e">
        <f t="shared" si="14"/>
        <v>#VALUE!</v>
      </c>
      <c r="AY17" s="90" t="e">
        <f t="shared" si="14"/>
        <v>#VALUE!</v>
      </c>
      <c r="AZ17" s="90" t="e">
        <f t="shared" si="14"/>
        <v>#VALUE!</v>
      </c>
      <c r="BA17" s="90" t="e">
        <f t="shared" si="14"/>
        <v>#VALUE!</v>
      </c>
      <c r="BB17" s="90" t="e">
        <f t="shared" si="14"/>
        <v>#VALUE!</v>
      </c>
      <c r="BC17" s="90" t="e">
        <f t="shared" si="14"/>
        <v>#VALUE!</v>
      </c>
      <c r="BD17" s="90" t="e">
        <f t="shared" si="14"/>
        <v>#VALUE!</v>
      </c>
      <c r="BE17" s="90" t="e">
        <f t="shared" si="14"/>
        <v>#VALUE!</v>
      </c>
      <c r="BF17" s="90" t="e">
        <f t="shared" si="14"/>
        <v>#VALUE!</v>
      </c>
    </row>
    <row r="18">
      <c r="A18" s="34"/>
      <c r="B18" s="111"/>
      <c r="C18" s="12"/>
      <c r="D18" s="12"/>
      <c r="E18" s="57"/>
      <c r="F18" s="57"/>
      <c r="G18" s="113"/>
      <c r="H18" s="113"/>
      <c r="I18" s="113"/>
      <c r="L18" s="1" t="s">
        <v>48</v>
      </c>
      <c r="M18" s="90" t="str">
        <f t="shared" ref="M18:BF18" si="15">IF(M9="","",M9/VLOOKUP(M$10,deflator,2,FALSE)/$A$1)</f>
      </c>
      <c r="N18" s="90" t="str">
        <f t="shared" si="15"/>
      </c>
      <c r="O18" s="90" t="str">
        <f t="shared" si="15"/>
      </c>
      <c r="P18" s="90" t="str">
        <f t="shared" si="15"/>
      </c>
      <c r="Q18" s="90" t="str">
        <f t="shared" si="15"/>
      </c>
      <c r="R18" s="90" t="str">
        <f t="shared" si="15"/>
      </c>
      <c r="S18" s="90" t="str">
        <f t="shared" si="15"/>
      </c>
      <c r="T18" s="90" t="str">
        <f t="shared" si="15"/>
      </c>
      <c r="U18" s="90" t="str">
        <f t="shared" si="15"/>
      </c>
      <c r="V18" s="90" t="str">
        <f t="shared" si="15"/>
      </c>
      <c r="W18" s="90" t="str">
        <f t="shared" si="15"/>
      </c>
      <c r="X18" s="90" t="str">
        <f t="shared" si="15"/>
      </c>
      <c r="Y18" s="90" t="str">
        <f t="shared" si="15"/>
      </c>
      <c r="Z18" s="90" t="str">
        <f t="shared" si="15"/>
      </c>
      <c r="AA18" s="90" t="str">
        <f t="shared" si="15"/>
      </c>
      <c r="AB18" s="90" t="str">
        <f t="shared" si="15"/>
      </c>
      <c r="AC18" s="90" t="str">
        <f t="shared" si="15"/>
      </c>
      <c r="AD18" s="90" t="str">
        <f t="shared" si="15"/>
      </c>
      <c r="AE18" s="90" t="str">
        <f t="shared" si="15"/>
      </c>
      <c r="AF18" s="90" t="str">
        <f t="shared" si="15"/>
      </c>
      <c r="AG18" s="90" t="str">
        <f t="shared" si="15"/>
      </c>
      <c r="AH18" s="90" t="str">
        <f t="shared" si="15"/>
      </c>
      <c r="AI18" s="90" t="str">
        <f t="shared" si="15"/>
      </c>
      <c r="AJ18" s="90" t="str">
        <f t="shared" si="15"/>
      </c>
      <c r="AK18" s="90" t="str">
        <f t="shared" si="15"/>
      </c>
      <c r="AL18" s="90" t="str">
        <f t="shared" si="15"/>
      </c>
      <c r="AM18" s="90" t="str">
        <f t="shared" si="15"/>
      </c>
      <c r="AN18" s="90" t="str">
        <f t="shared" si="15"/>
      </c>
      <c r="AO18" s="90" t="str">
        <f t="shared" si="15"/>
      </c>
      <c r="AP18" s="90" t="str">
        <f t="shared" si="15"/>
      </c>
      <c r="AQ18" s="90" t="str">
        <f t="shared" si="15"/>
      </c>
      <c r="AR18" s="90" t="str">
        <f t="shared" si="15"/>
      </c>
      <c r="AS18" s="90" t="str">
        <f t="shared" si="15"/>
      </c>
      <c r="AT18" s="90" t="str">
        <f t="shared" si="15"/>
      </c>
      <c r="AU18" s="90" t="str">
        <f t="shared" si="15"/>
      </c>
      <c r="AV18" s="90" t="str">
        <f t="shared" si="15"/>
      </c>
      <c r="AW18" s="90" t="str">
        <f t="shared" si="15"/>
      </c>
      <c r="AX18" s="90" t="str">
        <f t="shared" si="15"/>
      </c>
      <c r="AY18" s="90" t="str">
        <f t="shared" si="15"/>
      </c>
      <c r="AZ18" s="90" t="str">
        <f t="shared" si="15"/>
      </c>
      <c r="BA18" s="90" t="str">
        <f t="shared" si="15"/>
      </c>
      <c r="BB18" s="90" t="str">
        <f t="shared" si="15"/>
      </c>
      <c r="BC18" s="90" t="str">
        <f t="shared" si="15"/>
      </c>
      <c r="BD18" s="90" t="str">
        <f t="shared" si="15"/>
      </c>
      <c r="BE18" s="90" t="str">
        <f t="shared" si="15"/>
      </c>
      <c r="BF18" s="90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1977</v>
      </c>
      <c r="N21" s="1" t="n">
        <f t="shared" si="17"/>
        <v>1979</v>
      </c>
      <c r="O21" s="1" t="n">
        <f t="shared" si="17"/>
        <v>1980</v>
      </c>
      <c r="P21" s="1" t="n">
        <f t="shared" si="17"/>
        <v>1981</v>
      </c>
      <c r="Q21" s="1" t="n">
        <f t="shared" si="17"/>
        <v>1982</v>
      </c>
      <c r="R21" s="1" t="n">
        <f t="shared" si="17"/>
        <v>1983</v>
      </c>
      <c r="S21" s="1" t="n">
        <f t="shared" si="17"/>
        <v>1984</v>
      </c>
      <c r="T21" s="1" t="n">
        <f t="shared" si="17"/>
        <v>1985</v>
      </c>
      <c r="U21" s="1" t="n">
        <f t="shared" si="17"/>
        <v>1986</v>
      </c>
      <c r="V21" s="1" t="n">
        <f t="shared" si="17"/>
        <v>1987</v>
      </c>
      <c r="W21" s="1" t="n">
        <f t="shared" si="17"/>
        <v>1988</v>
      </c>
      <c r="X21" s="1" t="n">
        <f t="shared" si="17"/>
        <v>1989</v>
      </c>
      <c r="Y21" s="1" t="n">
        <f t="shared" si="17"/>
        <v>1990</v>
      </c>
      <c r="Z21" s="1" t="n">
        <f t="shared" si="17"/>
        <v>1991</v>
      </c>
      <c r="AA21" s="1" t="n">
        <f t="shared" si="17"/>
        <v>1992</v>
      </c>
      <c r="AB21" s="1" t="n">
        <f t="shared" si="17"/>
        <v>1993</v>
      </c>
      <c r="AC21" s="1" t="n">
        <f t="shared" si="17"/>
        <v>1994</v>
      </c>
      <c r="AD21" s="1" t="n">
        <f t="shared" si="17"/>
        <v>1995</v>
      </c>
      <c r="AE21" s="1" t="n">
        <f t="shared" si="17"/>
        <v>1996</v>
      </c>
      <c r="AF21" s="1" t="n">
        <f t="shared" si="17"/>
        <v>1997</v>
      </c>
      <c r="AG21" s="1" t="n">
        <f t="shared" si="17"/>
        <v>1998</v>
      </c>
      <c r="AH21" s="1" t="n">
        <f t="shared" si="17"/>
        <v>1999</v>
      </c>
      <c r="AI21" s="1" t="n">
        <f t="shared" si="17"/>
        <v>2000</v>
      </c>
      <c r="AJ21" s="1" t="n">
        <f t="shared" si="17"/>
        <v>2001</v>
      </c>
      <c r="AK21" s="1" t="n">
        <f t="shared" si="17"/>
        <v>2002</v>
      </c>
      <c r="AL21" s="1" t="n">
        <f t="shared" si="17"/>
        <v>2003</v>
      </c>
      <c r="AM21" s="1" t="n">
        <f t="shared" si="17"/>
        <v>2004</v>
      </c>
      <c r="AN21" s="1" t="n">
        <f t="shared" si="17"/>
        <v>2005</v>
      </c>
      <c r="AO21" s="1" t="n">
        <f t="shared" si="17"/>
        <v>2006</v>
      </c>
      <c r="AP21" s="1" t="n">
        <f t="shared" si="17"/>
        <v>2007</v>
      </c>
      <c r="AQ21" s="1" t="n">
        <f t="shared" si="17"/>
        <v>2008</v>
      </c>
      <c r="AR21" s="1" t="n">
        <f t="shared" si="17"/>
        <v>2009</v>
      </c>
      <c r="AS21" s="1" t="n">
        <f t="shared" si="17"/>
        <v>2010</v>
      </c>
      <c r="AT21" s="1" t="n">
        <f t="shared" si="17"/>
        <v>2011</v>
      </c>
      <c r="AU21" s="1" t="n">
        <f t="shared" si="17"/>
        <v>2012</v>
      </c>
      <c r="AV21" s="1" t="n">
        <f t="shared" si="17"/>
        <v>2013</v>
      </c>
      <c r="AW21" s="1" t="n">
        <f t="shared" si="17"/>
        <v>2014</v>
      </c>
      <c r="AX21" s="1" t="n">
        <f t="shared" si="17"/>
        <v>2015</v>
      </c>
      <c r="AY21" s="1" t="n">
        <f t="shared" si="17"/>
        <v>2016</v>
      </c>
      <c r="AZ21" s="1" t="n">
        <f t="shared" si="17"/>
        <v>2017</v>
      </c>
      <c r="BA21" s="1" t="n">
        <f t="shared" si="17"/>
        <v>2018</v>
      </c>
      <c r="BB21" s="1" t="n">
        <f t="shared" si="17"/>
        <v>2019</v>
      </c>
      <c r="BC21" s="1" t="n">
        <f t="shared" si="17"/>
        <v>2020</v>
      </c>
      <c r="BD21" s="1" t="n">
        <f t="shared" si="17"/>
        <v>2021</v>
      </c>
      <c r="BE21" s="1" t="n">
        <f t="shared" si="17"/>
        <v>2022</v>
      </c>
      <c r="BF21" s="1" t="n">
        <f t="shared" si="17"/>
        <v>2023</v>
      </c>
    </row>
    <row r="22">
      <c r="A22" t="str">
        <f t="shared" si="16"/>
        <v>All Other</v>
      </c>
      <c r="L22" s="1" t="s">
        <v>121</v>
      </c>
      <c r="N22" s="29"/>
      <c r="O22" s="29" t="e">
        <f t="shared" ref="O22:BF22" si="18">O11/O$17</f>
        <v>#VALUE!</v>
      </c>
      <c r="P22" s="29" t="e">
        <f t="shared" si="18"/>
        <v>#VALUE!</v>
      </c>
      <c r="Q22" s="29" t="e">
        <f t="shared" si="18"/>
        <v>#VALUE!</v>
      </c>
      <c r="R22" s="29" t="e">
        <f t="shared" si="18"/>
        <v>#VALUE!</v>
      </c>
      <c r="S22" s="29" t="e">
        <f t="shared" si="18"/>
        <v>#VALUE!</v>
      </c>
      <c r="T22" s="29" t="e">
        <f t="shared" si="18"/>
        <v>#VALUE!</v>
      </c>
      <c r="U22" s="29" t="e">
        <f t="shared" si="18"/>
        <v>#VALUE!</v>
      </c>
      <c r="V22" s="29" t="e">
        <f t="shared" si="18"/>
        <v>#VALUE!</v>
      </c>
      <c r="W22" s="29" t="e">
        <f t="shared" si="18"/>
        <v>#VALUE!</v>
      </c>
      <c r="X22" s="29" t="e">
        <f t="shared" si="18"/>
        <v>#VALUE!</v>
      </c>
      <c r="Y22" s="29" t="e">
        <f t="shared" si="18"/>
        <v>#VALUE!</v>
      </c>
      <c r="Z22" s="29" t="e">
        <f t="shared" si="18"/>
        <v>#VALUE!</v>
      </c>
      <c r="AA22" s="29" t="e">
        <f t="shared" si="18"/>
        <v>#VALUE!</v>
      </c>
      <c r="AB22" s="29" t="e">
        <f t="shared" si="18"/>
        <v>#VALUE!</v>
      </c>
      <c r="AC22" s="29" t="e">
        <f t="shared" si="18"/>
        <v>#VALUE!</v>
      </c>
      <c r="AD22" s="29" t="e">
        <f t="shared" si="18"/>
        <v>#VALUE!</v>
      </c>
      <c r="AE22" s="29" t="e">
        <f t="shared" si="18"/>
        <v>#VALUE!</v>
      </c>
      <c r="AF22" s="29" t="e">
        <f t="shared" si="18"/>
        <v>#VALUE!</v>
      </c>
      <c r="AG22" s="29" t="e">
        <f t="shared" si="18"/>
        <v>#VALUE!</v>
      </c>
      <c r="AH22" s="29" t="e">
        <f t="shared" si="18"/>
        <v>#VALUE!</v>
      </c>
      <c r="AI22" s="29" t="e">
        <f t="shared" si="18"/>
        <v>#VALUE!</v>
      </c>
      <c r="AJ22" s="29" t="e">
        <f t="shared" si="18"/>
        <v>#VALUE!</v>
      </c>
      <c r="AK22" s="29" t="e">
        <f t="shared" si="18"/>
        <v>#VALUE!</v>
      </c>
      <c r="AL22" s="29" t="e">
        <f t="shared" si="18"/>
        <v>#VALUE!</v>
      </c>
      <c r="AM22" s="29" t="e">
        <f t="shared" si="18"/>
        <v>#VALUE!</v>
      </c>
      <c r="AN22" s="29" t="e">
        <f t="shared" si="18"/>
        <v>#VALUE!</v>
      </c>
      <c r="AO22" s="29" t="e">
        <f t="shared" si="18"/>
        <v>#VALUE!</v>
      </c>
      <c r="AP22" s="29" t="e">
        <f t="shared" si="18"/>
        <v>#VALUE!</v>
      </c>
      <c r="AQ22" s="29" t="e">
        <f t="shared" si="18"/>
        <v>#VALUE!</v>
      </c>
      <c r="AR22" s="29" t="e">
        <f t="shared" si="18"/>
        <v>#VALUE!</v>
      </c>
      <c r="AS22" s="29" t="e">
        <f t="shared" si="18"/>
        <v>#VALUE!</v>
      </c>
      <c r="AT22" s="29" t="e">
        <f t="shared" si="18"/>
        <v>#VALUE!</v>
      </c>
      <c r="AU22" s="29" t="e">
        <f t="shared" si="18"/>
        <v>#VALUE!</v>
      </c>
      <c r="AV22" s="29" t="e">
        <f t="shared" si="18"/>
        <v>#VALUE!</v>
      </c>
      <c r="AW22" s="29" t="e">
        <f t="shared" si="18"/>
        <v>#VALUE!</v>
      </c>
      <c r="AX22" s="29" t="e">
        <f t="shared" si="18"/>
        <v>#VALUE!</v>
      </c>
      <c r="AY22" s="29" t="e">
        <f t="shared" si="18"/>
        <v>#VALUE!</v>
      </c>
      <c r="AZ22" s="29" t="e">
        <f t="shared" si="18"/>
        <v>#VALUE!</v>
      </c>
      <c r="BA22" s="29" t="e">
        <f t="shared" si="18"/>
        <v>#VALUE!</v>
      </c>
      <c r="BB22" s="29" t="e">
        <f t="shared" si="18"/>
        <v>#VALUE!</v>
      </c>
      <c r="BC22" s="29" t="e">
        <f t="shared" si="18"/>
        <v>#VALUE!</v>
      </c>
      <c r="BD22" s="29" t="e">
        <f t="shared" si="18"/>
        <v>#VALUE!</v>
      </c>
      <c r="BE22" s="29" t="e">
        <f t="shared" si="18"/>
        <v>#VALUE!</v>
      </c>
      <c r="BF22" s="29" t="e">
        <f t="shared" si="18"/>
        <v>#VALUE!</v>
      </c>
    </row>
    <row r="23">
      <c r="A23" t="str">
        <f t="shared" si="16"/>
        <v>Cost-Based</v>
      </c>
      <c r="L23" s="1" t="s">
        <v>122</v>
      </c>
      <c r="N23" s="29"/>
      <c r="O23" s="29" t="e">
        <f t="shared" ref="O23:BF23" si="19">O12/O$17</f>
        <v>#VALUE!</v>
      </c>
      <c r="P23" s="29" t="e">
        <f t="shared" si="19"/>
        <v>#VALUE!</v>
      </c>
      <c r="Q23" s="29" t="e">
        <f t="shared" si="19"/>
        <v>#VALUE!</v>
      </c>
      <c r="R23" s="29" t="e">
        <f t="shared" si="19"/>
        <v>#VALUE!</v>
      </c>
      <c r="S23" s="29" t="e">
        <f t="shared" si="19"/>
        <v>#VALUE!</v>
      </c>
      <c r="T23" s="29" t="e">
        <f t="shared" si="19"/>
        <v>#VALUE!</v>
      </c>
      <c r="U23" s="29" t="e">
        <f t="shared" si="19"/>
        <v>#VALUE!</v>
      </c>
      <c r="V23" s="29" t="e">
        <f t="shared" si="19"/>
        <v>#VALUE!</v>
      </c>
      <c r="W23" s="29" t="e">
        <f t="shared" si="19"/>
        <v>#VALUE!</v>
      </c>
      <c r="X23" s="29" t="e">
        <f t="shared" si="19"/>
        <v>#VALUE!</v>
      </c>
      <c r="Y23" s="29" t="e">
        <f t="shared" si="19"/>
        <v>#VALUE!</v>
      </c>
      <c r="Z23" s="29" t="e">
        <f t="shared" si="19"/>
        <v>#VALUE!</v>
      </c>
      <c r="AA23" s="29" t="e">
        <f t="shared" si="19"/>
        <v>#VALUE!</v>
      </c>
      <c r="AB23" s="29" t="e">
        <f t="shared" si="19"/>
        <v>#VALUE!</v>
      </c>
      <c r="AC23" s="29" t="e">
        <f t="shared" si="19"/>
        <v>#VALUE!</v>
      </c>
      <c r="AD23" s="29" t="e">
        <f t="shared" si="19"/>
        <v>#VALUE!</v>
      </c>
      <c r="AE23" s="29" t="e">
        <f t="shared" si="19"/>
        <v>#VALUE!</v>
      </c>
      <c r="AF23" s="29" t="e">
        <f t="shared" si="19"/>
        <v>#VALUE!</v>
      </c>
      <c r="AG23" s="29" t="e">
        <f t="shared" si="19"/>
        <v>#VALUE!</v>
      </c>
      <c r="AH23" s="29" t="e">
        <f t="shared" si="19"/>
        <v>#VALUE!</v>
      </c>
      <c r="AI23" s="29" t="e">
        <f t="shared" si="19"/>
        <v>#VALUE!</v>
      </c>
      <c r="AJ23" s="29" t="e">
        <f t="shared" si="19"/>
        <v>#VALUE!</v>
      </c>
      <c r="AK23" s="29" t="e">
        <f t="shared" si="19"/>
        <v>#VALUE!</v>
      </c>
      <c r="AL23" s="29" t="e">
        <f t="shared" si="19"/>
        <v>#VALUE!</v>
      </c>
      <c r="AM23" s="29" t="e">
        <f t="shared" si="19"/>
        <v>#VALUE!</v>
      </c>
      <c r="AN23" s="29" t="e">
        <f t="shared" si="19"/>
        <v>#VALUE!</v>
      </c>
      <c r="AO23" s="29" t="e">
        <f t="shared" si="19"/>
        <v>#VALUE!</v>
      </c>
      <c r="AP23" s="29" t="e">
        <f t="shared" si="19"/>
        <v>#VALUE!</v>
      </c>
      <c r="AQ23" s="29" t="e">
        <f t="shared" si="19"/>
        <v>#VALUE!</v>
      </c>
      <c r="AR23" s="29" t="e">
        <f t="shared" si="19"/>
        <v>#VALUE!</v>
      </c>
      <c r="AS23" s="29" t="e">
        <f t="shared" si="19"/>
        <v>#VALUE!</v>
      </c>
      <c r="AT23" s="29" t="e">
        <f t="shared" si="19"/>
        <v>#VALUE!</v>
      </c>
      <c r="AU23" s="29" t="e">
        <f t="shared" si="19"/>
        <v>#VALUE!</v>
      </c>
      <c r="AV23" s="29" t="e">
        <f t="shared" si="19"/>
        <v>#VALUE!</v>
      </c>
      <c r="AW23" s="29" t="e">
        <f t="shared" si="19"/>
        <v>#VALUE!</v>
      </c>
      <c r="AX23" s="29" t="e">
        <f t="shared" si="19"/>
        <v>#VALUE!</v>
      </c>
      <c r="AY23" s="29" t="e">
        <f t="shared" si="19"/>
        <v>#VALUE!</v>
      </c>
      <c r="AZ23" s="29" t="e">
        <f t="shared" si="19"/>
        <v>#VALUE!</v>
      </c>
      <c r="BA23" s="29" t="e">
        <f t="shared" si="19"/>
        <v>#VALUE!</v>
      </c>
      <c r="BB23" s="29" t="e">
        <f t="shared" si="19"/>
        <v>#VALUE!</v>
      </c>
      <c r="BC23" s="29" t="e">
        <f t="shared" si="19"/>
        <v>#VALUE!</v>
      </c>
      <c r="BD23" s="29" t="e">
        <f t="shared" si="19"/>
        <v>#VALUE!</v>
      </c>
      <c r="BE23" s="29" t="e">
        <f t="shared" si="19"/>
        <v>#VALUE!</v>
      </c>
      <c r="BF23" s="29" t="e">
        <f t="shared" si="19"/>
        <v>#VALUE!</v>
      </c>
    </row>
    <row r="24">
      <c r="A24" t="str">
        <f t="shared" si="16"/>
        <v>FFP</v>
      </c>
      <c r="L24" s="1" t="s">
        <v>63</v>
      </c>
      <c r="N24" s="29"/>
      <c r="O24" s="29" t="e">
        <f t="shared" ref="O24:BF24" si="20">O13/O$17</f>
        <v>#VALUE!</v>
      </c>
      <c r="P24" s="29" t="e">
        <f t="shared" si="20"/>
        <v>#VALUE!</v>
      </c>
      <c r="Q24" s="29" t="e">
        <f t="shared" si="20"/>
        <v>#VALUE!</v>
      </c>
      <c r="R24" s="29" t="e">
        <f t="shared" si="20"/>
        <v>#VALUE!</v>
      </c>
      <c r="S24" s="29" t="e">
        <f t="shared" si="20"/>
        <v>#VALUE!</v>
      </c>
      <c r="T24" s="29" t="e">
        <f t="shared" si="20"/>
        <v>#VALUE!</v>
      </c>
      <c r="U24" s="29" t="e">
        <f t="shared" si="20"/>
        <v>#VALUE!</v>
      </c>
      <c r="V24" s="29" t="e">
        <f t="shared" si="20"/>
        <v>#VALUE!</v>
      </c>
      <c r="W24" s="29" t="e">
        <f t="shared" si="20"/>
        <v>#VALUE!</v>
      </c>
      <c r="X24" s="29" t="e">
        <f t="shared" si="20"/>
        <v>#VALUE!</v>
      </c>
      <c r="Y24" s="29" t="e">
        <f t="shared" si="20"/>
        <v>#VALUE!</v>
      </c>
      <c r="Z24" s="29" t="e">
        <f t="shared" si="20"/>
        <v>#VALUE!</v>
      </c>
      <c r="AA24" s="29" t="e">
        <f t="shared" si="20"/>
        <v>#VALUE!</v>
      </c>
      <c r="AB24" s="29" t="e">
        <f t="shared" si="20"/>
        <v>#VALUE!</v>
      </c>
      <c r="AC24" s="29" t="e">
        <f t="shared" si="20"/>
        <v>#VALUE!</v>
      </c>
      <c r="AD24" s="29" t="e">
        <f t="shared" si="20"/>
        <v>#VALUE!</v>
      </c>
      <c r="AE24" s="29" t="e">
        <f t="shared" si="20"/>
        <v>#VALUE!</v>
      </c>
      <c r="AF24" s="29" t="e">
        <f t="shared" si="20"/>
        <v>#VALUE!</v>
      </c>
      <c r="AG24" s="29" t="e">
        <f t="shared" si="20"/>
        <v>#VALUE!</v>
      </c>
      <c r="AH24" s="29" t="e">
        <f t="shared" si="20"/>
        <v>#VALUE!</v>
      </c>
      <c r="AI24" s="29" t="e">
        <f t="shared" si="20"/>
        <v>#VALUE!</v>
      </c>
      <c r="AJ24" s="29" t="e">
        <f t="shared" si="20"/>
        <v>#VALUE!</v>
      </c>
      <c r="AK24" s="29" t="e">
        <f t="shared" si="20"/>
        <v>#VALUE!</v>
      </c>
      <c r="AL24" s="29" t="e">
        <f t="shared" si="20"/>
        <v>#VALUE!</v>
      </c>
      <c r="AM24" s="29" t="e">
        <f t="shared" si="20"/>
        <v>#VALUE!</v>
      </c>
      <c r="AN24" s="29" t="e">
        <f t="shared" si="20"/>
        <v>#VALUE!</v>
      </c>
      <c r="AO24" s="29" t="e">
        <f t="shared" si="20"/>
        <v>#VALUE!</v>
      </c>
      <c r="AP24" s="29" t="e">
        <f t="shared" si="20"/>
        <v>#VALUE!</v>
      </c>
      <c r="AQ24" s="29" t="e">
        <f t="shared" si="20"/>
        <v>#VALUE!</v>
      </c>
      <c r="AR24" s="29" t="e">
        <f t="shared" si="20"/>
        <v>#VALUE!</v>
      </c>
      <c r="AS24" s="29" t="e">
        <f t="shared" si="20"/>
        <v>#VALUE!</v>
      </c>
      <c r="AT24" s="29" t="e">
        <f t="shared" si="20"/>
        <v>#VALUE!</v>
      </c>
      <c r="AU24" s="29" t="e">
        <f t="shared" si="20"/>
        <v>#VALUE!</v>
      </c>
      <c r="AV24" s="29" t="e">
        <f t="shared" si="20"/>
        <v>#VALUE!</v>
      </c>
      <c r="AW24" s="29" t="e">
        <f t="shared" si="20"/>
        <v>#VALUE!</v>
      </c>
      <c r="AX24" s="29" t="e">
        <f t="shared" si="20"/>
        <v>#VALUE!</v>
      </c>
      <c r="AY24" s="29" t="e">
        <f t="shared" si="20"/>
        <v>#VALUE!</v>
      </c>
      <c r="AZ24" s="29" t="e">
        <f t="shared" si="20"/>
        <v>#VALUE!</v>
      </c>
      <c r="BA24" s="29" t="e">
        <f t="shared" si="20"/>
        <v>#VALUE!</v>
      </c>
      <c r="BB24" s="29" t="e">
        <f t="shared" si="20"/>
        <v>#VALUE!</v>
      </c>
      <c r="BC24" s="29" t="e">
        <f t="shared" si="20"/>
        <v>#VALUE!</v>
      </c>
      <c r="BD24" s="29" t="e">
        <f t="shared" si="20"/>
        <v>#VALUE!</v>
      </c>
      <c r="BE24" s="29" t="e">
        <f t="shared" si="20"/>
        <v>#VALUE!</v>
      </c>
      <c r="BF24" s="29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9"/>
      <c r="O25" s="29" t="e">
        <f t="shared" ref="O25:BF25" si="21">O14/O$17</f>
        <v>#VALUE!</v>
      </c>
      <c r="P25" s="29" t="e">
        <f t="shared" si="21"/>
        <v>#VALUE!</v>
      </c>
      <c r="Q25" s="29" t="e">
        <f t="shared" si="21"/>
        <v>#VALUE!</v>
      </c>
      <c r="R25" s="29" t="e">
        <f t="shared" si="21"/>
        <v>#VALUE!</v>
      </c>
      <c r="S25" s="29" t="e">
        <f t="shared" si="21"/>
        <v>#VALUE!</v>
      </c>
      <c r="T25" s="29" t="e">
        <f t="shared" si="21"/>
        <v>#VALUE!</v>
      </c>
      <c r="U25" s="29" t="e">
        <f t="shared" si="21"/>
        <v>#VALUE!</v>
      </c>
      <c r="V25" s="29" t="e">
        <f t="shared" si="21"/>
        <v>#VALUE!</v>
      </c>
      <c r="W25" s="29" t="e">
        <f t="shared" si="21"/>
        <v>#VALUE!</v>
      </c>
      <c r="X25" s="29" t="e">
        <f t="shared" si="21"/>
        <v>#VALUE!</v>
      </c>
      <c r="Y25" s="29" t="e">
        <f t="shared" si="21"/>
        <v>#VALUE!</v>
      </c>
      <c r="Z25" s="29" t="e">
        <f t="shared" si="21"/>
        <v>#VALUE!</v>
      </c>
      <c r="AA25" s="29" t="e">
        <f t="shared" si="21"/>
        <v>#VALUE!</v>
      </c>
      <c r="AB25" s="29" t="e">
        <f t="shared" si="21"/>
        <v>#VALUE!</v>
      </c>
      <c r="AC25" s="29" t="e">
        <f t="shared" si="21"/>
        <v>#VALUE!</v>
      </c>
      <c r="AD25" s="29" t="e">
        <f t="shared" si="21"/>
        <v>#VALUE!</v>
      </c>
      <c r="AE25" s="29" t="e">
        <f t="shared" si="21"/>
        <v>#VALUE!</v>
      </c>
      <c r="AF25" s="29" t="e">
        <f t="shared" si="21"/>
        <v>#VALUE!</v>
      </c>
      <c r="AG25" s="29" t="e">
        <f t="shared" si="21"/>
        <v>#VALUE!</v>
      </c>
      <c r="AH25" s="29" t="e">
        <f t="shared" si="21"/>
        <v>#VALUE!</v>
      </c>
      <c r="AI25" s="29" t="e">
        <f t="shared" si="21"/>
        <v>#VALUE!</v>
      </c>
      <c r="AJ25" s="29" t="e">
        <f t="shared" si="21"/>
        <v>#VALUE!</v>
      </c>
      <c r="AK25" s="29" t="e">
        <f t="shared" si="21"/>
        <v>#VALUE!</v>
      </c>
      <c r="AL25" s="29" t="e">
        <f t="shared" si="21"/>
        <v>#VALUE!</v>
      </c>
      <c r="AM25" s="29" t="e">
        <f t="shared" si="21"/>
        <v>#VALUE!</v>
      </c>
      <c r="AN25" s="29" t="e">
        <f t="shared" si="21"/>
        <v>#VALUE!</v>
      </c>
      <c r="AO25" s="29" t="e">
        <f t="shared" si="21"/>
        <v>#VALUE!</v>
      </c>
      <c r="AP25" s="29" t="e">
        <f t="shared" si="21"/>
        <v>#VALUE!</v>
      </c>
      <c r="AQ25" s="29" t="e">
        <f t="shared" si="21"/>
        <v>#VALUE!</v>
      </c>
      <c r="AR25" s="29" t="e">
        <f t="shared" si="21"/>
        <v>#VALUE!</v>
      </c>
      <c r="AS25" s="29" t="e">
        <f t="shared" si="21"/>
        <v>#VALUE!</v>
      </c>
      <c r="AT25" s="29" t="e">
        <f t="shared" si="21"/>
        <v>#VALUE!</v>
      </c>
      <c r="AU25" s="29" t="e">
        <f t="shared" si="21"/>
        <v>#VALUE!</v>
      </c>
      <c r="AV25" s="29" t="e">
        <f t="shared" si="21"/>
        <v>#VALUE!</v>
      </c>
      <c r="AW25" s="29" t="e">
        <f t="shared" si="21"/>
        <v>#VALUE!</v>
      </c>
      <c r="AX25" s="29" t="e">
        <f t="shared" si="21"/>
        <v>#VALUE!</v>
      </c>
      <c r="AY25" s="29" t="e">
        <f t="shared" si="21"/>
        <v>#VALUE!</v>
      </c>
      <c r="AZ25" s="29" t="e">
        <f t="shared" si="21"/>
        <v>#VALUE!</v>
      </c>
      <c r="BA25" s="29" t="e">
        <f t="shared" si="21"/>
        <v>#VALUE!</v>
      </c>
      <c r="BB25" s="29" t="e">
        <f t="shared" si="21"/>
        <v>#VALUE!</v>
      </c>
      <c r="BC25" s="29" t="e">
        <f t="shared" si="21"/>
        <v>#VALUE!</v>
      </c>
      <c r="BD25" s="29" t="e">
        <f t="shared" si="21"/>
        <v>#VALUE!</v>
      </c>
      <c r="BE25" s="29" t="e">
        <f t="shared" si="21"/>
        <v>#VALUE!</v>
      </c>
      <c r="BF25" s="29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9"/>
      <c r="O26" s="29" t="e">
        <f t="shared" ref="O26:BF26" si="22">O15/O$17</f>
        <v>#VALUE!</v>
      </c>
      <c r="P26" s="29" t="e">
        <f t="shared" si="22"/>
        <v>#VALUE!</v>
      </c>
      <c r="Q26" s="29" t="e">
        <f t="shared" si="22"/>
        <v>#VALUE!</v>
      </c>
      <c r="R26" s="29" t="e">
        <f t="shared" si="22"/>
        <v>#VALUE!</v>
      </c>
      <c r="S26" s="29" t="e">
        <f t="shared" si="22"/>
        <v>#VALUE!</v>
      </c>
      <c r="T26" s="29" t="e">
        <f t="shared" si="22"/>
        <v>#VALUE!</v>
      </c>
      <c r="U26" s="29" t="e">
        <f t="shared" si="22"/>
        <v>#VALUE!</v>
      </c>
      <c r="V26" s="29" t="e">
        <f t="shared" si="22"/>
        <v>#VALUE!</v>
      </c>
      <c r="W26" s="29" t="e">
        <f t="shared" si="22"/>
        <v>#VALUE!</v>
      </c>
      <c r="X26" s="29" t="e">
        <f t="shared" si="22"/>
        <v>#VALUE!</v>
      </c>
      <c r="Y26" s="29" t="e">
        <f t="shared" si="22"/>
        <v>#VALUE!</v>
      </c>
      <c r="Z26" s="29" t="e">
        <f t="shared" si="22"/>
        <v>#VALUE!</v>
      </c>
      <c r="AA26" s="29" t="e">
        <f t="shared" si="22"/>
        <v>#VALUE!</v>
      </c>
      <c r="AB26" s="29" t="e">
        <f t="shared" si="22"/>
        <v>#VALUE!</v>
      </c>
      <c r="AC26" s="29" t="e">
        <f t="shared" si="22"/>
        <v>#VALUE!</v>
      </c>
      <c r="AD26" s="29" t="e">
        <f t="shared" si="22"/>
        <v>#VALUE!</v>
      </c>
      <c r="AE26" s="29" t="e">
        <f t="shared" si="22"/>
        <v>#VALUE!</v>
      </c>
      <c r="AF26" s="29" t="e">
        <f t="shared" si="22"/>
        <v>#VALUE!</v>
      </c>
      <c r="AG26" s="29" t="e">
        <f t="shared" si="22"/>
        <v>#VALUE!</v>
      </c>
      <c r="AH26" s="29" t="e">
        <f t="shared" si="22"/>
        <v>#VALUE!</v>
      </c>
      <c r="AI26" s="29" t="e">
        <f t="shared" si="22"/>
        <v>#VALUE!</v>
      </c>
      <c r="AJ26" s="29" t="e">
        <f t="shared" si="22"/>
        <v>#VALUE!</v>
      </c>
      <c r="AK26" s="29" t="e">
        <f t="shared" si="22"/>
        <v>#VALUE!</v>
      </c>
      <c r="AL26" s="29" t="e">
        <f t="shared" si="22"/>
        <v>#VALUE!</v>
      </c>
      <c r="AM26" s="29" t="e">
        <f t="shared" si="22"/>
        <v>#VALUE!</v>
      </c>
      <c r="AN26" s="29" t="e">
        <f t="shared" si="22"/>
        <v>#VALUE!</v>
      </c>
      <c r="AO26" s="29" t="e">
        <f t="shared" si="22"/>
        <v>#VALUE!</v>
      </c>
      <c r="AP26" s="29" t="e">
        <f t="shared" si="22"/>
        <v>#VALUE!</v>
      </c>
      <c r="AQ26" s="29" t="e">
        <f t="shared" si="22"/>
        <v>#VALUE!</v>
      </c>
      <c r="AR26" s="29" t="e">
        <f t="shared" si="22"/>
        <v>#VALUE!</v>
      </c>
      <c r="AS26" s="29" t="e">
        <f t="shared" si="22"/>
        <v>#VALUE!</v>
      </c>
      <c r="AT26" s="29" t="e">
        <f t="shared" si="22"/>
        <v>#VALUE!</v>
      </c>
      <c r="AU26" s="29" t="e">
        <f t="shared" si="22"/>
        <v>#VALUE!</v>
      </c>
      <c r="AV26" s="29" t="e">
        <f t="shared" si="22"/>
        <v>#VALUE!</v>
      </c>
      <c r="AW26" s="29" t="e">
        <f t="shared" si="22"/>
        <v>#VALUE!</v>
      </c>
      <c r="AX26" s="29" t="e">
        <f t="shared" si="22"/>
        <v>#VALUE!</v>
      </c>
      <c r="AY26" s="29" t="e">
        <f t="shared" si="22"/>
        <v>#VALUE!</v>
      </c>
      <c r="AZ26" s="29" t="e">
        <f t="shared" si="22"/>
        <v>#VALUE!</v>
      </c>
      <c r="BA26" s="29" t="e">
        <f t="shared" si="22"/>
        <v>#VALUE!</v>
      </c>
      <c r="BB26" s="29" t="e">
        <f t="shared" si="22"/>
        <v>#VALUE!</v>
      </c>
      <c r="BC26" s="29" t="e">
        <f t="shared" si="22"/>
        <v>#VALUE!</v>
      </c>
      <c r="BD26" s="29" t="e">
        <f t="shared" si="22"/>
        <v>#VALUE!</v>
      </c>
      <c r="BE26" s="29" t="e">
        <f t="shared" si="22"/>
        <v>#VALUE!</v>
      </c>
      <c r="BF26" s="29" t="e">
        <f t="shared" si="22"/>
        <v>#VALUE!</v>
      </c>
    </row>
    <row r="27">
      <c r="A27" t="str">
        <f t="shared" si="16"/>
        <v>Unlabeled</v>
      </c>
      <c r="L27" s="1" t="s">
        <v>34</v>
      </c>
      <c r="N27" s="29"/>
      <c r="O27" s="29" t="e">
        <f t="shared" ref="O27:BF27" si="23">O16/O$17</f>
        <v>#VALUE!</v>
      </c>
      <c r="P27" s="29" t="e">
        <f t="shared" si="23"/>
        <v>#VALUE!</v>
      </c>
      <c r="Q27" s="29" t="e">
        <f t="shared" si="23"/>
        <v>#VALUE!</v>
      </c>
      <c r="R27" s="29" t="e">
        <f t="shared" si="23"/>
        <v>#VALUE!</v>
      </c>
      <c r="S27" s="29" t="e">
        <f t="shared" si="23"/>
        <v>#VALUE!</v>
      </c>
      <c r="T27" s="29" t="e">
        <f t="shared" si="23"/>
        <v>#VALUE!</v>
      </c>
      <c r="U27" s="29" t="e">
        <f t="shared" si="23"/>
        <v>#VALUE!</v>
      </c>
      <c r="V27" s="29" t="e">
        <f t="shared" si="23"/>
        <v>#VALUE!</v>
      </c>
      <c r="W27" s="29" t="e">
        <f t="shared" si="23"/>
        <v>#VALUE!</v>
      </c>
      <c r="X27" s="29" t="e">
        <f t="shared" si="23"/>
        <v>#VALUE!</v>
      </c>
      <c r="Y27" s="29" t="e">
        <f t="shared" si="23"/>
        <v>#VALUE!</v>
      </c>
      <c r="Z27" s="29" t="e">
        <f t="shared" si="23"/>
        <v>#VALUE!</v>
      </c>
      <c r="AA27" s="29" t="e">
        <f t="shared" si="23"/>
        <v>#VALUE!</v>
      </c>
      <c r="AB27" s="29" t="e">
        <f t="shared" si="23"/>
        <v>#VALUE!</v>
      </c>
      <c r="AC27" s="29" t="e">
        <f t="shared" si="23"/>
        <v>#VALUE!</v>
      </c>
      <c r="AD27" s="29" t="e">
        <f t="shared" si="23"/>
        <v>#VALUE!</v>
      </c>
      <c r="AE27" s="29" t="e">
        <f t="shared" si="23"/>
        <v>#VALUE!</v>
      </c>
      <c r="AF27" s="29" t="e">
        <f t="shared" si="23"/>
        <v>#VALUE!</v>
      </c>
      <c r="AG27" s="29" t="e">
        <f t="shared" si="23"/>
        <v>#VALUE!</v>
      </c>
      <c r="AH27" s="29" t="e">
        <f t="shared" si="23"/>
        <v>#VALUE!</v>
      </c>
      <c r="AI27" s="29" t="e">
        <f t="shared" si="23"/>
        <v>#VALUE!</v>
      </c>
      <c r="AJ27" s="29" t="e">
        <f t="shared" si="23"/>
        <v>#VALUE!</v>
      </c>
      <c r="AK27" s="29" t="e">
        <f t="shared" si="23"/>
        <v>#VALUE!</v>
      </c>
      <c r="AL27" s="29" t="e">
        <f t="shared" si="23"/>
        <v>#VALUE!</v>
      </c>
      <c r="AM27" s="29" t="e">
        <f t="shared" si="23"/>
        <v>#VALUE!</v>
      </c>
      <c r="AN27" s="29" t="e">
        <f t="shared" si="23"/>
        <v>#VALUE!</v>
      </c>
      <c r="AO27" s="29" t="e">
        <f t="shared" si="23"/>
        <v>#VALUE!</v>
      </c>
      <c r="AP27" s="29" t="e">
        <f t="shared" si="23"/>
        <v>#VALUE!</v>
      </c>
      <c r="AQ27" s="29" t="e">
        <f t="shared" si="23"/>
        <v>#VALUE!</v>
      </c>
      <c r="AR27" s="29" t="e">
        <f t="shared" si="23"/>
        <v>#VALUE!</v>
      </c>
      <c r="AS27" s="29" t="e">
        <f t="shared" si="23"/>
        <v>#VALUE!</v>
      </c>
      <c r="AT27" s="29" t="e">
        <f t="shared" si="23"/>
        <v>#VALUE!</v>
      </c>
      <c r="AU27" s="29" t="e">
        <f t="shared" si="23"/>
        <v>#VALUE!</v>
      </c>
      <c r="AV27" s="29" t="e">
        <f t="shared" si="23"/>
        <v>#VALUE!</v>
      </c>
      <c r="AW27" s="29" t="e">
        <f t="shared" si="23"/>
        <v>#VALUE!</v>
      </c>
      <c r="AX27" s="29" t="e">
        <f t="shared" si="23"/>
        <v>#VALUE!</v>
      </c>
      <c r="AY27" s="29" t="e">
        <f t="shared" si="23"/>
        <v>#VALUE!</v>
      </c>
      <c r="AZ27" s="29" t="e">
        <f t="shared" si="23"/>
        <v>#VALUE!</v>
      </c>
      <c r="BA27" s="29" t="e">
        <f t="shared" si="23"/>
        <v>#VALUE!</v>
      </c>
      <c r="BB27" s="29" t="e">
        <f t="shared" si="23"/>
        <v>#VALUE!</v>
      </c>
      <c r="BC27" s="29" t="e">
        <f t="shared" si="23"/>
        <v>#VALUE!</v>
      </c>
      <c r="BD27" s="29" t="e">
        <f t="shared" si="23"/>
        <v>#VALUE!</v>
      </c>
      <c r="BE27" s="29" t="e">
        <f t="shared" si="23"/>
        <v>#VALUE!</v>
      </c>
      <c r="BF27" s="29" t="e">
        <f t="shared" si="23"/>
        <v>#VALUE!</v>
      </c>
    </row>
    <row r="28">
      <c r="N28" s="25"/>
      <c r="O28" s="25" t="e">
        <f t="shared" ref="O28:BF28" si="24">SUBTOTAL(9,O22:O27)</f>
        <v>#VALUE!</v>
      </c>
      <c r="P28" s="25" t="e">
        <f t="shared" si="24"/>
        <v>#VALUE!</v>
      </c>
      <c r="Q28" s="25" t="e">
        <f t="shared" si="24"/>
        <v>#VALUE!</v>
      </c>
      <c r="R28" s="25" t="e">
        <f t="shared" si="24"/>
        <v>#VALUE!</v>
      </c>
      <c r="S28" s="25" t="e">
        <f t="shared" si="24"/>
        <v>#VALUE!</v>
      </c>
      <c r="T28" s="25" t="e">
        <f t="shared" si="24"/>
        <v>#VALUE!</v>
      </c>
      <c r="U28" s="25" t="e">
        <f t="shared" si="24"/>
        <v>#VALUE!</v>
      </c>
      <c r="V28" s="25" t="e">
        <f t="shared" si="24"/>
        <v>#VALUE!</v>
      </c>
      <c r="W28" s="25" t="e">
        <f t="shared" si="24"/>
        <v>#VALUE!</v>
      </c>
      <c r="X28" s="25" t="e">
        <f t="shared" si="24"/>
        <v>#VALUE!</v>
      </c>
      <c r="Y28" s="25" t="e">
        <f t="shared" si="24"/>
        <v>#VALUE!</v>
      </c>
      <c r="Z28" s="25" t="e">
        <f t="shared" si="24"/>
        <v>#VALUE!</v>
      </c>
      <c r="AA28" s="25" t="e">
        <f t="shared" si="24"/>
        <v>#VALUE!</v>
      </c>
      <c r="AB28" s="25" t="e">
        <f t="shared" si="24"/>
        <v>#VALUE!</v>
      </c>
      <c r="AC28" s="25" t="e">
        <f t="shared" si="24"/>
        <v>#VALUE!</v>
      </c>
      <c r="AD28" s="25" t="e">
        <f t="shared" si="24"/>
        <v>#VALUE!</v>
      </c>
      <c r="AE28" s="25" t="e">
        <f t="shared" si="24"/>
        <v>#VALUE!</v>
      </c>
      <c r="AF28" s="25" t="e">
        <f t="shared" si="24"/>
        <v>#VALUE!</v>
      </c>
      <c r="AG28" s="25" t="e">
        <f t="shared" si="24"/>
        <v>#VALUE!</v>
      </c>
      <c r="AH28" s="25" t="e">
        <f t="shared" si="24"/>
        <v>#VALUE!</v>
      </c>
      <c r="AI28" s="25" t="e">
        <f t="shared" si="24"/>
        <v>#VALUE!</v>
      </c>
      <c r="AJ28" s="25" t="e">
        <f t="shared" si="24"/>
        <v>#VALUE!</v>
      </c>
      <c r="AK28" s="25" t="e">
        <f t="shared" si="24"/>
        <v>#VALUE!</v>
      </c>
      <c r="AL28" s="25" t="e">
        <f t="shared" si="24"/>
        <v>#VALUE!</v>
      </c>
      <c r="AM28" s="25" t="e">
        <f t="shared" si="24"/>
        <v>#VALUE!</v>
      </c>
      <c r="AN28" s="25" t="e">
        <f t="shared" si="24"/>
        <v>#VALUE!</v>
      </c>
      <c r="AO28" s="25" t="e">
        <f t="shared" si="24"/>
        <v>#VALUE!</v>
      </c>
      <c r="AP28" s="25" t="e">
        <f t="shared" si="24"/>
        <v>#VALUE!</v>
      </c>
      <c r="AQ28" s="25" t="e">
        <f t="shared" si="24"/>
        <v>#VALUE!</v>
      </c>
      <c r="AR28" s="25" t="e">
        <f t="shared" si="24"/>
        <v>#VALUE!</v>
      </c>
      <c r="AS28" s="25" t="e">
        <f t="shared" si="24"/>
        <v>#VALUE!</v>
      </c>
      <c r="AT28" s="25" t="e">
        <f t="shared" si="24"/>
        <v>#VALUE!</v>
      </c>
      <c r="AU28" s="25" t="e">
        <f t="shared" si="24"/>
        <v>#VALUE!</v>
      </c>
      <c r="AV28" s="25" t="e">
        <f t="shared" si="24"/>
        <v>#VALUE!</v>
      </c>
      <c r="AW28" s="25" t="e">
        <f t="shared" si="24"/>
        <v>#VALUE!</v>
      </c>
      <c r="AX28" s="25" t="e">
        <f t="shared" si="24"/>
        <v>#VALUE!</v>
      </c>
      <c r="AY28" s="25" t="e">
        <f t="shared" si="24"/>
        <v>#VALUE!</v>
      </c>
      <c r="AZ28" s="25" t="e">
        <f t="shared" si="24"/>
        <v>#VALUE!</v>
      </c>
      <c r="BA28" s="25" t="e">
        <f t="shared" si="24"/>
        <v>#VALUE!</v>
      </c>
      <c r="BB28" s="25" t="e">
        <f t="shared" si="24"/>
        <v>#VALUE!</v>
      </c>
      <c r="BC28" s="25" t="e">
        <f t="shared" si="24"/>
        <v>#VALUE!</v>
      </c>
      <c r="BD28" s="25" t="e">
        <f t="shared" si="24"/>
        <v>#VALUE!</v>
      </c>
      <c r="BE28" s="25" t="e">
        <f t="shared" si="24"/>
        <v>#VALUE!</v>
      </c>
      <c r="BF28" s="25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24" t="str">
        <f t="shared" ref="A1:J1" si="0">A11</f>
        <v>UnmodifiedUltimateDurationCategory</v>
      </c>
      <c r="B1" s="16" t="n">
        <f t="shared" si="0"/>
        <v>2015</v>
      </c>
      <c r="C1" s="16" t="n">
        <f t="shared" si="0"/>
        <v>2021</v>
      </c>
      <c r="D1" s="16" t="n">
        <f t="shared" si="0"/>
        <v>2022</v>
      </c>
      <c r="E1" s="16" t="n">
        <f t="shared" si="0"/>
        <v>2023</v>
      </c>
      <c r="F1" s="16" t="str">
        <f t="shared" si="0"/>
        <v>2021-2022</v>
      </c>
      <c r="G1" s="16" t="str">
        <f t="shared" si="0"/>
        <v>2015-2022</v>
      </c>
      <c r="H1" s="16" t="str">
        <f t="shared" si="0"/>
        <v>2023/2022</v>
      </c>
      <c r="I1" s="16" t="str">
        <f t="shared" si="0"/>
        <v>Share 2022</v>
      </c>
      <c r="J1" s="16" t="str">
        <f t="shared" si="0"/>
        <v>Share 2023</v>
      </c>
      <c r="L1" s="1" t="s">
        <v>125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t="s">
        <v>33</v>
      </c>
    </row>
    <row r="2">
      <c r="L2" s="9" t="s">
        <v>126</v>
      </c>
      <c r="W2" s="41" t="n">
        <v>74734263.211500004</v>
      </c>
      <c r="X2" s="41" t="n">
        <v>651380321.62720001</v>
      </c>
      <c r="Y2" s="41" t="n">
        <v>2369331120.6525998</v>
      </c>
      <c r="Z2" s="41" t="n">
        <v>389472349.0226</v>
      </c>
      <c r="AA2" s="41" t="n">
        <v>926767810.755</v>
      </c>
      <c r="AB2" s="41" t="n">
        <v>2068972351.9121001</v>
      </c>
      <c r="AC2" s="41" t="n">
        <v>9040956617.3367004</v>
      </c>
      <c r="AD2" s="41" t="n">
        <v>28856537613.895901</v>
      </c>
      <c r="AE2" s="41" t="n">
        <v>32918333255.053299</v>
      </c>
      <c r="AF2" s="41" t="n">
        <v>27982781954.174599</v>
      </c>
      <c r="AG2" s="41" t="n">
        <v>26925101823.864201</v>
      </c>
      <c r="AH2" s="41" t="n">
        <v>25383249734.852299</v>
      </c>
      <c r="AI2" s="41" t="n">
        <v>23787502633.623001</v>
      </c>
      <c r="AJ2" s="41" t="n">
        <v>19382392583.226101</v>
      </c>
      <c r="AK2" s="41" t="n">
        <v>30746778965.980701</v>
      </c>
      <c r="AL2" s="41" t="n">
        <v>27795380308.010201</v>
      </c>
      <c r="AM2" s="41" t="n">
        <v>28805789808.569698</v>
      </c>
      <c r="AN2" s="41" t="n">
        <v>29380050202.182201</v>
      </c>
      <c r="AO2" s="41" t="n">
        <v>33683745670.699699</v>
      </c>
      <c r="AP2" s="41" t="n">
        <v>28523254221.894501</v>
      </c>
      <c r="AQ2" s="41" t="n">
        <v>28203525700.0359</v>
      </c>
      <c r="AR2" s="41" t="n">
        <v>28935635884.5672</v>
      </c>
      <c r="AS2" s="41" t="n">
        <v>36928750733.372597</v>
      </c>
      <c r="AT2" t="n">
        <v>16422929412.2689</v>
      </c>
    </row>
    <row r="3">
      <c r="L3" s="9" t="s">
        <v>127</v>
      </c>
      <c r="V3" t="n">
        <v>3325939</v>
      </c>
      <c r="W3" s="41" t="n">
        <v>1135593048.9812</v>
      </c>
      <c r="X3" s="41" t="n">
        <v>4073193634.4717999</v>
      </c>
      <c r="Y3" s="41" t="n">
        <v>2801053908.6062999</v>
      </c>
      <c r="Z3" s="41" t="n">
        <v>5595888693.4327002</v>
      </c>
      <c r="AA3" s="41" t="n">
        <v>5968754342.2356005</v>
      </c>
      <c r="AB3" s="41" t="n">
        <v>10006023494.073299</v>
      </c>
      <c r="AC3" s="41" t="n">
        <v>16919146661.094999</v>
      </c>
      <c r="AD3" s="41" t="n">
        <v>49428273280.771301</v>
      </c>
      <c r="AE3" s="41" t="n">
        <v>64497043804.839897</v>
      </c>
      <c r="AF3" s="41" t="n">
        <v>71993109031.364502</v>
      </c>
      <c r="AG3" s="41" t="n">
        <v>67756887257.235703</v>
      </c>
      <c r="AH3" s="41" t="n">
        <v>64586846165.283798</v>
      </c>
      <c r="AI3" s="41" t="n">
        <v>67599850291.772697</v>
      </c>
      <c r="AJ3" s="41" t="n">
        <v>51205929042.384201</v>
      </c>
      <c r="AK3" s="41" t="n">
        <v>41645844951.572502</v>
      </c>
      <c r="AL3" s="41" t="n">
        <v>42797987636.202797</v>
      </c>
      <c r="AM3" s="41" t="n">
        <v>47604813509.662804</v>
      </c>
      <c r="AN3" s="41" t="n">
        <v>57417371953.536499</v>
      </c>
      <c r="AO3" s="41" t="n">
        <v>65349833722.916199</v>
      </c>
      <c r="AP3" s="41" t="n">
        <v>72771041702.474396</v>
      </c>
      <c r="AQ3" s="41" t="n">
        <v>92939493551.814896</v>
      </c>
      <c r="AR3" s="41" t="n">
        <v>59652985765.793297</v>
      </c>
      <c r="AS3" s="41" t="n">
        <v>64894316909.0513</v>
      </c>
      <c r="AT3" t="n">
        <v>29012879105.6647</v>
      </c>
    </row>
    <row r="4">
      <c r="L4" s="9" t="s">
        <v>128</v>
      </c>
      <c r="M4" s="1" t="n">
        <v>1135000</v>
      </c>
      <c r="N4" s="1" t="n">
        <v>3869000</v>
      </c>
      <c r="O4" s="1"/>
      <c r="P4" s="1" t="n">
        <v>2766869</v>
      </c>
      <c r="Q4" s="1" t="n">
        <v>1621810</v>
      </c>
      <c r="R4" s="1" t="n">
        <v>486569</v>
      </c>
      <c r="S4" s="1" t="n">
        <v>262350</v>
      </c>
      <c r="V4" t="n">
        <v>2850000</v>
      </c>
      <c r="W4" s="41" t="n">
        <v>2488488999.5</v>
      </c>
      <c r="X4" s="41" t="n">
        <v>3599840064.1739001</v>
      </c>
      <c r="Y4" s="41" t="n">
        <v>6015953466.0032997</v>
      </c>
      <c r="Z4" s="41" t="n">
        <v>7646423825.5375996</v>
      </c>
      <c r="AA4" s="41" t="n">
        <v>12781940178.976101</v>
      </c>
      <c r="AB4" s="41" t="n">
        <v>12707016832.746</v>
      </c>
      <c r="AC4" s="41" t="n">
        <v>18382045354.485401</v>
      </c>
      <c r="AD4" s="41" t="n">
        <v>43013018813.9571</v>
      </c>
      <c r="AE4" s="41" t="n">
        <v>61456442943.085899</v>
      </c>
      <c r="AF4" s="41" t="n">
        <v>64889783890.983498</v>
      </c>
      <c r="AG4" s="41" t="n">
        <v>63572657191.734901</v>
      </c>
      <c r="AH4" s="41" t="n">
        <v>63725600442.464302</v>
      </c>
      <c r="AI4" s="41" t="n">
        <v>65815030221.432098</v>
      </c>
      <c r="AJ4" s="41" t="n">
        <v>66981678840.504898</v>
      </c>
      <c r="AK4" s="41" t="n">
        <v>58302653259.290604</v>
      </c>
      <c r="AL4" s="41" t="n">
        <v>58391446511.951897</v>
      </c>
      <c r="AM4" s="41" t="n">
        <v>65460538451.463799</v>
      </c>
      <c r="AN4" s="41" t="n">
        <v>68049499095.304298</v>
      </c>
      <c r="AO4" s="41" t="n">
        <v>80071038165.365707</v>
      </c>
      <c r="AP4" s="41" t="n">
        <v>85734457565.216507</v>
      </c>
      <c r="AQ4" s="41" t="n">
        <v>81992826230.759995</v>
      </c>
      <c r="AR4" s="41" t="n">
        <v>73088473628.209702</v>
      </c>
      <c r="AS4" s="41" t="n">
        <v>80019283711.344193</v>
      </c>
      <c r="AT4" t="n">
        <v>36744921917.703003</v>
      </c>
    </row>
    <row r="5">
      <c r="L5" s="9" t="s">
        <v>129</v>
      </c>
      <c r="V5" s="1"/>
      <c r="W5" s="41" t="n">
        <v>343143083.98189998</v>
      </c>
      <c r="X5" s="41" t="n">
        <v>512987622.16229999</v>
      </c>
      <c r="Y5" s="41" t="n">
        <v>1555406585.2706001</v>
      </c>
      <c r="Z5" s="41" t="n">
        <v>3214333050.0116</v>
      </c>
      <c r="AA5" s="41" t="n">
        <v>3670535009.3269</v>
      </c>
      <c r="AB5" s="41" t="n">
        <v>7142400056.4632998</v>
      </c>
      <c r="AC5" s="41" t="n">
        <v>13399770947.028</v>
      </c>
      <c r="AD5" s="41" t="n">
        <v>32685815323.909401</v>
      </c>
      <c r="AE5" s="41" t="n">
        <v>41313453303.1465</v>
      </c>
      <c r="AF5" s="41" t="n">
        <v>38849292616.935204</v>
      </c>
      <c r="AG5" s="41" t="n">
        <v>41828046587.039101</v>
      </c>
      <c r="AH5" s="41" t="n">
        <v>45956875766.480301</v>
      </c>
      <c r="AI5" s="41" t="n">
        <v>41292247804.183601</v>
      </c>
      <c r="AJ5" s="41" t="n">
        <v>27466288391.1796</v>
      </c>
      <c r="AK5" s="41" t="n">
        <v>24160509911.494999</v>
      </c>
      <c r="AL5" s="41" t="n">
        <v>26125702052.733601</v>
      </c>
      <c r="AM5" s="41" t="n">
        <v>24403575266.768398</v>
      </c>
      <c r="AN5" s="41" t="n">
        <v>33231180408.836201</v>
      </c>
      <c r="AO5" s="41" t="n">
        <v>28223678359.408401</v>
      </c>
      <c r="AP5" s="41" t="n">
        <v>25021986219.673901</v>
      </c>
      <c r="AQ5" s="41" t="n">
        <v>28368396802.814201</v>
      </c>
      <c r="AR5" s="41" t="n">
        <v>33302321035.636002</v>
      </c>
      <c r="AS5" s="41" t="n">
        <v>35038088413.737999</v>
      </c>
      <c r="AT5" t="n">
        <v>11906482848.948999</v>
      </c>
    </row>
    <row r="6">
      <c r="L6" s="9" t="s">
        <v>130</v>
      </c>
      <c r="M6" s="1" t="n">
        <v>1499432000</v>
      </c>
      <c r="N6" s="1" t="n">
        <v>237541000</v>
      </c>
      <c r="O6" t="n">
        <v>364081104</v>
      </c>
      <c r="P6" s="1" t="n">
        <v>313330343</v>
      </c>
      <c r="Q6" s="1" t="n">
        <v>543901007</v>
      </c>
      <c r="R6" s="1" t="n">
        <v>665199848</v>
      </c>
      <c r="S6" s="1" t="n">
        <v>7555413</v>
      </c>
      <c r="T6" t="n">
        <v>38487552</v>
      </c>
      <c r="U6" t="n">
        <v>1052459050</v>
      </c>
      <c r="V6" s="1" t="n">
        <v>986981234</v>
      </c>
      <c r="W6" s="41" t="n">
        <v>5017460203.1224003</v>
      </c>
      <c r="X6" s="41" t="n">
        <v>8192697170.7767</v>
      </c>
      <c r="Y6" s="41" t="n">
        <v>17486318785.813599</v>
      </c>
      <c r="Z6" s="41" t="n">
        <v>30626288568.282101</v>
      </c>
      <c r="AA6" s="41" t="n">
        <v>40512720818.4011</v>
      </c>
      <c r="AB6" s="41" t="n">
        <v>51815186667.753197</v>
      </c>
      <c r="AC6" s="41" t="n">
        <v>65772432684.280701</v>
      </c>
      <c r="AD6" s="41" t="n">
        <v>81077775950.007599</v>
      </c>
      <c r="AE6" s="41" t="n">
        <v>94098037211.687897</v>
      </c>
      <c r="AF6" s="41" t="n">
        <v>92696048220.526901</v>
      </c>
      <c r="AG6" s="41" t="n">
        <v>82609319218.001602</v>
      </c>
      <c r="AH6" s="41" t="n">
        <v>90735877562.089203</v>
      </c>
      <c r="AI6" s="41" t="n">
        <v>91053079275.407104</v>
      </c>
      <c r="AJ6" s="41" t="n">
        <v>85766613506.128006</v>
      </c>
      <c r="AK6" s="41" t="n">
        <v>74118708907.793396</v>
      </c>
      <c r="AL6" s="41" t="n">
        <v>67818107774.569199</v>
      </c>
      <c r="AM6" s="41" t="n">
        <v>79407671997.071701</v>
      </c>
      <c r="AN6" s="41" t="n">
        <v>80942450240.406799</v>
      </c>
      <c r="AO6" s="41" t="n">
        <v>95121752375.315903</v>
      </c>
      <c r="AP6" s="41" t="n">
        <v>117010753285.659</v>
      </c>
      <c r="AQ6" s="41" t="n">
        <v>126447924395.129</v>
      </c>
      <c r="AR6" s="41" t="n">
        <v>118797441322.72701</v>
      </c>
      <c r="AS6" s="41" t="n">
        <v>129048417577.283</v>
      </c>
      <c r="AT6" t="n">
        <v>90725890721.248398</v>
      </c>
    </row>
    <row r="7">
      <c r="L7" s="9" t="s">
        <v>131</v>
      </c>
      <c r="M7" s="1" t="n">
        <v>2200000</v>
      </c>
      <c r="N7" s="1" t="n">
        <v>387000</v>
      </c>
      <c r="O7" s="1" t="n">
        <v>2335875</v>
      </c>
      <c r="P7" s="1" t="n">
        <v>4100000</v>
      </c>
      <c r="Q7" s="1" t="n">
        <v>1450000</v>
      </c>
      <c r="R7" s="1" t="n">
        <v>600000</v>
      </c>
      <c r="S7" s="1" t="n">
        <v>-245000</v>
      </c>
      <c r="T7" s="1"/>
      <c r="U7" s="1"/>
      <c r="V7" s="1"/>
      <c r="W7" s="41" t="n">
        <v>995882938.29040003</v>
      </c>
      <c r="X7" s="41" t="n">
        <v>1727062264.7525001</v>
      </c>
      <c r="Y7" s="41" t="n">
        <v>3828081469.2677999</v>
      </c>
      <c r="Z7" s="41" t="n">
        <v>8312847238.1039</v>
      </c>
      <c r="AA7" s="41" t="n">
        <v>6488614279.3282003</v>
      </c>
      <c r="AB7" s="41" t="n">
        <v>9320351023.9062996</v>
      </c>
      <c r="AC7" s="41" t="n">
        <v>14305397663.6952</v>
      </c>
      <c r="AD7" s="41" t="n">
        <v>41150939311.035599</v>
      </c>
      <c r="AE7" s="41" t="n">
        <v>53100621925.814301</v>
      </c>
      <c r="AF7" s="41" t="n">
        <v>62151502496.308601</v>
      </c>
      <c r="AG7" s="41" t="n">
        <v>65971425889.149399</v>
      </c>
      <c r="AH7" s="41" t="n">
        <v>67153848761.326103</v>
      </c>
      <c r="AI7" s="41" t="n">
        <v>62588138394.781303</v>
      </c>
      <c r="AJ7" s="41" t="n">
        <v>50536606062.958</v>
      </c>
      <c r="AK7" s="41" t="n">
        <v>51537548736.9748</v>
      </c>
      <c r="AL7" s="41" t="n">
        <v>48770671225.681099</v>
      </c>
      <c r="AM7" s="41" t="n">
        <v>50284326446.8601</v>
      </c>
      <c r="AN7" s="41" t="n">
        <v>49643695623.074402</v>
      </c>
      <c r="AO7" s="41" t="n">
        <v>55218849243.165398</v>
      </c>
      <c r="AP7" s="41" t="n">
        <v>54795830259.398201</v>
      </c>
      <c r="AQ7" s="41" t="n">
        <v>63790385257.301697</v>
      </c>
      <c r="AR7" s="41" t="n">
        <v>71747565105.793503</v>
      </c>
      <c r="AS7" s="41" t="n">
        <v>67911576621.5159</v>
      </c>
      <c r="AT7" t="n">
        <v>31035713806.674702</v>
      </c>
    </row>
    <row r="8">
      <c r="L8" s="9"/>
      <c r="M8" s="1" t="n">
        <v>118847362405</v>
      </c>
      <c r="N8" s="1" t="n">
        <v>135912396844</v>
      </c>
      <c r="O8" s="1" t="n">
        <v>123040243571</v>
      </c>
      <c r="P8" s="1" t="n">
        <v>121053184930</v>
      </c>
      <c r="Q8" s="1" t="n">
        <v>116614929908</v>
      </c>
      <c r="R8" s="1" t="n">
        <v>115925728451</v>
      </c>
      <c r="S8" s="1" t="n">
        <v>118441206335</v>
      </c>
      <c r="T8" s="1" t="n">
        <v>115943664327</v>
      </c>
      <c r="U8" s="1" t="n">
        <v>115913423117</v>
      </c>
      <c r="V8" s="1" t="n">
        <v>121191879315</v>
      </c>
      <c r="W8" s="41" t="n">
        <v>122123183969.3</v>
      </c>
      <c r="X8" s="41" t="n">
        <v>125236477465.87199</v>
      </c>
      <c r="Y8" s="41" t="n">
        <v>135754375890.51401</v>
      </c>
      <c r="Z8" s="41" t="n">
        <v>155747833787.94699</v>
      </c>
      <c r="AA8" s="41" t="n">
        <v>159412624609.76599</v>
      </c>
      <c r="AB8" s="41" t="n">
        <v>172603410599.03601</v>
      </c>
      <c r="AC8" s="41" t="n">
        <v>157345428182.93201</v>
      </c>
      <c r="AD8" s="41" t="n">
        <v>51941120287.331902</v>
      </c>
      <c r="AE8" s="41" t="n">
        <v>30604167303.7766</v>
      </c>
      <c r="AF8" s="41" t="n">
        <v>22992862576.691898</v>
      </c>
      <c r="AG8" s="41" t="n">
        <v>13740430873.9828</v>
      </c>
      <c r="AH8" s="41" t="n">
        <v>11023617528.6661</v>
      </c>
      <c r="AI8" s="41" t="n">
        <v>5500582034.3870001</v>
      </c>
      <c r="AJ8" s="41" t="n">
        <v>5241543916.3006001</v>
      </c>
      <c r="AK8" s="41" t="n">
        <v>2772315891.3920002</v>
      </c>
      <c r="AL8" s="41" t="n">
        <v>2485146257.4755998</v>
      </c>
      <c r="AM8" s="41" t="n">
        <v>2395070147.9956002</v>
      </c>
      <c r="AN8" s="41" t="n">
        <v>1951599281.9978001</v>
      </c>
      <c r="AO8" s="41" t="n">
        <v>1286923216.5804999</v>
      </c>
      <c r="AP8" s="41" t="n">
        <v>-1917104.3713</v>
      </c>
      <c r="AQ8" s="41" t="n">
        <v>858947165.73239994</v>
      </c>
      <c r="AR8" s="41" t="n">
        <v>1539465854.9308</v>
      </c>
      <c r="AS8" s="41" t="n">
        <v>480258082.89829999</v>
      </c>
      <c r="AT8" t="n">
        <v>151728558.21689999</v>
      </c>
    </row>
    <row r="9">
      <c r="L9" s="1" t="s">
        <v>39</v>
      </c>
      <c r="M9" s="41" t="n">
        <f t="shared" ref="M9:AT9" si="1">SUBTOTAL(9,M2:M8)</f>
        <v>120350129405</v>
      </c>
      <c r="N9" s="41" t="n">
        <f t="shared" si="1"/>
        <v>136154193844</v>
      </c>
      <c r="O9" s="41" t="n">
        <f t="shared" si="1"/>
        <v>123406660550</v>
      </c>
      <c r="P9" s="41" t="n">
        <f t="shared" si="1"/>
        <v>121373382142</v>
      </c>
      <c r="Q9" s="41" t="n">
        <f t="shared" si="1"/>
        <v>117161902725</v>
      </c>
      <c r="R9" s="41" t="n">
        <f t="shared" si="1"/>
        <v>116592014868</v>
      </c>
      <c r="S9" s="41" t="n">
        <f t="shared" si="1"/>
        <v>118448779098</v>
      </c>
      <c r="T9" s="41" t="n">
        <f t="shared" si="1"/>
        <v>115982151879</v>
      </c>
      <c r="U9" s="41" t="n">
        <f t="shared" si="1"/>
        <v>116965882167</v>
      </c>
      <c r="V9" s="41" t="n">
        <f t="shared" si="1"/>
        <v>122185036488</v>
      </c>
      <c r="W9" s="41" t="n">
        <f t="shared" si="1"/>
        <v>132178486506.38741</v>
      </c>
      <c r="X9" s="41" t="n">
        <f t="shared" si="1"/>
        <v>143993638543.8364</v>
      </c>
      <c r="Y9" s="41" t="n">
        <f t="shared" si="1"/>
        <v>169810521226.1282</v>
      </c>
      <c r="Z9" s="41" t="n">
        <f t="shared" si="1"/>
        <v>211533087512.33749</v>
      </c>
      <c r="AA9" s="41" t="n">
        <f t="shared" si="1"/>
        <v>229761957048.78888</v>
      </c>
      <c r="AB9" s="41" t="n">
        <f t="shared" si="1"/>
        <v>265663361025.8902</v>
      </c>
      <c r="AC9" s="41" t="n">
        <f t="shared" si="1"/>
        <v>295165178110.85303</v>
      </c>
      <c r="AD9" s="41" t="n">
        <f t="shared" si="1"/>
        <v>328153480580.90881</v>
      </c>
      <c r="AE9" s="41" t="n">
        <f t="shared" si="1"/>
        <v>377988099747.40442</v>
      </c>
      <c r="AF9" s="41" t="n">
        <f t="shared" si="1"/>
        <v>381555380786.98517</v>
      </c>
      <c r="AG9" s="41" t="n">
        <f t="shared" si="1"/>
        <v>362403868841.00769</v>
      </c>
      <c r="AH9" s="41" t="n">
        <f t="shared" si="1"/>
        <v>368565915961.16211</v>
      </c>
      <c r="AI9" s="41" t="n">
        <f t="shared" si="1"/>
        <v>357636430655.58679</v>
      </c>
      <c r="AJ9" s="41" t="n">
        <f t="shared" si="1"/>
        <v>306581052342.6814</v>
      </c>
      <c r="AK9" s="41" t="n">
        <f t="shared" si="1"/>
        <v>283284360624.49902</v>
      </c>
      <c r="AL9" s="41" t="n">
        <f t="shared" si="1"/>
        <v>274184441766.62439</v>
      </c>
      <c r="AM9" s="41" t="n">
        <f t="shared" si="1"/>
        <v>298361785628.39209</v>
      </c>
      <c r="AN9" s="41" t="n">
        <f t="shared" si="1"/>
        <v>320615846805.33826</v>
      </c>
      <c r="AO9" s="41" t="n">
        <f t="shared" si="1"/>
        <v>358955820753.45184</v>
      </c>
      <c r="AP9" s="41" t="n">
        <f t="shared" si="1"/>
        <v>383855406149.94519</v>
      </c>
      <c r="AQ9" s="41" t="n">
        <f t="shared" si="1"/>
        <v>422601499103.58807</v>
      </c>
      <c r="AR9" s="41" t="n">
        <f t="shared" si="1"/>
        <v>387063888597.65747</v>
      </c>
      <c r="AS9" s="41" t="n">
        <f t="shared" si="1"/>
        <v>414320692049.20325</v>
      </c>
      <c r="AT9" s="41" t="n">
        <f t="shared" si="1"/>
        <v>216000546370.72559</v>
      </c>
    </row>
    <row r="10">
      <c r="A10" s="1" t="n">
        <v>1000000000</v>
      </c>
    </row>
    <row r="11">
      <c r="A11" s="33" t="str">
        <f t="shared" ref="A11:A19" si="2">L11</f>
        <v>UnmodifiedUltimateDurationCategory</v>
      </c>
      <c r="B11" s="31" t="n">
        <f t="shared" ref="B11:B19" si="3">AL11</f>
        <v>2015</v>
      </c>
      <c r="C11" s="16" t="n">
        <f t="shared" ref="C11:C19" si="4">AR11</f>
        <v>2021</v>
      </c>
      <c r="D11" s="16" t="n">
        <f t="shared" ref="D11:D19" si="5">AS11</f>
        <v>2022</v>
      </c>
      <c r="E11" s="16" t="n">
        <f t="shared" ref="E11:E19" si="6">AT11</f>
        <v>2023</v>
      </c>
      <c r="F11" s="16" t="str">
        <f>C11&amp;"-"&amp;$D11</f>
        <v>2021-2022</v>
      </c>
      <c r="G11" s="16" t="str">
        <f>B11&amp;"-"&amp;$D11</f>
        <v>2015-2022</v>
      </c>
      <c r="H11" s="16" t="str">
        <f>$E11&amp;"/"&amp;D11</f>
        <v>2023/2022</v>
      </c>
      <c r="I11" s="16" t="str">
        <f>"Share "&amp;AS11</f>
        <v>Share 2022</v>
      </c>
      <c r="J11" s="16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27" t="str">
        <f t="shared" si="2"/>
        <v>&lt;=2 Months</v>
      </c>
      <c r="B12" s="18" t="n">
        <f t="shared" si="3"/>
        <v>33.33910128638329</v>
      </c>
      <c r="C12" s="18" t="n">
        <f t="shared" si="4"/>
        <v>30.940516502613995</v>
      </c>
      <c r="D12" s="18" t="n">
        <f t="shared" si="5"/>
        <v>36.928750733372596</v>
      </c>
      <c r="E12" s="18" t="n">
        <f t="shared" si="6"/>
        <v>15.664163459002721</v>
      </c>
      <c r="F12" s="29" t="n">
        <f t="shared" ref="F12:F20" si="9">(D12/C12)-1</f>
        <v>0.19354021547289579</v>
      </c>
      <c r="G12" s="25" t="n">
        <f>(D12/B12)-1</f>
        <v>0.10767085219706951</v>
      </c>
      <c r="H12" s="25" t="n">
        <f t="shared" ref="H12:H20" si="10">E12/D12</f>
        <v>0.42417257957353482</v>
      </c>
      <c r="I12" s="11" t="n">
        <f t="shared" ref="I12:J19" si="11">AS23</f>
        <v>8.9130838604090448E-2</v>
      </c>
      <c r="J12" s="11" t="n">
        <f t="shared" si="11"/>
        <v>7.6031888290143193E-2</v>
      </c>
      <c r="L12" s="1" t="str">
        <f t="shared" ref="L12:L19" si="12">L2</f>
        <v>&lt;=2 Months</v>
      </c>
      <c r="M12" s="90" t="str">
        <f t="shared" ref="M12:AT12" si="13">IF(M2="","",M2/VLOOKUP(M$11,deflator,2,FALSE)/$A$10)</f>
      </c>
      <c r="N12" s="90" t="str">
        <f t="shared" si="13"/>
      </c>
      <c r="O12" s="90" t="str">
        <f t="shared" si="13"/>
      </c>
      <c r="P12" s="90" t="str">
        <f t="shared" si="13"/>
      </c>
      <c r="Q12" s="90" t="str">
        <f t="shared" si="13"/>
      </c>
      <c r="R12" s="90" t="str">
        <f t="shared" si="13"/>
      </c>
      <c r="S12" s="90" t="str">
        <f t="shared" si="13"/>
      </c>
      <c r="T12" s="90" t="str">
        <f t="shared" si="13"/>
      </c>
      <c r="U12" s="90" t="str">
        <f t="shared" si="13"/>
      </c>
      <c r="V12" s="90" t="str">
        <f t="shared" si="13"/>
      </c>
      <c r="W12" s="90" t="e">
        <f t="shared" si="13"/>
        <v>#N/A</v>
      </c>
      <c r="X12" s="90" t="e">
        <f t="shared" si="13"/>
        <v>#N/A</v>
      </c>
      <c r="Y12" s="90" t="e">
        <f t="shared" si="13"/>
        <v>#N/A</v>
      </c>
      <c r="Z12" s="90" t="e">
        <f t="shared" si="13"/>
        <v>#N/A</v>
      </c>
      <c r="AA12" s="90" t="e">
        <f t="shared" si="13"/>
        <v>#N/A</v>
      </c>
      <c r="AB12" s="90" t="e">
        <f t="shared" si="13"/>
        <v>#N/A</v>
      </c>
      <c r="AC12" s="90" t="e">
        <f t="shared" si="13"/>
        <v>#N/A</v>
      </c>
      <c r="AD12" s="90" t="n">
        <f t="shared" si="13"/>
        <v>39.268465327772162</v>
      </c>
      <c r="AE12" s="90" t="n">
        <f t="shared" si="13"/>
        <v>43.880657405485337</v>
      </c>
      <c r="AF12" s="90" t="n">
        <f t="shared" si="13"/>
        <v>36.926246816065671</v>
      </c>
      <c r="AG12" s="90" t="n">
        <f t="shared" si="13"/>
        <v>35.224164464444144</v>
      </c>
      <c r="AH12" s="90" t="n">
        <f t="shared" si="13"/>
        <v>32.551045189892378</v>
      </c>
      <c r="AI12" s="90" t="n">
        <f t="shared" si="13"/>
        <v>29.955602060805916</v>
      </c>
      <c r="AJ12" s="90" t="n">
        <f t="shared" si="13"/>
        <v>23.969603230094851</v>
      </c>
      <c r="AK12" s="90" t="n">
        <f t="shared" si="13"/>
        <v>37.301944855375162</v>
      </c>
      <c r="AL12" s="90" t="n">
        <f t="shared" si="13"/>
        <v>33.33910128638329</v>
      </c>
      <c r="AM12" s="90" t="n">
        <f t="shared" si="13"/>
        <v>34.267080224668561</v>
      </c>
      <c r="AN12" s="90" t="n">
        <f t="shared" si="13"/>
        <v>34.337166810265281</v>
      </c>
      <c r="AO12" s="90" t="n">
        <f t="shared" si="13"/>
        <v>38.463856473285077</v>
      </c>
      <c r="AP12" s="90" t="n">
        <f t="shared" si="13"/>
        <v>31.9453344431777</v>
      </c>
      <c r="AQ12" s="90" t="n">
        <f t="shared" si="13"/>
        <v>31.17140594474073</v>
      </c>
      <c r="AR12" s="90" t="n">
        <f t="shared" si="13"/>
        <v>30.940516502613995</v>
      </c>
      <c r="AS12" s="90" t="n">
        <f t="shared" si="13"/>
        <v>36.928750733372596</v>
      </c>
      <c r="AT12" s="90" t="n">
        <f t="shared" si="13"/>
        <v>15.664163459002721</v>
      </c>
    </row>
    <row r="13">
      <c r="A13" s="27" t="str">
        <f t="shared" si="2"/>
        <v>&gt;1-2 Years</v>
      </c>
      <c r="B13" s="18" t="n">
        <f t="shared" si="3"/>
        <v>51.333942145974149</v>
      </c>
      <c r="C13" s="18" t="n">
        <f t="shared" si="4"/>
        <v>63.786197679558342</v>
      </c>
      <c r="D13" s="18" t="n">
        <f t="shared" si="5"/>
        <v>64.894316909051298</v>
      </c>
      <c r="E13" s="18" t="n">
        <f t="shared" si="6"/>
        <v>27.672437073735829</v>
      </c>
      <c r="F13" s="29" t="n">
        <f t="shared" si="9"/>
        <v>1.7372398258629573E-2</v>
      </c>
      <c r="G13" s="25" t="n">
        <f>(D13/B13)-1</f>
        <v>0.26416001180109294</v>
      </c>
      <c r="H13" s="25" t="n">
        <f t="shared" si="10"/>
        <v>0.42642311980136038</v>
      </c>
      <c r="I13" s="11" t="n">
        <f t="shared" si="11"/>
        <v>0.15662823062996978</v>
      </c>
      <c r="J13" s="11" t="n">
        <f t="shared" si="11"/>
        <v>0.13431854499048063</v>
      </c>
      <c r="L13" s="1" t="str">
        <f t="shared" si="12"/>
        <v>&gt;1-2 Years</v>
      </c>
      <c r="M13" s="90" t="str">
        <f t="shared" ref="M13:AT13" si="14">IF(M3="","",M3/VLOOKUP(M$11,deflator,2,FALSE)/$A$10)</f>
      </c>
      <c r="N13" s="90" t="str">
        <f t="shared" si="14"/>
      </c>
      <c r="O13" s="90" t="str">
        <f t="shared" si="14"/>
      </c>
      <c r="P13" s="90" t="str">
        <f t="shared" si="14"/>
      </c>
      <c r="Q13" s="90" t="str">
        <f t="shared" si="14"/>
      </c>
      <c r="R13" s="90" t="str">
        <f t="shared" si="14"/>
      </c>
      <c r="S13" s="90" t="str">
        <f t="shared" si="14"/>
      </c>
      <c r="T13" s="90" t="str">
        <f t="shared" si="14"/>
      </c>
      <c r="U13" s="90" t="str">
        <f t="shared" si="14"/>
      </c>
      <c r="V13" s="90" t="e">
        <f t="shared" si="14"/>
        <v>#N/A</v>
      </c>
      <c r="W13" s="90" t="e">
        <f t="shared" si="14"/>
        <v>#N/A</v>
      </c>
      <c r="X13" s="90" t="e">
        <f t="shared" si="14"/>
        <v>#N/A</v>
      </c>
      <c r="Y13" s="90" t="e">
        <f t="shared" si="14"/>
        <v>#N/A</v>
      </c>
      <c r="Z13" s="90" t="e">
        <f t="shared" si="14"/>
        <v>#N/A</v>
      </c>
      <c r="AA13" s="90" t="e">
        <f t="shared" si="14"/>
        <v>#N/A</v>
      </c>
      <c r="AB13" s="90" t="e">
        <f t="shared" si="14"/>
        <v>#N/A</v>
      </c>
      <c r="AC13" s="90" t="e">
        <f t="shared" si="14"/>
        <v>#N/A</v>
      </c>
      <c r="AD13" s="90" t="n">
        <f t="shared" si="14"/>
        <v>67.26283178904103</v>
      </c>
      <c r="AE13" s="90" t="n">
        <f t="shared" si="14"/>
        <v>85.975576616786924</v>
      </c>
      <c r="AF13" s="90" t="n">
        <f t="shared" si="14"/>
        <v>95.002538257333455</v>
      </c>
      <c r="AG13" s="90" t="n">
        <f t="shared" si="14"/>
        <v>88.641437865698734</v>
      </c>
      <c r="AH13" s="90" t="n">
        <f t="shared" si="14"/>
        <v>82.825066536383488</v>
      </c>
      <c r="AI13" s="90" t="n">
        <f t="shared" si="14"/>
        <v>85.12849145618685</v>
      </c>
      <c r="AJ13" s="90" t="n">
        <f t="shared" si="14"/>
        <v>63.324782887564858</v>
      </c>
      <c r="AK13" s="90" t="n">
        <f t="shared" si="14"/>
        <v>50.524674911732234</v>
      </c>
      <c r="AL13" s="90" t="n">
        <f t="shared" si="14"/>
        <v>51.333942145974149</v>
      </c>
      <c r="AM13" s="90" t="n">
        <f t="shared" si="14"/>
        <v>56.630211303239363</v>
      </c>
      <c r="AN13" s="90" t="n">
        <f t="shared" si="14"/>
        <v>67.105054790859185</v>
      </c>
      <c r="AO13" s="90" t="n">
        <f t="shared" si="14"/>
        <v>74.623726513224199</v>
      </c>
      <c r="AP13" s="90" t="n">
        <f t="shared" si="14"/>
        <v>81.501754564159654</v>
      </c>
      <c r="AQ13" s="90" t="n">
        <f t="shared" si="14"/>
        <v>102.71959302586585</v>
      </c>
      <c r="AR13" s="90" t="n">
        <f t="shared" si="14"/>
        <v>63.786197679558342</v>
      </c>
      <c r="AS13" s="90" t="n">
        <f t="shared" si="14"/>
        <v>64.894316909051298</v>
      </c>
      <c r="AT13" s="90" t="n">
        <f t="shared" si="14"/>
        <v>27.672437073735829</v>
      </c>
    </row>
    <row r="14">
      <c r="A14" s="27" t="str">
        <f t="shared" si="2"/>
        <v>&gt;2-4 Years</v>
      </c>
      <c r="B14" s="18" t="n">
        <f t="shared" si="3"/>
        <v>70.037478456784498</v>
      </c>
      <c r="C14" s="18" t="n">
        <f t="shared" si="4"/>
        <v>78.152598182596137</v>
      </c>
      <c r="D14" s="18" t="n">
        <f t="shared" si="5"/>
        <v>80.019283711344187</v>
      </c>
      <c r="E14" s="18" t="n">
        <f t="shared" si="6"/>
        <v>35.047246977582475</v>
      </c>
      <c r="F14" s="29" t="n">
        <f t="shared" si="9"/>
        <v>2.3885137182345639E-2</v>
      </c>
      <c r="G14" s="25" t="n">
        <f>(D14/B14)-1</f>
        <v>0.14252091129635391</v>
      </c>
      <c r="H14" s="25" t="n">
        <f t="shared" si="10"/>
        <v>0.43798501251285121</v>
      </c>
      <c r="I14" s="11" t="n">
        <f t="shared" si="11"/>
        <v>0.19313368906480147</v>
      </c>
      <c r="J14" s="11" t="n">
        <f t="shared" si="11"/>
        <v>0.17011494894386536</v>
      </c>
      <c r="L14" s="1" t="str">
        <f t="shared" si="12"/>
        <v>&gt;2-4 Years</v>
      </c>
      <c r="M14" s="90" t="e">
        <f t="shared" ref="M14:AT14" si="15">IF(M4="","",M4/VLOOKUP(M$11,deflator,2,FALSE)/$A$10)</f>
        <v>#N/A</v>
      </c>
      <c r="N14" s="90" t="e">
        <f t="shared" si="15"/>
        <v>#N/A</v>
      </c>
      <c r="O14" s="90" t="str">
        <f t="shared" si="15"/>
      </c>
      <c r="P14" s="90" t="e">
        <f t="shared" si="15"/>
        <v>#N/A</v>
      </c>
      <c r="Q14" s="90" t="e">
        <f t="shared" si="15"/>
        <v>#N/A</v>
      </c>
      <c r="R14" s="90" t="e">
        <f t="shared" si="15"/>
        <v>#N/A</v>
      </c>
      <c r="S14" s="90" t="e">
        <f t="shared" si="15"/>
        <v>#N/A</v>
      </c>
      <c r="T14" s="90" t="str">
        <f t="shared" si="15"/>
      </c>
      <c r="U14" s="90" t="str">
        <f t="shared" si="15"/>
      </c>
      <c r="V14" s="90" t="e">
        <f t="shared" si="15"/>
        <v>#N/A</v>
      </c>
      <c r="W14" s="90" t="e">
        <f t="shared" si="15"/>
        <v>#N/A</v>
      </c>
      <c r="X14" s="90" t="e">
        <f t="shared" si="15"/>
        <v>#N/A</v>
      </c>
      <c r="Y14" s="90" t="e">
        <f t="shared" si="15"/>
        <v>#N/A</v>
      </c>
      <c r="Z14" s="90" t="e">
        <f t="shared" si="15"/>
        <v>#N/A</v>
      </c>
      <c r="AA14" s="90" t="e">
        <f t="shared" si="15"/>
        <v>#N/A</v>
      </c>
      <c r="AB14" s="90" t="e">
        <f t="shared" si="15"/>
        <v>#N/A</v>
      </c>
      <c r="AC14" s="90" t="e">
        <f t="shared" si="15"/>
        <v>#N/A</v>
      </c>
      <c r="AD14" s="90" t="n">
        <f t="shared" si="15"/>
        <v>58.532844811060066</v>
      </c>
      <c r="AE14" s="90" t="n">
        <f t="shared" si="15"/>
        <v>81.922407712769925</v>
      </c>
      <c r="AF14" s="90" t="n">
        <f t="shared" si="15"/>
        <v>85.628947819541324</v>
      </c>
      <c r="AG14" s="90" t="n">
        <f t="shared" si="15"/>
        <v>83.167512123525995</v>
      </c>
      <c r="AH14" s="90" t="n">
        <f t="shared" si="15"/>
        <v>81.7206197560878</v>
      </c>
      <c r="AI14" s="90" t="n">
        <f t="shared" si="15"/>
        <v>82.880867542035773</v>
      </c>
      <c r="AJ14" s="90" t="n">
        <f t="shared" si="15"/>
        <v>82.834162944465092</v>
      </c>
      <c r="AK14" s="90" t="n">
        <f t="shared" si="15"/>
        <v>70.732689079607113</v>
      </c>
      <c r="AL14" s="90" t="n">
        <f t="shared" si="15"/>
        <v>70.037478456784498</v>
      </c>
      <c r="AM14" s="90" t="n">
        <f t="shared" si="15"/>
        <v>77.871203586960092</v>
      </c>
      <c r="AN14" s="90" t="n">
        <f t="shared" si="15"/>
        <v>79.531075873277686</v>
      </c>
      <c r="AO14" s="90" t="n">
        <f t="shared" si="15"/>
        <v>91.434039128807555</v>
      </c>
      <c r="AP14" s="90" t="n">
        <f t="shared" si="15"/>
        <v>96.020457515781899</v>
      </c>
      <c r="AQ14" s="90" t="n">
        <f t="shared" si="15"/>
        <v>90.620998884276105</v>
      </c>
      <c r="AR14" s="90" t="n">
        <f t="shared" si="15"/>
        <v>78.152598182596137</v>
      </c>
      <c r="AS14" s="90" t="n">
        <f t="shared" si="15"/>
        <v>80.019283711344187</v>
      </c>
      <c r="AT14" s="90" t="n">
        <f t="shared" si="15"/>
        <v>35.047246977582475</v>
      </c>
    </row>
    <row r="15">
      <c r="A15" s="27" t="str">
        <f t="shared" si="2"/>
        <v>&gt;2-7 Months</v>
      </c>
      <c r="B15" s="18" t="n">
        <f t="shared" si="3"/>
        <v>31.336409765292775</v>
      </c>
      <c r="C15" s="18" t="n">
        <f t="shared" si="4"/>
        <v>35.609758765591991</v>
      </c>
      <c r="D15" s="18" t="n">
        <f t="shared" si="5"/>
        <v>35.038088413738002</v>
      </c>
      <c r="E15" s="18" t="n">
        <f t="shared" si="6"/>
        <v>11.356384046101979</v>
      </c>
      <c r="F15" s="29" t="n">
        <f t="shared" si="9"/>
        <v>-1.6053755253359503E-2</v>
      </c>
      <c r="G15" s="25" t="n">
        <f>(D15/B15)-1</f>
        <v>0.11812708208025446</v>
      </c>
      <c r="H15" s="25" t="n">
        <f t="shared" si="10"/>
        <v>0.32411540013265339</v>
      </c>
      <c r="I15" s="11" t="n">
        <f t="shared" si="11"/>
        <v>8.4567556209760822E-2</v>
      </c>
      <c r="J15" s="11" t="n">
        <f t="shared" si="11"/>
        <v>5.5122466350217884E-2</v>
      </c>
      <c r="L15" s="1" t="str">
        <f t="shared" si="12"/>
        <v>&gt;2-7 Months</v>
      </c>
      <c r="M15" s="90" t="str">
        <f t="shared" ref="M15:AT15" si="16">IF(M5="","",M5/VLOOKUP(M$11,deflator,2,FALSE)/$A$10)</f>
      </c>
      <c r="N15" s="90" t="str">
        <f t="shared" si="16"/>
      </c>
      <c r="O15" s="90" t="str">
        <f t="shared" si="16"/>
      </c>
      <c r="P15" s="90" t="str">
        <f t="shared" si="16"/>
      </c>
      <c r="Q15" s="90" t="str">
        <f t="shared" si="16"/>
      </c>
      <c r="R15" s="90" t="str">
        <f t="shared" si="16"/>
      </c>
      <c r="S15" s="90" t="str">
        <f t="shared" si="16"/>
      </c>
      <c r="T15" s="90" t="str">
        <f t="shared" si="16"/>
      </c>
      <c r="U15" s="90" t="str">
        <f t="shared" si="16"/>
      </c>
      <c r="V15" s="90" t="str">
        <f t="shared" si="16"/>
      </c>
      <c r="W15" s="90" t="e">
        <f t="shared" si="16"/>
        <v>#N/A</v>
      </c>
      <c r="X15" s="90" t="e">
        <f t="shared" si="16"/>
        <v>#N/A</v>
      </c>
      <c r="Y15" s="90" t="e">
        <f t="shared" si="16"/>
        <v>#N/A</v>
      </c>
      <c r="Z15" s="90" t="e">
        <f t="shared" si="16"/>
        <v>#N/A</v>
      </c>
      <c r="AA15" s="90" t="e">
        <f t="shared" si="16"/>
        <v>#N/A</v>
      </c>
      <c r="AB15" s="90" t="e">
        <f t="shared" si="16"/>
        <v>#N/A</v>
      </c>
      <c r="AC15" s="90" t="e">
        <f t="shared" si="16"/>
        <v>#N/A</v>
      </c>
      <c r="AD15" s="90" t="n">
        <f t="shared" si="16"/>
        <v>44.479411318522807</v>
      </c>
      <c r="AE15" s="90" t="n">
        <f t="shared" si="16"/>
        <v>55.07148483450618</v>
      </c>
      <c r="AF15" s="90" t="n">
        <f t="shared" si="16"/>
        <v>51.265759428486469</v>
      </c>
      <c r="AG15" s="90" t="n">
        <f t="shared" si="16"/>
        <v>54.720609854943362</v>
      </c>
      <c r="AH15" s="90" t="n">
        <f t="shared" si="16"/>
        <v>58.934311228359931</v>
      </c>
      <c r="AI15" s="90" t="n">
        <f t="shared" si="16"/>
        <v>51.999327649886929</v>
      </c>
      <c r="AJ15" s="90" t="n">
        <f t="shared" si="16"/>
        <v>33.966706231597506</v>
      </c>
      <c r="AK15" s="90" t="n">
        <f t="shared" si="16"/>
        <v>29.311493389063219</v>
      </c>
      <c r="AL15" s="90" t="n">
        <f t="shared" si="16"/>
        <v>31.336409765292775</v>
      </c>
      <c r="AM15" s="90" t="n">
        <f t="shared" si="16"/>
        <v>29.030249716892321</v>
      </c>
      <c r="AN15" s="90" t="n">
        <f t="shared" si="16"/>
        <v>38.838074718996758</v>
      </c>
      <c r="AO15" s="90" t="n">
        <f t="shared" si="16"/>
        <v>32.228942831282708</v>
      </c>
      <c r="AP15" s="90" t="n">
        <f t="shared" si="16"/>
        <v>28.0240014691765</v>
      </c>
      <c r="AQ15" s="90" t="n">
        <f t="shared" si="16"/>
        <v>31.35362656949237</v>
      </c>
      <c r="AR15" s="90" t="n">
        <f t="shared" si="16"/>
        <v>35.609758765591991</v>
      </c>
      <c r="AS15" s="90" t="n">
        <f t="shared" si="16"/>
        <v>35.038088413738002</v>
      </c>
      <c r="AT15" s="90" t="n">
        <f t="shared" si="16"/>
        <v>11.356384046101979</v>
      </c>
    </row>
    <row r="16">
      <c r="A16" s="27" t="str">
        <f t="shared" si="2"/>
        <v>&gt;4 years</v>
      </c>
      <c r="B16" s="18" t="n">
        <f t="shared" si="3"/>
        <v>81.344264373876413</v>
      </c>
      <c r="C16" s="18" t="n">
        <f t="shared" si="4"/>
        <v>127.02863031513886</v>
      </c>
      <c r="D16" s="18" t="n">
        <f t="shared" si="5"/>
        <v>129.048417577283</v>
      </c>
      <c r="E16" s="18" t="n">
        <f t="shared" si="6"/>
        <v>86.534207542752611</v>
      </c>
      <c r="F16" s="29" t="n">
        <f t="shared" si="9"/>
        <v>1.5900252227654121E-2</v>
      </c>
      <c r="G16" s="25" t="n">
        <f>(D16/B16)-1</f>
        <v>0.58644765639710794</v>
      </c>
      <c r="H16" s="25" t="n">
        <f t="shared" si="10"/>
        <v>0.67055613053860208</v>
      </c>
      <c r="I16" s="11" t="n">
        <f t="shared" si="11"/>
        <v>0.31146988324193486</v>
      </c>
      <c r="J16" s="11" t="n">
        <f t="shared" si="11"/>
        <v>0.42002620940381302</v>
      </c>
      <c r="L16" s="1" t="str">
        <f t="shared" si="12"/>
        <v>&gt;4 years</v>
      </c>
      <c r="M16" s="90" t="e">
        <f t="shared" ref="M16:AT16" si="17">IF(M6="","",M6/VLOOKUP(M$11,deflator,2,FALSE)/$A$10)</f>
        <v>#N/A</v>
      </c>
      <c r="N16" s="90" t="e">
        <f t="shared" si="17"/>
        <v>#N/A</v>
      </c>
      <c r="O16" s="90" t="e">
        <f t="shared" si="17"/>
        <v>#N/A</v>
      </c>
      <c r="P16" s="90" t="e">
        <f t="shared" si="17"/>
        <v>#N/A</v>
      </c>
      <c r="Q16" s="90" t="e">
        <f t="shared" si="17"/>
        <v>#N/A</v>
      </c>
      <c r="R16" s="90" t="e">
        <f t="shared" si="17"/>
        <v>#N/A</v>
      </c>
      <c r="S16" s="90" t="e">
        <f t="shared" si="17"/>
        <v>#N/A</v>
      </c>
      <c r="T16" s="90" t="e">
        <f t="shared" si="17"/>
        <v>#N/A</v>
      </c>
      <c r="U16" s="90" t="e">
        <f t="shared" si="17"/>
        <v>#N/A</v>
      </c>
      <c r="V16" s="90" t="e">
        <f t="shared" si="17"/>
        <v>#N/A</v>
      </c>
      <c r="W16" s="90" t="e">
        <f t="shared" si="17"/>
        <v>#N/A</v>
      </c>
      <c r="X16" s="90" t="e">
        <f t="shared" si="17"/>
        <v>#N/A</v>
      </c>
      <c r="Y16" s="90" t="e">
        <f t="shared" si="17"/>
        <v>#N/A</v>
      </c>
      <c r="Z16" s="90" t="e">
        <f t="shared" si="17"/>
        <v>#N/A</v>
      </c>
      <c r="AA16" s="90" t="e">
        <f t="shared" si="17"/>
        <v>#N/A</v>
      </c>
      <c r="AB16" s="90" t="e">
        <f t="shared" si="17"/>
        <v>#N/A</v>
      </c>
      <c r="AC16" s="90" t="e">
        <f t="shared" si="17"/>
        <v>#N/A</v>
      </c>
      <c r="AD16" s="90" t="n">
        <f t="shared" si="17"/>
        <v>110.3320112878889</v>
      </c>
      <c r="AE16" s="90" t="n">
        <f t="shared" si="17"/>
        <v>125.43416768468468</v>
      </c>
      <c r="AF16" s="90" t="n">
        <f t="shared" si="17"/>
        <v>122.32226091996743</v>
      </c>
      <c r="AG16" s="90" t="n">
        <f t="shared" si="17"/>
        <v>108.07180100806926</v>
      </c>
      <c r="AH16" s="90" t="n">
        <f t="shared" si="17"/>
        <v>116.35813702816621</v>
      </c>
      <c r="AI16" s="90" t="n">
        <f t="shared" si="17"/>
        <v>114.66314270964243</v>
      </c>
      <c r="AJ16" s="90" t="n">
        <f t="shared" si="17"/>
        <v>106.06490851443721</v>
      </c>
      <c r="AK16" s="90" t="n">
        <f t="shared" si="17"/>
        <v>89.920703417068566</v>
      </c>
      <c r="AL16" s="90" t="n">
        <f t="shared" si="17"/>
        <v>81.344264373876413</v>
      </c>
      <c r="AM16" s="90" t="n">
        <f t="shared" si="17"/>
        <v>94.462574533134571</v>
      </c>
      <c r="AN16" s="90" t="n">
        <f t="shared" si="17"/>
        <v>94.599375998683982</v>
      </c>
      <c r="AO16" s="90" t="n">
        <f t="shared" si="17"/>
        <v>108.62062273656615</v>
      </c>
      <c r="AP16" s="90" t="n">
        <f t="shared" si="17"/>
        <v>131.04912988116465</v>
      </c>
      <c r="AQ16" s="90" t="n">
        <f t="shared" si="17"/>
        <v>139.75414365252331</v>
      </c>
      <c r="AR16" s="90" t="n">
        <f t="shared" si="17"/>
        <v>127.02863031513886</v>
      </c>
      <c r="AS16" s="90" t="n">
        <f t="shared" si="17"/>
        <v>129.048417577283</v>
      </c>
      <c r="AT16" s="90" t="n">
        <f t="shared" si="17"/>
        <v>86.534207542752611</v>
      </c>
    </row>
    <row r="17">
      <c r="A17" s="18" t="str">
        <f t="shared" si="2"/>
        <v>&gt;7-12 Months</v>
      </c>
      <c r="B17" s="18" t="n">
        <f t="shared" si="3"/>
        <v>58.497862946286133</v>
      </c>
      <c r="C17" s="18" t="n">
        <f t="shared" si="4"/>
        <v>76.718781333648224</v>
      </c>
      <c r="D17" s="18" t="n">
        <f t="shared" si="5"/>
        <v>67.911576621515906</v>
      </c>
      <c r="E17" s="18" t="n">
        <f t="shared" si="6"/>
        <v>29.601813533424696</v>
      </c>
      <c r="F17" s="29" t="n">
        <f t="shared" si="9"/>
        <v>-0.11479854813947044</v>
      </c>
      <c r="G17" s="25" t="n">
        <f>AR27</f>
        <v>0.30691946425984923</v>
      </c>
      <c r="H17" s="25" t="n">
        <f t="shared" si="10"/>
        <v>0.43588759098321656</v>
      </c>
      <c r="I17" s="11" t="n">
        <f t="shared" si="11"/>
        <v>0.16391065646668443</v>
      </c>
      <c r="J17" s="11" t="n">
        <f t="shared" si="11"/>
        <v>0.14368349676952924</v>
      </c>
      <c r="L17" s="1" t="str">
        <f t="shared" si="12"/>
        <v>&gt;7-12 Months</v>
      </c>
      <c r="M17" s="90" t="e">
        <f t="shared" ref="M17:AT17" si="18">IF(M7="","",M7/VLOOKUP(M$11,deflator,2,FALSE)/$A$10)</f>
        <v>#N/A</v>
      </c>
      <c r="N17" s="90" t="e">
        <f t="shared" si="18"/>
        <v>#N/A</v>
      </c>
      <c r="O17" s="90" t="e">
        <f t="shared" si="18"/>
        <v>#N/A</v>
      </c>
      <c r="P17" s="90" t="e">
        <f t="shared" si="18"/>
        <v>#N/A</v>
      </c>
      <c r="Q17" s="90" t="e">
        <f t="shared" si="18"/>
        <v>#N/A</v>
      </c>
      <c r="R17" s="90" t="e">
        <f t="shared" si="18"/>
        <v>#N/A</v>
      </c>
      <c r="S17" s="90" t="e">
        <f t="shared" si="18"/>
        <v>#N/A</v>
      </c>
      <c r="T17" s="90" t="str">
        <f t="shared" si="18"/>
      </c>
      <c r="U17" s="90" t="str">
        <f t="shared" si="18"/>
      </c>
      <c r="V17" s="90" t="str">
        <f t="shared" si="18"/>
      </c>
      <c r="W17" s="90" t="e">
        <f t="shared" si="18"/>
        <v>#N/A</v>
      </c>
      <c r="X17" s="90" t="e">
        <f t="shared" si="18"/>
        <v>#N/A</v>
      </c>
      <c r="Y17" s="90" t="e">
        <f t="shared" si="18"/>
        <v>#N/A</v>
      </c>
      <c r="Z17" s="90" t="e">
        <f t="shared" si="18"/>
        <v>#N/A</v>
      </c>
      <c r="AA17" s="90" t="e">
        <f t="shared" si="18"/>
        <v>#N/A</v>
      </c>
      <c r="AB17" s="90" t="e">
        <f t="shared" si="18"/>
        <v>#N/A</v>
      </c>
      <c r="AC17" s="90" t="e">
        <f t="shared" si="18"/>
        <v>#N/A</v>
      </c>
      <c r="AD17" s="90" t="n">
        <f t="shared" si="18"/>
        <v>55.99889547256366</v>
      </c>
      <c r="AE17" s="90" t="n">
        <f t="shared" si="18"/>
        <v>70.783966511644934</v>
      </c>
      <c r="AF17" s="90" t="n">
        <f t="shared" si="18"/>
        <v>82.015495275859493</v>
      </c>
      <c r="AG17" s="90" t="n">
        <f t="shared" si="18"/>
        <v>86.305647817965593</v>
      </c>
      <c r="AH17" s="90" t="n">
        <f t="shared" si="18"/>
        <v>86.11694674790796</v>
      </c>
      <c r="AI17" s="90" t="n">
        <f t="shared" si="18"/>
        <v>78.817242665509767</v>
      </c>
      <c r="AJ17" s="90" t="n">
        <f t="shared" si="18"/>
        <v>62.497051936355291</v>
      </c>
      <c r="AK17" s="90" t="n">
        <f t="shared" si="18"/>
        <v>62.525274699340365</v>
      </c>
      <c r="AL17" s="90" t="n">
        <f t="shared" si="18"/>
        <v>58.497862946286133</v>
      </c>
      <c r="AM17" s="90" t="n">
        <f t="shared" si="18"/>
        <v>59.817733165759549</v>
      </c>
      <c r="AN17" s="90" t="n">
        <f t="shared" si="18"/>
        <v>58.019773484285309</v>
      </c>
      <c r="AO17" s="90" t="n">
        <f t="shared" si="18"/>
        <v>63.05503885087851</v>
      </c>
      <c r="AP17" s="90" t="n">
        <f t="shared" si="18"/>
        <v>61.369965366168053</v>
      </c>
      <c r="AQ17" s="90" t="n">
        <f t="shared" si="18"/>
        <v>70.503100051218937</v>
      </c>
      <c r="AR17" s="90" t="n">
        <f t="shared" si="18"/>
        <v>76.718781333648224</v>
      </c>
      <c r="AS17" s="90" t="n">
        <f t="shared" si="18"/>
        <v>67.911576621515906</v>
      </c>
      <c r="AT17" s="90" t="n">
        <f t="shared" si="18"/>
        <v>29.601813533424696</v>
      </c>
    </row>
    <row r="18">
      <c r="A18" s="18" t="n">
        <f t="shared" si="2"/>
        <v>0</v>
      </c>
      <c r="B18" s="18" t="n">
        <f t="shared" si="3"/>
        <v>2.9808026323560881</v>
      </c>
      <c r="C18" s="18" t="n">
        <f t="shared" si="4"/>
        <v>1.6461317414870293</v>
      </c>
      <c r="D18" s="18" t="n">
        <f t="shared" si="5"/>
        <v>0.48025808289829997</v>
      </c>
      <c r="E18" s="18" t="n">
        <f t="shared" si="6"/>
        <v>0.14471845294133673</v>
      </c>
      <c r="F18" s="29" t="n">
        <f t="shared" si="9"/>
        <v>-0.70825051799046168</v>
      </c>
      <c r="G18" s="25" t="n">
        <f>(D18/B18)-1</f>
        <v>-0.83888296471387169</v>
      </c>
      <c r="H18" s="25" t="n">
        <f t="shared" si="10"/>
        <v>0.30133475748701244</v>
      </c>
      <c r="I18" s="11" t="n">
        <f t="shared" si="11"/>
        <v>1.1591457827582171E-3</v>
      </c>
      <c r="J18" s="11" t="n">
        <f t="shared" si="11"/>
        <v>7.0244525195082414E-4</v>
      </c>
      <c r="L18" s="1" t="n">
        <f t="shared" si="12"/>
        <v>0</v>
      </c>
      <c r="M18" s="90" t="e">
        <f t="shared" ref="M18:AT18" si="19">IF(M8="","",M8/VLOOKUP(M$11,deflator,2,FALSE)/$A$10)</f>
        <v>#N/A</v>
      </c>
      <c r="N18" s="90" t="e">
        <f t="shared" si="19"/>
        <v>#N/A</v>
      </c>
      <c r="O18" s="90" t="e">
        <f t="shared" si="19"/>
        <v>#N/A</v>
      </c>
      <c r="P18" s="90" t="e">
        <f t="shared" si="19"/>
        <v>#N/A</v>
      </c>
      <c r="Q18" s="90" t="e">
        <f t="shared" si="19"/>
        <v>#N/A</v>
      </c>
      <c r="R18" s="90" t="e">
        <f t="shared" si="19"/>
        <v>#N/A</v>
      </c>
      <c r="S18" s="90" t="e">
        <f t="shared" si="19"/>
        <v>#N/A</v>
      </c>
      <c r="T18" s="90" t="e">
        <f t="shared" si="19"/>
        <v>#N/A</v>
      </c>
      <c r="U18" s="90" t="e">
        <f t="shared" si="19"/>
        <v>#N/A</v>
      </c>
      <c r="V18" s="90" t="e">
        <f t="shared" si="19"/>
        <v>#N/A</v>
      </c>
      <c r="W18" s="90" t="e">
        <f t="shared" si="19"/>
        <v>#N/A</v>
      </c>
      <c r="X18" s="90" t="e">
        <f t="shared" si="19"/>
        <v>#N/A</v>
      </c>
      <c r="Y18" s="90" t="e">
        <f t="shared" si="19"/>
        <v>#N/A</v>
      </c>
      <c r="Z18" s="90" t="e">
        <f t="shared" si="19"/>
        <v>#N/A</v>
      </c>
      <c r="AA18" s="90" t="e">
        <f t="shared" si="19"/>
        <v>#N/A</v>
      </c>
      <c r="AB18" s="90" t="e">
        <f t="shared" si="19"/>
        <v>#N/A</v>
      </c>
      <c r="AC18" s="90" t="e">
        <f t="shared" si="19"/>
        <v>#N/A</v>
      </c>
      <c r="AD18" s="90" t="n">
        <f t="shared" si="19"/>
        <v>70.682356573040181</v>
      </c>
      <c r="AE18" s="90" t="n">
        <f t="shared" si="19"/>
        <v>40.795837694213247</v>
      </c>
      <c r="AF18" s="90" t="n">
        <f t="shared" si="19"/>
        <v>30.341519292299711</v>
      </c>
      <c r="AG18" s="90" t="n">
        <f t="shared" si="19"/>
        <v>17.975612500322001</v>
      </c>
      <c r="AH18" s="90" t="n">
        <f t="shared" si="19"/>
        <v>14.136498520873412</v>
      </c>
      <c r="AI18" s="90" t="n">
        <f t="shared" si="19"/>
        <v>6.9268829545818997</v>
      </c>
      <c r="AJ18" s="90" t="n">
        <f t="shared" si="19"/>
        <v>6.4820546507541188</v>
      </c>
      <c r="AK18" s="90" t="n">
        <f t="shared" si="19"/>
        <v>3.3633693668141333</v>
      </c>
      <c r="AL18" s="90" t="n">
        <f t="shared" si="19"/>
        <v>2.9808026323560881</v>
      </c>
      <c r="AM18" s="90" t="n">
        <f t="shared" si="19"/>
        <v>2.8491515577419673</v>
      </c>
      <c r="AN18" s="90" t="n">
        <f t="shared" si="19"/>
        <v>2.2808807211559858</v>
      </c>
      <c r="AO18" s="90" t="n">
        <f t="shared" si="19"/>
        <v>1.4695524179114394</v>
      </c>
      <c r="AP18" s="90" t="n">
        <f t="shared" si="19"/>
        <v>-2.1471091561721784E-3</v>
      </c>
      <c r="AQ18" s="90" t="n">
        <f t="shared" si="19"/>
        <v>0.94933488362042096</v>
      </c>
      <c r="AR18" s="90" t="n">
        <f t="shared" si="19"/>
        <v>1.6461317414870293</v>
      </c>
      <c r="AS18" s="90" t="n">
        <f t="shared" si="19"/>
        <v>0.48025808289829997</v>
      </c>
      <c r="AT18" s="90" t="n">
        <f t="shared" si="19"/>
        <v>0.14471845294133673</v>
      </c>
    </row>
    <row r="19">
      <c r="A19" s="18" t="str">
        <f t="shared" si="2"/>
        <v>Grand Total</v>
      </c>
      <c r="B19" s="18" t="n">
        <f t="shared" si="3"/>
        <v>328.86986160695335</v>
      </c>
      <c r="C19" s="18" t="n">
        <f t="shared" si="4"/>
        <v>413.88261452063455</v>
      </c>
      <c r="D19" s="18" t="n">
        <f t="shared" si="5"/>
        <v>414.32069204920327</v>
      </c>
      <c r="E19" s="18" t="n">
        <f t="shared" si="6"/>
        <v>206.02097108554162</v>
      </c>
      <c r="F19" s="29" t="n">
        <f t="shared" si="9"/>
        <v>1.0584583966546379E-3</v>
      </c>
      <c r="G19" s="25" t="n">
        <f>(D19/B19)-1</f>
        <v>0.25983174628624361</v>
      </c>
      <c r="H19" s="25" t="n">
        <f t="shared" si="10"/>
        <v>0.49725001680841779</v>
      </c>
      <c r="I19" s="11" t="b">
        <f t="shared" si="11"/>
        <v>1</v>
      </c>
      <c r="J19" s="11" t="b">
        <f t="shared" si="11"/>
        <v>1</v>
      </c>
      <c r="L19" s="1" t="str">
        <f t="shared" si="12"/>
        <v>Grand Total</v>
      </c>
      <c r="M19" s="90" t="e">
        <f t="shared" ref="M19:AT19" si="20">IF(M9="","",M9/VLOOKUP(M$11,deflator,2,FALSE)/$A$10)</f>
        <v>#N/A</v>
      </c>
      <c r="N19" s="90" t="e">
        <f t="shared" si="20"/>
        <v>#N/A</v>
      </c>
      <c r="O19" s="90" t="e">
        <f t="shared" si="20"/>
        <v>#N/A</v>
      </c>
      <c r="P19" s="90" t="e">
        <f t="shared" si="20"/>
        <v>#N/A</v>
      </c>
      <c r="Q19" s="90" t="e">
        <f t="shared" si="20"/>
        <v>#N/A</v>
      </c>
      <c r="R19" s="90" t="e">
        <f t="shared" si="20"/>
        <v>#N/A</v>
      </c>
      <c r="S19" s="90" t="e">
        <f t="shared" si="20"/>
        <v>#N/A</v>
      </c>
      <c r="T19" s="90" t="e">
        <f t="shared" si="20"/>
        <v>#N/A</v>
      </c>
      <c r="U19" s="90" t="e">
        <f t="shared" si="20"/>
        <v>#N/A</v>
      </c>
      <c r="V19" s="90" t="e">
        <f t="shared" si="20"/>
        <v>#N/A</v>
      </c>
      <c r="W19" s="90" t="e">
        <f t="shared" si="20"/>
        <v>#N/A</v>
      </c>
      <c r="X19" s="90" t="e">
        <f t="shared" si="20"/>
        <v>#N/A</v>
      </c>
      <c r="Y19" s="90" t="e">
        <f t="shared" si="20"/>
        <v>#N/A</v>
      </c>
      <c r="Z19" s="90" t="e">
        <f t="shared" si="20"/>
        <v>#N/A</v>
      </c>
      <c r="AA19" s="90" t="e">
        <f t="shared" si="20"/>
        <v>#N/A</v>
      </c>
      <c r="AB19" s="90" t="e">
        <f t="shared" si="20"/>
        <v>#N/A</v>
      </c>
      <c r="AC19" s="90" t="e">
        <f t="shared" si="20"/>
        <v>#N/A</v>
      </c>
      <c r="AD19" s="90" t="n">
        <f t="shared" si="20"/>
        <v>446.55681657988879</v>
      </c>
      <c r="AE19" s="90" t="n">
        <f t="shared" si="20"/>
        <v>503.86409846009127</v>
      </c>
      <c r="AF19" s="90" t="n">
        <f t="shared" si="20"/>
        <v>503.50276780955352</v>
      </c>
      <c r="AG19" s="90" t="n">
        <f t="shared" si="20"/>
        <v>474.10678563496907</v>
      </c>
      <c r="AH19" s="90" t="n">
        <f t="shared" si="20"/>
        <v>472.6426250076712</v>
      </c>
      <c r="AI19" s="90" t="n">
        <f t="shared" si="20"/>
        <v>450.37155703864954</v>
      </c>
      <c r="AJ19" s="90" t="n">
        <f t="shared" si="20"/>
        <v>379.13927039526891</v>
      </c>
      <c r="AK19" s="90" t="n">
        <f t="shared" si="20"/>
        <v>343.68014971900078</v>
      </c>
      <c r="AL19" s="90" t="n">
        <f t="shared" si="20"/>
        <v>328.86986160695335</v>
      </c>
      <c r="AM19" s="90" t="n">
        <f t="shared" si="20"/>
        <v>354.9282040883964</v>
      </c>
      <c r="AN19" s="90" t="n">
        <f t="shared" si="20"/>
        <v>374.71140239752424</v>
      </c>
      <c r="AO19" s="90" t="n">
        <f t="shared" si="20"/>
        <v>409.89577895195566</v>
      </c>
      <c r="AP19" s="90" t="n">
        <f t="shared" si="20"/>
        <v>429.90849613047232</v>
      </c>
      <c r="AQ19" s="90" t="n">
        <f t="shared" si="20"/>
        <v>467.07220301173771</v>
      </c>
      <c r="AR19" s="90" t="n">
        <f t="shared" si="20"/>
        <v>413.88261452063455</v>
      </c>
      <c r="AS19" s="90" t="n">
        <f t="shared" si="20"/>
        <v>414.32069204920327</v>
      </c>
      <c r="AT19" s="90" t="n">
        <f t="shared" si="20"/>
        <v>206.02097108554162</v>
      </c>
    </row>
    <row r="20">
      <c r="A20" s="34" t="s">
        <v>132</v>
      </c>
      <c r="B20" s="12" t="n">
        <f>SUM(B12:B14)</f>
        <v>154.71052188914194</v>
      </c>
      <c r="C20" s="12" t="n">
        <f>SUM(C12:C14)</f>
        <v>172.87931236476848</v>
      </c>
      <c r="D20" s="12" t="n">
        <f>SUM(D12:D14)</f>
        <v>181.84235135376809</v>
      </c>
      <c r="E20" s="57" t="n">
        <f>(D20/C20)-1</f>
        <v>5.1845642294596539E-2</v>
      </c>
      <c r="F20" s="29" t="n">
        <f t="shared" si="9"/>
        <v>5.1845642294596539E-2</v>
      </c>
      <c r="G20" s="25" t="n">
        <f>(D20/B20)-1</f>
        <v>0.17537158515997708</v>
      </c>
      <c r="H20" s="25" t="n">
        <f t="shared" si="10"/>
        <v>2.8511313183435803E-4</v>
      </c>
      <c r="I20" s="29" t="n">
        <f>SUM(I12:I14)</f>
        <v>0.43889275829886165</v>
      </c>
      <c r="J20" s="25" t="n">
        <f>SUM(J12:J14)</f>
        <v>0.38046538222448917</v>
      </c>
      <c r="L20" s="1" t="s">
        <v>48</v>
      </c>
      <c r="M20" s="90" t="e">
        <f>SUM(M12:M19)=#REF!</f>
        <v>#N/A</v>
      </c>
      <c r="N20" s="90" t="e">
        <f>SUM(N12:N19)=#REF!</f>
        <v>#N/A</v>
      </c>
      <c r="O20" s="90" t="e">
        <f>SUM(O12:O19)=#REF!</f>
        <v>#N/A</v>
      </c>
      <c r="P20" s="90" t="e">
        <f>SUM(P12:P19)=#REF!</f>
        <v>#N/A</v>
      </c>
      <c r="Q20" s="90" t="e">
        <f>SUM(Q12:Q19)=#REF!</f>
        <v>#N/A</v>
      </c>
      <c r="R20" s="90" t="e">
        <f>SUM(R12:R19)=#REF!</f>
        <v>#N/A</v>
      </c>
      <c r="S20" s="90" t="e">
        <f>SUM(S12:S19)=#REF!</f>
        <v>#N/A</v>
      </c>
      <c r="T20" s="90" t="e">
        <f>SUM(T12:T19)=#REF!</f>
        <v>#N/A</v>
      </c>
      <c r="U20" s="90" t="e">
        <f>SUM(U12:U19)=#REF!</f>
        <v>#N/A</v>
      </c>
      <c r="V20" s="90" t="e">
        <f>SUM(V12:V19)=#REF!</f>
        <v>#N/A</v>
      </c>
      <c r="W20" s="90" t="e">
        <f t="shared" ref="W20:AT20" si="21">SUM(W12:W18)=W19</f>
        <v>#N/A</v>
      </c>
      <c r="X20" s="90" t="e">
        <f t="shared" si="21"/>
        <v>#N/A</v>
      </c>
      <c r="Y20" s="90" t="e">
        <f t="shared" si="21"/>
        <v>#N/A</v>
      </c>
      <c r="Z20" s="90" t="e">
        <f t="shared" si="21"/>
        <v>#N/A</v>
      </c>
      <c r="AA20" s="90" t="e">
        <f t="shared" si="21"/>
        <v>#N/A</v>
      </c>
      <c r="AB20" s="90" t="e">
        <f t="shared" si="21"/>
        <v>#N/A</v>
      </c>
      <c r="AC20" s="90" t="e">
        <f t="shared" si="21"/>
        <v>#N/A</v>
      </c>
      <c r="AD20" s="90" t="b">
        <f t="shared" si="21"/>
        <v>1</v>
      </c>
      <c r="AE20" s="90" t="b">
        <f t="shared" si="21"/>
        <v>1</v>
      </c>
      <c r="AF20" s="90" t="b">
        <f t="shared" si="21"/>
        <v>1</v>
      </c>
      <c r="AG20" s="90" t="b">
        <f t="shared" si="21"/>
        <v>1</v>
      </c>
      <c r="AH20" s="90" t="b">
        <f t="shared" si="21"/>
        <v>1</v>
      </c>
      <c r="AI20" s="90" t="b">
        <f t="shared" si="21"/>
        <v>1</v>
      </c>
      <c r="AJ20" s="90" t="b">
        <f t="shared" si="21"/>
        <v>1</v>
      </c>
      <c r="AK20" s="90" t="b">
        <f t="shared" si="21"/>
        <v>1</v>
      </c>
      <c r="AL20" s="90" t="b">
        <f t="shared" si="21"/>
        <v>1</v>
      </c>
      <c r="AM20" s="90" t="b">
        <f t="shared" si="21"/>
        <v>1</v>
      </c>
      <c r="AN20" s="90" t="b">
        <f t="shared" si="21"/>
        <v>1</v>
      </c>
      <c r="AO20" s="90" t="b">
        <f t="shared" si="21"/>
        <v>1</v>
      </c>
      <c r="AP20" s="90" t="b">
        <f t="shared" si="21"/>
        <v>1</v>
      </c>
      <c r="AQ20" s="90" t="b">
        <f t="shared" si="21"/>
        <v>1</v>
      </c>
      <c r="AR20" s="90" t="b">
        <f t="shared" si="21"/>
        <v>1</v>
      </c>
      <c r="AS20" s="90" t="b">
        <f t="shared" si="21"/>
        <v>1</v>
      </c>
      <c r="AT20" s="90" t="b">
        <f t="shared" si="21"/>
        <v>1</v>
      </c>
    </row>
    <row r="21">
      <c r="A21" s="34"/>
      <c r="B21" s="88"/>
      <c r="C21" s="12"/>
      <c r="D21" s="12"/>
      <c r="E21" s="57"/>
      <c r="F21" s="57"/>
      <c r="G21" s="113"/>
      <c r="H21" s="113"/>
      <c r="I21" s="113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25" t="str">
        <f>IF(M12="","",M12/#REF!)</f>
      </c>
      <c r="N23" s="25" t="str">
        <f>IF(N12="","",N12/#REF!)</f>
      </c>
      <c r="O23" s="25" t="str">
        <f>IF(O12="","",O12/#REF!)</f>
      </c>
      <c r="P23" s="25" t="str">
        <f>IF(P12="","",P12/#REF!)</f>
      </c>
      <c r="Q23" s="25" t="str">
        <f>IF(Q12="","",Q12/#REF!)</f>
      </c>
      <c r="R23" s="25" t="str">
        <f>IF(R12="","",R12/#REF!)</f>
      </c>
      <c r="S23" s="25" t="str">
        <f>IF(S12="","",S12/#REF!)</f>
      </c>
      <c r="T23" s="25" t="str">
        <f>IF(T12="","",T12/#REF!)</f>
      </c>
      <c r="U23" s="25" t="str">
        <f>IF(U12="","",U12/#REF!)</f>
      </c>
      <c r="V23" s="25" t="str">
        <f>IF(V12="","",V12/#REF!)</f>
      </c>
      <c r="W23" s="25" t="e">
        <f t="shared" ref="W23:AT23" si="24">IF(W12="","",W12/W$19)</f>
        <v>#N/A</v>
      </c>
      <c r="X23" s="25" t="e">
        <f t="shared" si="24"/>
        <v>#N/A</v>
      </c>
      <c r="Y23" s="25" t="e">
        <f t="shared" si="24"/>
        <v>#N/A</v>
      </c>
      <c r="Z23" s="25" t="e">
        <f t="shared" si="24"/>
        <v>#N/A</v>
      </c>
      <c r="AA23" s="25" t="e">
        <f t="shared" si="24"/>
        <v>#N/A</v>
      </c>
      <c r="AB23" s="25" t="e">
        <f t="shared" si="24"/>
        <v>#N/A</v>
      </c>
      <c r="AC23" s="25" t="e">
        <f t="shared" si="24"/>
        <v>#N/A</v>
      </c>
      <c r="AD23" s="25" t="n">
        <f t="shared" si="24"/>
        <v>8.7936101006190898E-2</v>
      </c>
      <c r="AE23" s="25" t="n">
        <f t="shared" si="24"/>
        <v>8.7088279438033669E-2</v>
      </c>
      <c r="AF23" s="25" t="n">
        <f t="shared" si="24"/>
        <v>7.3338716640447096E-2</v>
      </c>
      <c r="AG23" s="25" t="n">
        <f t="shared" si="24"/>
        <v>7.4295845433362817E-2</v>
      </c>
      <c r="AH23" s="25" t="n">
        <f t="shared" si="24"/>
        <v>6.8870312298566091E-2</v>
      </c>
      <c r="AI23" s="25" t="n">
        <f t="shared" si="24"/>
        <v>6.6513085901282201E-2</v>
      </c>
      <c r="AJ23" s="25" t="n">
        <f t="shared" si="24"/>
        <v>6.3221103962946154E-2</v>
      </c>
      <c r="AK23" s="25" t="n">
        <f t="shared" si="24"/>
        <v>0.10853680343736442</v>
      </c>
      <c r="AL23" s="25" t="n">
        <f t="shared" si="24"/>
        <v>0.10137475390258867</v>
      </c>
      <c r="AM23" s="25" t="n">
        <f t="shared" si="24"/>
        <v>9.6546512308540569E-2</v>
      </c>
      <c r="AN23" s="25" t="n">
        <f t="shared" si="24"/>
        <v>9.1636300871991164E-2</v>
      </c>
      <c r="AO23" s="25" t="n">
        <f t="shared" si="24"/>
        <v>9.3838137517862727E-2</v>
      </c>
      <c r="AP23" s="25" t="n">
        <f t="shared" si="24"/>
        <v>7.4307288017593995E-2</v>
      </c>
      <c r="AQ23" s="25" t="n">
        <f t="shared" si="24"/>
        <v>6.6737874238166517E-2</v>
      </c>
      <c r="AR23" s="25" t="n">
        <f t="shared" si="24"/>
        <v>7.4756743620289043E-2</v>
      </c>
      <c r="AS23" s="25" t="n">
        <f t="shared" si="24"/>
        <v>8.9130838604090448E-2</v>
      </c>
      <c r="AT23" s="25" t="n">
        <f t="shared" si="24"/>
        <v>7.6031888290143193E-2</v>
      </c>
    </row>
    <row r="24">
      <c r="L24" s="1" t="str">
        <f t="shared" si="23"/>
        <v>&gt;1-2 Years</v>
      </c>
      <c r="M24" s="25" t="str">
        <f>IF(M13="","",M13/#REF!)</f>
      </c>
      <c r="N24" s="25" t="str">
        <f>IF(N13="","",N13/#REF!)</f>
      </c>
      <c r="O24" s="25" t="str">
        <f>IF(O13="","",O13/#REF!)</f>
      </c>
      <c r="P24" s="25" t="str">
        <f>IF(P13="","",P13/#REF!)</f>
      </c>
      <c r="Q24" s="25" t="str">
        <f>IF(Q13="","",Q13/#REF!)</f>
      </c>
      <c r="R24" s="25" t="str">
        <f>IF(R13="","",R13/#REF!)</f>
      </c>
      <c r="S24" s="25" t="str">
        <f>IF(S13="","",S13/#REF!)</f>
      </c>
      <c r="T24" s="25" t="str">
        <f>IF(T13="","",T13/#REF!)</f>
      </c>
      <c r="U24" s="25" t="str">
        <f>IF(U13="","",U13/#REF!)</f>
      </c>
      <c r="V24" s="25" t="e">
        <f>IF(V13="","",V13/#REF!)</f>
        <v>#N/A</v>
      </c>
      <c r="W24" s="25" t="e">
        <f t="shared" ref="W24:AT24" si="25">IF(W13="","",W13/W$19)</f>
        <v>#N/A</v>
      </c>
      <c r="X24" s="25" t="e">
        <f t="shared" si="25"/>
        <v>#N/A</v>
      </c>
      <c r="Y24" s="25" t="e">
        <f t="shared" si="25"/>
        <v>#N/A</v>
      </c>
      <c r="Z24" s="25" t="e">
        <f t="shared" si="25"/>
        <v>#N/A</v>
      </c>
      <c r="AA24" s="25" t="e">
        <f t="shared" si="25"/>
        <v>#N/A</v>
      </c>
      <c r="AB24" s="25" t="e">
        <f t="shared" si="25"/>
        <v>#N/A</v>
      </c>
      <c r="AC24" s="25" t="e">
        <f t="shared" si="25"/>
        <v>#N/A</v>
      </c>
      <c r="AD24" s="25" t="n">
        <f t="shared" si="25"/>
        <v>0.15062547315747388</v>
      </c>
      <c r="AE24" s="25" t="n">
        <f t="shared" si="25"/>
        <v>0.17063247188983172</v>
      </c>
      <c r="AF24" s="25" t="n">
        <f t="shared" si="25"/>
        <v>0.18868324929102975</v>
      </c>
      <c r="AG24" s="25" t="n">
        <f t="shared" si="25"/>
        <v>0.18696513222644906</v>
      </c>
      <c r="AH24" s="25" t="n">
        <f t="shared" si="25"/>
        <v>0.17523825011559041</v>
      </c>
      <c r="AI24" s="25" t="n">
        <f t="shared" si="25"/>
        <v>0.1890183563454505</v>
      </c>
      <c r="AJ24" s="25" t="n">
        <f t="shared" si="25"/>
        <v>0.16702248443308462</v>
      </c>
      <c r="AK24" s="25" t="n">
        <f t="shared" si="25"/>
        <v>0.14701074517408741</v>
      </c>
      <c r="AL24" s="25" t="n">
        <f t="shared" si="25"/>
        <v>0.15609196262357897</v>
      </c>
      <c r="AM24" s="25" t="n">
        <f t="shared" si="25"/>
        <v>0.15955399049982336</v>
      </c>
      <c r="AN24" s="25" t="n">
        <f t="shared" si="25"/>
        <v>0.17908463516588882</v>
      </c>
      <c r="AO24" s="25" t="n">
        <f t="shared" si="25"/>
        <v>0.18205536710825931</v>
      </c>
      <c r="AP24" s="25" t="n">
        <f t="shared" si="25"/>
        <v>0.18957930652160176</v>
      </c>
      <c r="AQ24" s="25" t="n">
        <f t="shared" si="25"/>
        <v>0.21992229972907307</v>
      </c>
      <c r="AR24" s="25" t="n">
        <f t="shared" si="25"/>
        <v>0.15411663945690623</v>
      </c>
      <c r="AS24" s="25" t="n">
        <f t="shared" si="25"/>
        <v>0.15662823062996978</v>
      </c>
      <c r="AT24" s="25" t="n">
        <f t="shared" si="25"/>
        <v>0.13431854499048063</v>
      </c>
    </row>
    <row r="25">
      <c r="L25" s="1" t="str">
        <f t="shared" si="23"/>
        <v>&gt;2-4 Years</v>
      </c>
      <c r="M25" s="25" t="e">
        <f>IF(M14="","",M14/#REF!)</f>
        <v>#N/A</v>
      </c>
      <c r="N25" s="25" t="e">
        <f>IF(N14="","",N14/#REF!)</f>
        <v>#N/A</v>
      </c>
      <c r="O25" s="25" t="str">
        <f>IF(O14="","",O14/#REF!)</f>
      </c>
      <c r="P25" s="25" t="e">
        <f>IF(P14="","",P14/#REF!)</f>
        <v>#N/A</v>
      </c>
      <c r="Q25" s="25" t="e">
        <f>IF(Q14="","",Q14/#REF!)</f>
        <v>#N/A</v>
      </c>
      <c r="R25" s="25" t="e">
        <f>IF(R14="","",R14/#REF!)</f>
        <v>#N/A</v>
      </c>
      <c r="S25" s="25" t="e">
        <f>IF(S14="","",S14/#REF!)</f>
        <v>#N/A</v>
      </c>
      <c r="T25" s="25" t="str">
        <f>IF(T14="","",T14/#REF!)</f>
      </c>
      <c r="U25" s="25" t="str">
        <f>IF(U14="","",U14/#REF!)</f>
      </c>
      <c r="V25" s="25" t="e">
        <f>IF(V14="","",V14/#REF!)</f>
        <v>#N/A</v>
      </c>
      <c r="W25" s="25" t="e">
        <f t="shared" ref="W25:AT25" si="26">IF(W14="","",W14/W$19)</f>
        <v>#N/A</v>
      </c>
      <c r="X25" s="25" t="e">
        <f t="shared" si="26"/>
        <v>#N/A</v>
      </c>
      <c r="Y25" s="25" t="e">
        <f t="shared" si="26"/>
        <v>#N/A</v>
      </c>
      <c r="Z25" s="25" t="e">
        <f t="shared" si="26"/>
        <v>#N/A</v>
      </c>
      <c r="AA25" s="25" t="e">
        <f t="shared" si="26"/>
        <v>#N/A</v>
      </c>
      <c r="AB25" s="25" t="e">
        <f t="shared" si="26"/>
        <v>#N/A</v>
      </c>
      <c r="AC25" s="25" t="e">
        <f t="shared" si="26"/>
        <v>#N/A</v>
      </c>
      <c r="AD25" s="25" t="n">
        <f t="shared" si="26"/>
        <v>0.13107591831058427</v>
      </c>
      <c r="AE25" s="25" t="n">
        <f t="shared" si="26"/>
        <v>0.16258830101835212</v>
      </c>
      <c r="AF25" s="25" t="n">
        <f t="shared" si="26"/>
        <v>0.17006648879421829</v>
      </c>
      <c r="AG25" s="25" t="n">
        <f t="shared" si="26"/>
        <v>0.17541936678282324</v>
      </c>
      <c r="AH25" s="25" t="n">
        <f t="shared" si="26"/>
        <v>0.17290150196411389</v>
      </c>
      <c r="AI25" s="25" t="n">
        <f t="shared" si="26"/>
        <v>0.184027757185659</v>
      </c>
      <c r="AJ25" s="25" t="n">
        <f t="shared" si="26"/>
        <v>0.21847951244435043</v>
      </c>
      <c r="AK25" s="25" t="n">
        <f t="shared" si="26"/>
        <v>0.20580964346483049</v>
      </c>
      <c r="AL25" s="25" t="n">
        <f t="shared" si="26"/>
        <v>0.21296411326523235</v>
      </c>
      <c r="AM25" s="25" t="n">
        <f t="shared" si="26"/>
        <v>0.21939987493235655</v>
      </c>
      <c r="AN25" s="25" t="n">
        <f t="shared" si="26"/>
        <v>0.21224621232343677</v>
      </c>
      <c r="AO25" s="25" t="n">
        <f t="shared" si="26"/>
        <v>0.22306655453391394</v>
      </c>
      <c r="AP25" s="25" t="n">
        <f t="shared" si="26"/>
        <v>0.22335091857928946</v>
      </c>
      <c r="AQ25" s="25" t="n">
        <f t="shared" si="26"/>
        <v>0.19401925077095364</v>
      </c>
      <c r="AR25" s="25" t="n">
        <f t="shared" si="26"/>
        <v>0.18882793198045714</v>
      </c>
      <c r="AS25" s="25" t="n">
        <f t="shared" si="26"/>
        <v>0.19313368906480147</v>
      </c>
      <c r="AT25" s="25" t="n">
        <f t="shared" si="26"/>
        <v>0.17011494894386536</v>
      </c>
    </row>
    <row r="26">
      <c r="L26" s="1" t="str">
        <f t="shared" si="23"/>
        <v>&gt;2-7 Months</v>
      </c>
      <c r="M26" s="25" t="str">
        <f>IF(M15="","",M15/#REF!)</f>
      </c>
      <c r="N26" s="25" t="str">
        <f>IF(N15="","",N15/#REF!)</f>
      </c>
      <c r="O26" s="25" t="str">
        <f>IF(O15="","",O15/#REF!)</f>
      </c>
      <c r="P26" s="25" t="str">
        <f>IF(P15="","",P15/#REF!)</f>
      </c>
      <c r="Q26" s="25" t="str">
        <f>IF(Q15="","",Q15/#REF!)</f>
      </c>
      <c r="R26" s="25" t="str">
        <f>IF(R15="","",R15/#REF!)</f>
      </c>
      <c r="S26" s="25" t="str">
        <f>IF(S15="","",S15/#REF!)</f>
      </c>
      <c r="T26" s="25" t="str">
        <f>IF(T15="","",T15/#REF!)</f>
      </c>
      <c r="U26" s="25" t="str">
        <f>IF(U15="","",U15/#REF!)</f>
      </c>
      <c r="V26" s="25" t="str">
        <f>IF(V15="","",V15/#REF!)</f>
      </c>
      <c r="W26" s="25" t="e">
        <f t="shared" ref="W26:AT26" si="27">IF(W15="","",W15/W$19)</f>
        <v>#N/A</v>
      </c>
      <c r="X26" s="25" t="e">
        <f t="shared" si="27"/>
        <v>#N/A</v>
      </c>
      <c r="Y26" s="25" t="e">
        <f t="shared" si="27"/>
        <v>#N/A</v>
      </c>
      <c r="Z26" s="25" t="e">
        <f t="shared" si="27"/>
        <v>#N/A</v>
      </c>
      <c r="AA26" s="25" t="e">
        <f t="shared" si="27"/>
        <v>#N/A</v>
      </c>
      <c r="AB26" s="25" t="e">
        <f t="shared" si="27"/>
        <v>#N/A</v>
      </c>
      <c r="AC26" s="25" t="e">
        <f t="shared" si="27"/>
        <v>#N/A</v>
      </c>
      <c r="AD26" s="25" t="n">
        <f t="shared" si="27"/>
        <v>9.960526783396545E-2</v>
      </c>
      <c r="AE26" s="25" t="n">
        <f t="shared" si="27"/>
        <v>0.10929829095348442</v>
      </c>
      <c r="AF26" s="25" t="n">
        <f t="shared" si="27"/>
        <v>0.10181822763659046</v>
      </c>
      <c r="AG26" s="25" t="n">
        <f t="shared" si="27"/>
        <v>0.11541832243901824</v>
      </c>
      <c r="AH26" s="25" t="n">
        <f t="shared" si="27"/>
        <v>0.12469106278216739</v>
      </c>
      <c r="AI26" s="25" t="n">
        <f t="shared" si="27"/>
        <v>0.11545872921416417</v>
      </c>
      <c r="AJ26" s="25" t="n">
        <f t="shared" si="27"/>
        <v>8.9588995084011636E-2</v>
      </c>
      <c r="AK26" s="25" t="n">
        <f t="shared" si="27"/>
        <v>8.5287129364407105E-2</v>
      </c>
      <c r="AL26" s="25" t="n">
        <f t="shared" si="27"/>
        <v>9.528513683854764E-2</v>
      </c>
      <c r="AM26" s="25" t="n">
        <f t="shared" si="27"/>
        <v>8.1791893071597691E-2</v>
      </c>
      <c r="AN26" s="25" t="n">
        <f t="shared" si="27"/>
        <v>0.10364796606267716</v>
      </c>
      <c r="AO26" s="25" t="n">
        <f t="shared" si="27"/>
        <v>7.8627164479925751E-2</v>
      </c>
      <c r="AP26" s="25" t="n">
        <f t="shared" si="27"/>
        <v>6.5185967994155519E-2</v>
      </c>
      <c r="AQ26" s="25" t="n">
        <f t="shared" si="27"/>
        <v>6.7128007976754805E-2</v>
      </c>
      <c r="AR26" s="25" t="n">
        <f t="shared" si="27"/>
        <v>8.6038305346156627E-2</v>
      </c>
      <c r="AS26" s="25" t="n">
        <f t="shared" si="27"/>
        <v>8.4567556209760822E-2</v>
      </c>
      <c r="AT26" s="25" t="n">
        <f t="shared" si="27"/>
        <v>5.5122466350217884E-2</v>
      </c>
    </row>
    <row r="27">
      <c r="L27" s="1" t="str">
        <f t="shared" si="23"/>
        <v>&gt;4 years</v>
      </c>
      <c r="M27" s="25" t="e">
        <f>IF(M16="","",M16/#REF!)</f>
        <v>#N/A</v>
      </c>
      <c r="N27" s="25" t="e">
        <f>IF(N16="","",N16/#REF!)</f>
        <v>#N/A</v>
      </c>
      <c r="O27" s="25" t="e">
        <f>IF(O16="","",O16/#REF!)</f>
        <v>#N/A</v>
      </c>
      <c r="P27" s="25" t="e">
        <f>IF(P16="","",P16/#REF!)</f>
        <v>#N/A</v>
      </c>
      <c r="Q27" s="25" t="e">
        <f>IF(Q16="","",Q16/#REF!)</f>
        <v>#N/A</v>
      </c>
      <c r="R27" s="25" t="e">
        <f>IF(R16="","",R16/#REF!)</f>
        <v>#N/A</v>
      </c>
      <c r="S27" s="25" t="e">
        <f>IF(S16="","",S16/#REF!)</f>
        <v>#N/A</v>
      </c>
      <c r="T27" s="25" t="e">
        <f>IF(T16="","",T16/#REF!)</f>
        <v>#N/A</v>
      </c>
      <c r="U27" s="25" t="e">
        <f>IF(U16="","",U16/#REF!)</f>
        <v>#N/A</v>
      </c>
      <c r="V27" s="25" t="e">
        <f>IF(V16="","",V16/#REF!)</f>
        <v>#N/A</v>
      </c>
      <c r="W27" s="25" t="e">
        <f t="shared" ref="W27:AT27" si="28">IF(W16="","",W16/W$19)</f>
        <v>#N/A</v>
      </c>
      <c r="X27" s="25" t="e">
        <f t="shared" si="28"/>
        <v>#N/A</v>
      </c>
      <c r="Y27" s="25" t="e">
        <f t="shared" si="28"/>
        <v>#N/A</v>
      </c>
      <c r="Z27" s="25" t="e">
        <f t="shared" si="28"/>
        <v>#N/A</v>
      </c>
      <c r="AA27" s="25" t="e">
        <f t="shared" si="28"/>
        <v>#N/A</v>
      </c>
      <c r="AB27" s="25" t="e">
        <f t="shared" si="28"/>
        <v>#N/A</v>
      </c>
      <c r="AC27" s="25" t="e">
        <f t="shared" si="28"/>
        <v>#N/A</v>
      </c>
      <c r="AD27" s="25" t="n">
        <f t="shared" si="28"/>
        <v>0.24707272891477755</v>
      </c>
      <c r="AE27" s="25" t="n">
        <f t="shared" si="28"/>
        <v>0.24894444368637575</v>
      </c>
      <c r="AF27" s="25" t="n">
        <f t="shared" si="28"/>
        <v>0.24294257894970497</v>
      </c>
      <c r="AG27" s="25" t="n">
        <f t="shared" si="28"/>
        <v>0.22794822660749137</v>
      </c>
      <c r="AH27" s="25" t="n">
        <f t="shared" si="28"/>
        <v>0.24618629567377184</v>
      </c>
      <c r="AI27" s="25" t="n">
        <f t="shared" si="28"/>
        <v>0.25459676775237028</v>
      </c>
      <c r="AJ27" s="25" t="n">
        <f t="shared" si="28"/>
        <v>0.27975184001345998</v>
      </c>
      <c r="AK27" s="25" t="n">
        <f t="shared" si="28"/>
        <v>0.26164066644695477</v>
      </c>
      <c r="AL27" s="25" t="n">
        <f t="shared" si="28"/>
        <v>0.24734484326537187</v>
      </c>
      <c r="AM27" s="25" t="n">
        <f t="shared" si="28"/>
        <v>0.26614558506488334</v>
      </c>
      <c r="AN27" s="25" t="n">
        <f t="shared" si="28"/>
        <v>0.25245929372153264</v>
      </c>
      <c r="AO27" s="25" t="n">
        <f t="shared" si="28"/>
        <v>0.26499570943202538</v>
      </c>
      <c r="AP27" s="25" t="n">
        <f t="shared" si="28"/>
        <v>0.30483028612068352</v>
      </c>
      <c r="AQ27" s="25" t="n">
        <f t="shared" si="28"/>
        <v>0.29921314681407241</v>
      </c>
      <c r="AR27" s="25" t="n">
        <f t="shared" si="28"/>
        <v>0.30691946425984923</v>
      </c>
      <c r="AS27" s="25" t="n">
        <f t="shared" si="28"/>
        <v>0.31146988324193486</v>
      </c>
      <c r="AT27" s="25" t="n">
        <f t="shared" si="28"/>
        <v>0.42002620940381302</v>
      </c>
    </row>
    <row r="28">
      <c r="L28" s="1" t="str">
        <f t="shared" si="23"/>
        <v>&gt;7-12 Months</v>
      </c>
      <c r="M28" s="25" t="e">
        <f>IF(M17="","",M17/#REF!)</f>
        <v>#N/A</v>
      </c>
      <c r="N28" s="25" t="e">
        <f>IF(N17="","",N17/#REF!)</f>
        <v>#N/A</v>
      </c>
      <c r="O28" s="25" t="e">
        <f>IF(O17="","",O17/#REF!)</f>
        <v>#N/A</v>
      </c>
      <c r="P28" s="25" t="e">
        <f>IF(P17="","",P17/#REF!)</f>
        <v>#N/A</v>
      </c>
      <c r="Q28" s="25" t="e">
        <f>IF(Q17="","",Q17/#REF!)</f>
        <v>#N/A</v>
      </c>
      <c r="R28" s="25" t="e">
        <f>IF(R17="","",R17/#REF!)</f>
        <v>#N/A</v>
      </c>
      <c r="S28" s="25" t="e">
        <f>IF(S17="","",S17/#REF!)</f>
        <v>#N/A</v>
      </c>
      <c r="T28" s="25" t="str">
        <f>IF(T17="","",T17/#REF!)</f>
      </c>
      <c r="U28" s="25" t="str">
        <f>IF(U17="","",U17/#REF!)</f>
      </c>
      <c r="V28" s="25" t="str">
        <f>IF(V17="","",V17/#REF!)</f>
      </c>
      <c r="W28" s="25" t="e">
        <f t="shared" ref="W28:AT28" si="29">IF(W17="","",W17/W$19)</f>
        <v>#N/A</v>
      </c>
      <c r="X28" s="25" t="e">
        <f t="shared" si="29"/>
        <v>#N/A</v>
      </c>
      <c r="Y28" s="25" t="e">
        <f t="shared" si="29"/>
        <v>#N/A</v>
      </c>
      <c r="Z28" s="25" t="e">
        <f t="shared" si="29"/>
        <v>#N/A</v>
      </c>
      <c r="AA28" s="25" t="e">
        <f t="shared" si="29"/>
        <v>#N/A</v>
      </c>
      <c r="AB28" s="25" t="e">
        <f t="shared" si="29"/>
        <v>#N/A</v>
      </c>
      <c r="AC28" s="25" t="e">
        <f t="shared" si="29"/>
        <v>#N/A</v>
      </c>
      <c r="AD28" s="25" t="n">
        <f t="shared" si="29"/>
        <v>0.12540150187707522</v>
      </c>
      <c r="AE28" s="25" t="n">
        <f t="shared" si="29"/>
        <v>0.14048225846607207</v>
      </c>
      <c r="AF28" s="25" t="n">
        <f t="shared" si="29"/>
        <v>0.16288985983664203</v>
      </c>
      <c r="AG28" s="25" t="n">
        <f t="shared" si="29"/>
        <v>0.18203841504267193</v>
      </c>
      <c r="AH28" s="25" t="n">
        <f t="shared" si="29"/>
        <v>0.18220309001226931</v>
      </c>
      <c r="AI28" s="25" t="n">
        <f t="shared" si="29"/>
        <v>0.17500492967131559</v>
      </c>
      <c r="AJ28" s="25" t="n">
        <f t="shared" si="29"/>
        <v>0.16483930000498087</v>
      </c>
      <c r="AK28" s="25" t="n">
        <f t="shared" si="29"/>
        <v>0.18192867627199935</v>
      </c>
      <c r="AL28" s="25" t="n">
        <f t="shared" si="29"/>
        <v>0.17787541448902811</v>
      </c>
      <c r="AM28" s="25" t="n">
        <f t="shared" si="29"/>
        <v>0.16853474160893026</v>
      </c>
      <c r="AN28" s="25" t="n">
        <f t="shared" si="29"/>
        <v>0.1548385587229428</v>
      </c>
      <c r="AO28" s="25" t="n">
        <f t="shared" si="29"/>
        <v>0.15383188139214593</v>
      </c>
      <c r="AP28" s="25" t="n">
        <f t="shared" si="29"/>
        <v>0.14275122710657703</v>
      </c>
      <c r="AQ28" s="25" t="n">
        <f t="shared" si="29"/>
        <v>0.15094689771004668</v>
      </c>
      <c r="AR28" s="25" t="n">
        <f t="shared" si="29"/>
        <v>0.1853636239891476</v>
      </c>
      <c r="AS28" s="25" t="n">
        <f t="shared" si="29"/>
        <v>0.16391065646668443</v>
      </c>
      <c r="AT28" s="25" t="n">
        <f t="shared" si="29"/>
        <v>0.14368349676952924</v>
      </c>
    </row>
    <row r="29">
      <c r="L29" s="1" t="n">
        <f t="shared" si="23"/>
        <v>0</v>
      </c>
      <c r="M29" s="25" t="e">
        <f>IF(M18="","",M18/#REF!)</f>
        <v>#N/A</v>
      </c>
      <c r="N29" s="25" t="e">
        <f>IF(N18="","",N18/#REF!)</f>
        <v>#N/A</v>
      </c>
      <c r="O29" s="25" t="e">
        <f>IF(O18="","",O18/#REF!)</f>
        <v>#N/A</v>
      </c>
      <c r="P29" s="25" t="e">
        <f>IF(P18="","",P18/#REF!)</f>
        <v>#N/A</v>
      </c>
      <c r="Q29" s="25" t="e">
        <f>IF(Q18="","",Q18/#REF!)</f>
        <v>#N/A</v>
      </c>
      <c r="R29" s="25" t="e">
        <f>IF(R18="","",R18/#REF!)</f>
        <v>#N/A</v>
      </c>
      <c r="S29" s="25" t="e">
        <f>IF(S18="","",S18/#REF!)</f>
        <v>#N/A</v>
      </c>
      <c r="T29" s="25" t="e">
        <f>IF(T18="","",T18/#REF!)</f>
        <v>#N/A</v>
      </c>
      <c r="U29" s="25" t="e">
        <f>IF(U18="","",U18/#REF!)</f>
        <v>#N/A</v>
      </c>
      <c r="V29" s="25" t="e">
        <f>IF(V18="","",V18/#REF!)</f>
        <v>#N/A</v>
      </c>
      <c r="W29" s="25" t="e">
        <f t="shared" ref="W29:AT29" si="30">IF(W18="","",W18/W$19)</f>
        <v>#N/A</v>
      </c>
      <c r="X29" s="25" t="e">
        <f t="shared" si="30"/>
        <v>#N/A</v>
      </c>
      <c r="Y29" s="25" t="e">
        <f t="shared" si="30"/>
        <v>#N/A</v>
      </c>
      <c r="Z29" s="25" t="e">
        <f t="shared" si="30"/>
        <v>#N/A</v>
      </c>
      <c r="AA29" s="25" t="e">
        <f t="shared" si="30"/>
        <v>#N/A</v>
      </c>
      <c r="AB29" s="25" t="e">
        <f t="shared" si="30"/>
        <v>#N/A</v>
      </c>
      <c r="AC29" s="25" t="e">
        <f t="shared" si="30"/>
        <v>#N/A</v>
      </c>
      <c r="AD29" s="25" t="n">
        <f t="shared" si="30"/>
        <v>0.15828300889993277</v>
      </c>
      <c r="AE29" s="25" t="n">
        <f t="shared" si="30"/>
        <v>8.0965954547850161E-2</v>
      </c>
      <c r="AF29" s="25" t="n">
        <f t="shared" si="30"/>
        <v>6.0260878851367473E-2</v>
      </c>
      <c r="AG29" s="25" t="n">
        <f t="shared" si="30"/>
        <v>3.7914691468183361E-2</v>
      </c>
      <c r="AH29" s="25" t="n">
        <f t="shared" si="30"/>
        <v>2.9909487153521055E-2</v>
      </c>
      <c r="AI29" s="25" t="n">
        <f t="shared" si="30"/>
        <v>1.5380373929758303E-2</v>
      </c>
      <c r="AJ29" s="25" t="n">
        <f t="shared" si="30"/>
        <v>1.709676405716638E-2</v>
      </c>
      <c r="AK29" s="25" t="n">
        <f t="shared" si="30"/>
        <v>9.7863358403564651E-3</v>
      </c>
      <c r="AL29" s="25" t="n">
        <f t="shared" si="30"/>
        <v>9.0637756156524158E-3</v>
      </c>
      <c r="AM29" s="25" t="n">
        <f t="shared" si="30"/>
        <v>8.0274025138683362E-3</v>
      </c>
      <c r="AN29" s="25" t="n">
        <f t="shared" si="30"/>
        <v>6.0870331315304961E-3</v>
      </c>
      <c r="AO29" s="25" t="n">
        <f t="shared" si="30"/>
        <v>3.5851855358668802E-3</v>
      </c>
      <c r="AP29" s="25" t="n">
        <f t="shared" si="30"/>
        <v>-4.994339901392773E-6</v>
      </c>
      <c r="AQ29" s="25" t="n">
        <f t="shared" si="30"/>
        <v>2.0325227609328824E-3</v>
      </c>
      <c r="AR29" s="25" t="n">
        <f t="shared" si="30"/>
        <v>3.9772913471941927E-3</v>
      </c>
      <c r="AS29" s="25" t="n">
        <f t="shared" si="30"/>
        <v>1.1591457827582171E-3</v>
      </c>
      <c r="AT29" s="25" t="n">
        <f t="shared" si="30"/>
        <v>7.0244525195082414E-4</v>
      </c>
    </row>
    <row r="30">
      <c r="L30" s="1" t="str">
        <f>L20</f>
        <v>Checksum</v>
      </c>
      <c r="M30" s="25" t="e">
        <f>IF(#REF!="","",#REF!/#REF!)</f>
        <v>#REF!</v>
      </c>
      <c r="N30" s="25" t="e">
        <f>IF(#REF!="","",#REF!/#REF!)</f>
        <v>#REF!</v>
      </c>
      <c r="O30" s="25" t="e">
        <f>IF(#REF!="","",#REF!/#REF!)</f>
        <v>#REF!</v>
      </c>
      <c r="P30" s="25" t="e">
        <f>IF(#REF!="","",#REF!/#REF!)</f>
        <v>#REF!</v>
      </c>
      <c r="Q30" s="25" t="e">
        <f>IF(#REF!="","",#REF!/#REF!)</f>
        <v>#REF!</v>
      </c>
      <c r="R30" s="25" t="e">
        <f>IF(#REF!="","",#REF!/#REF!)</f>
        <v>#REF!</v>
      </c>
      <c r="S30" s="25" t="e">
        <f>IF(#REF!="","",#REF!/#REF!)</f>
        <v>#REF!</v>
      </c>
      <c r="T30" s="25" t="e">
        <f>IF(#REF!="","",#REF!/#REF!)</f>
        <v>#REF!</v>
      </c>
      <c r="U30" s="25" t="e">
        <f>IF(#REF!="","",#REF!/#REF!)</f>
        <v>#REF!</v>
      </c>
      <c r="V30" s="25" t="e">
        <f>IF(#REF!="","",#REF!/#REF!)</f>
        <v>#REF!</v>
      </c>
      <c r="W30" s="25" t="e">
        <f t="shared" ref="W30:AT30" si="31">SUM(W23:W29)=1</f>
        <v>#N/A</v>
      </c>
      <c r="X30" s="25" t="e">
        <f t="shared" si="31"/>
        <v>#N/A</v>
      </c>
      <c r="Y30" s="25" t="e">
        <f t="shared" si="31"/>
        <v>#N/A</v>
      </c>
      <c r="Z30" s="25" t="e">
        <f t="shared" si="31"/>
        <v>#N/A</v>
      </c>
      <c r="AA30" s="25" t="e">
        <f t="shared" si="31"/>
        <v>#N/A</v>
      </c>
      <c r="AB30" s="25" t="e">
        <f t="shared" si="31"/>
        <v>#N/A</v>
      </c>
      <c r="AC30" s="25" t="e">
        <f t="shared" si="31"/>
        <v>#N/A</v>
      </c>
      <c r="AD30" s="25" t="b">
        <f t="shared" si="31"/>
        <v>1</v>
      </c>
      <c r="AE30" s="25" t="b">
        <f t="shared" si="31"/>
        <v>1</v>
      </c>
      <c r="AF30" s="25" t="b">
        <f t="shared" si="31"/>
        <v>1</v>
      </c>
      <c r="AG30" s="25" t="b">
        <f t="shared" si="31"/>
        <v>1</v>
      </c>
      <c r="AH30" s="25" t="b">
        <f t="shared" si="31"/>
        <v>1</v>
      </c>
      <c r="AI30" s="25" t="b">
        <f t="shared" si="31"/>
        <v>1</v>
      </c>
      <c r="AJ30" s="25" t="b">
        <f t="shared" si="31"/>
        <v>1</v>
      </c>
      <c r="AK30" s="25" t="b">
        <f t="shared" si="31"/>
        <v>1</v>
      </c>
      <c r="AL30" s="25" t="b">
        <f t="shared" si="31"/>
        <v>1</v>
      </c>
      <c r="AM30" s="25" t="b">
        <f t="shared" si="31"/>
        <v>1</v>
      </c>
      <c r="AN30" s="25" t="b">
        <f t="shared" si="31"/>
        <v>1</v>
      </c>
      <c r="AO30" s="25" t="b">
        <f t="shared" si="31"/>
        <v>1</v>
      </c>
      <c r="AP30" s="25" t="b">
        <f t="shared" si="31"/>
        <v>1</v>
      </c>
      <c r="AQ30" s="25" t="b">
        <f t="shared" si="31"/>
        <v>1</v>
      </c>
      <c r="AR30" s="25" t="b">
        <f t="shared" si="31"/>
        <v>1</v>
      </c>
      <c r="AS30" s="25" t="b">
        <f t="shared" si="31"/>
        <v>1</v>
      </c>
      <c r="AT30" s="25" t="b">
        <f t="shared" si="31"/>
        <v>1</v>
      </c>
    </row>
    <row r="32">
      <c r="L32" s="1" t="s">
        <v>133</v>
      </c>
      <c r="W32" s="68" t="e">
        <f t="shared" ref="W32:AT32" si="32">SUM(W27:W28)</f>
        <v>#N/A</v>
      </c>
      <c r="X32" s="68" t="e">
        <f t="shared" si="32"/>
        <v>#N/A</v>
      </c>
      <c r="Y32" s="68" t="e">
        <f t="shared" si="32"/>
        <v>#N/A</v>
      </c>
      <c r="Z32" s="68" t="e">
        <f t="shared" si="32"/>
        <v>#N/A</v>
      </c>
      <c r="AA32" s="68" t="e">
        <f t="shared" si="32"/>
        <v>#N/A</v>
      </c>
      <c r="AB32" s="68" t="e">
        <f t="shared" si="32"/>
        <v>#N/A</v>
      </c>
      <c r="AC32" s="68" t="e">
        <f t="shared" si="32"/>
        <v>#N/A</v>
      </c>
      <c r="AD32" s="68" t="n">
        <f t="shared" si="32"/>
        <v>0.37247423079185277</v>
      </c>
      <c r="AE32" s="68" t="n">
        <f t="shared" si="32"/>
        <v>0.38942670215244779</v>
      </c>
      <c r="AF32" s="68" t="n">
        <f t="shared" si="32"/>
        <v>0.40583243878634701</v>
      </c>
      <c r="AG32" s="68" t="n">
        <f t="shared" si="32"/>
        <v>0.4099866416501633</v>
      </c>
      <c r="AH32" s="68" t="n">
        <f t="shared" si="32"/>
        <v>0.42838938568604112</v>
      </c>
      <c r="AI32" s="68" t="n">
        <f t="shared" si="32"/>
        <v>0.42960169742368587</v>
      </c>
      <c r="AJ32" s="68" t="n">
        <f t="shared" si="32"/>
        <v>0.44459114001844086</v>
      </c>
      <c r="AK32" s="68" t="n">
        <f t="shared" si="32"/>
        <v>0.4435693427189541</v>
      </c>
      <c r="AL32" s="68" t="n">
        <f t="shared" si="32"/>
        <v>0.42522025775439998</v>
      </c>
      <c r="AM32" s="68" t="n">
        <f t="shared" si="32"/>
        <v>0.43468032667381362</v>
      </c>
      <c r="AN32" s="68" t="n">
        <f t="shared" si="32"/>
        <v>0.40729785244447547</v>
      </c>
      <c r="AO32" s="68" t="n">
        <f t="shared" si="32"/>
        <v>0.41882759082417131</v>
      </c>
      <c r="AP32" s="68" t="n">
        <f t="shared" si="32"/>
        <v>0.44758151322726059</v>
      </c>
      <c r="AQ32" s="68" t="n">
        <f t="shared" si="32"/>
        <v>0.45016004452411906</v>
      </c>
      <c r="AR32" s="68" t="n">
        <f t="shared" si="32"/>
        <v>0.4922830882489968</v>
      </c>
      <c r="AS32" s="68" t="n">
        <f t="shared" si="32"/>
        <v>0.47538053970861927</v>
      </c>
      <c r="AT32" s="68" t="n">
        <f t="shared" si="32"/>
        <v>0.56370970617334226</v>
      </c>
    </row>
    <row r="33">
      <c r="L33" s="1" t="s">
        <v>134</v>
      </c>
      <c r="AD33" s="68" t="n">
        <f t="shared" ref="AD33:AT33" si="33">SUM(AD23:AD25)</f>
        <v>0.36963749247424904</v>
      </c>
      <c r="AE33" s="68" t="n">
        <f t="shared" si="33"/>
        <v>0.42030905234621752</v>
      </c>
      <c r="AF33" s="68" t="n">
        <f t="shared" si="33"/>
        <v>0.43208845472569513</v>
      </c>
      <c r="AG33" s="68" t="n">
        <f t="shared" si="33"/>
        <v>0.43668034444263515</v>
      </c>
      <c r="AH33" s="68" t="n">
        <f t="shared" si="33"/>
        <v>0.41701006437827037</v>
      </c>
      <c r="AI33" s="68" t="n">
        <f t="shared" si="33"/>
        <v>0.43955919943239169</v>
      </c>
      <c r="AJ33" s="68" t="n">
        <f t="shared" si="33"/>
        <v>0.44872310084038119</v>
      </c>
      <c r="AK33" s="68" t="n">
        <f t="shared" si="33"/>
        <v>0.46135719207628234</v>
      </c>
      <c r="AL33" s="68" t="n">
        <f t="shared" si="33"/>
        <v>0.4704308297914</v>
      </c>
      <c r="AM33" s="68" t="n">
        <f t="shared" si="33"/>
        <v>0.47550037774072051</v>
      </c>
      <c r="AN33" s="68" t="n">
        <f t="shared" si="33"/>
        <v>0.48296714836131677</v>
      </c>
      <c r="AO33" s="68" t="n">
        <f t="shared" si="33"/>
        <v>0.498960059160036</v>
      </c>
      <c r="AP33" s="68" t="n">
        <f t="shared" si="33"/>
        <v>0.48723751311848523</v>
      </c>
      <c r="AQ33" s="68" t="n">
        <f t="shared" si="33"/>
        <v>0.48067942473819325</v>
      </c>
      <c r="AR33" s="68" t="n">
        <f t="shared" si="33"/>
        <v>0.4177013150576524</v>
      </c>
      <c r="AS33" s="68" t="n">
        <f t="shared" si="33"/>
        <v>0.43889275829886165</v>
      </c>
      <c r="AT33" s="68" t="n">
        <f t="shared" si="33"/>
        <v>0.38046538222448917</v>
      </c>
    </row>
    <row r="34">
      <c r="V34" s="38"/>
    </row>
    <row r="35">
      <c r="V35" s="34"/>
    </row>
    <row r="36">
      <c r="V36" s="34"/>
    </row>
    <row r="37">
      <c r="A37" s="1" t="n">
        <v>2021</v>
      </c>
      <c r="V37" s="34"/>
    </row>
    <row r="38">
      <c r="A38" s="21" t="n">
        <v>36807644564</v>
      </c>
      <c r="V38" s="34"/>
    </row>
    <row r="39">
      <c r="A39" s="89" t="n">
        <f>A38/VLOOKUP(A37,deflator,2,FALSE)</f>
        <v>39357957730.66787</v>
      </c>
      <c r="V39" s="34"/>
    </row>
    <row r="40">
      <c r="V40" s="34"/>
    </row>
    <row r="41">
      <c r="V41" s="34"/>
    </row>
    <row r="42">
      <c r="V42" s="34"/>
    </row>
    <row r="43">
      <c r="N43" s="88"/>
      <c r="O43" s="88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30" t="s">
        <v>135</v>
      </c>
      <c r="B1" s="30" t="n">
        <v>2011</v>
      </c>
      <c r="C1" s="30" t="n">
        <v>2012</v>
      </c>
      <c r="D1" s="30" t="n">
        <v>2013</v>
      </c>
      <c r="E1" s="30" t="n">
        <v>2014</v>
      </c>
      <c r="F1" s="30" t="n">
        <v>2015</v>
      </c>
      <c r="G1" s="30" t="n">
        <v>2016</v>
      </c>
      <c r="H1" s="30" t="n">
        <v>2017</v>
      </c>
      <c r="I1" s="30" t="n">
        <v>2018</v>
      </c>
      <c r="J1" s="30" t="n">
        <v>2019</v>
      </c>
      <c r="K1" s="30" t="n">
        <v>2020</v>
      </c>
      <c r="L1" s="30" t="n">
        <v>2021</v>
      </c>
      <c r="M1" s="30" t="n">
        <v>2022</v>
      </c>
    </row>
    <row r="2">
      <c r="A2" s="9" t="s">
        <v>136</v>
      </c>
      <c r="B2" s="41" t="n">
        <v>393034568.82999998</v>
      </c>
      <c r="C2" s="41" t="n">
        <v>474005596.36000001</v>
      </c>
      <c r="D2" s="41" t="n">
        <v>340559772.73000002</v>
      </c>
      <c r="E2" s="41" t="n">
        <v>523559084.60000002</v>
      </c>
      <c r="F2" s="41" t="n">
        <v>694883317.67999995</v>
      </c>
      <c r="G2" s="41" t="n">
        <v>1433156330.3</v>
      </c>
      <c r="H2" s="41" t="n">
        <v>2113588321.8699999</v>
      </c>
      <c r="I2" s="41" t="n">
        <v>3953534234.1799998</v>
      </c>
      <c r="J2" s="41" t="n">
        <v>7416385657.79</v>
      </c>
      <c r="K2" s="41" t="n">
        <v>16317685492.58</v>
      </c>
      <c r="L2" s="41" t="n">
        <v>14645097081.370001</v>
      </c>
      <c r="M2" s="41" t="n">
        <v>10900562375.700001</v>
      </c>
    </row>
    <row r="3">
      <c r="A3" s="9" t="s">
        <v>137</v>
      </c>
      <c r="B3" s="41" t="n">
        <v>227972146.03</v>
      </c>
      <c r="C3" s="41" t="n">
        <v>1115381865.6099999</v>
      </c>
      <c r="D3" s="41" t="n">
        <v>273132033.56</v>
      </c>
      <c r="E3" s="41" t="n">
        <v>4210858070.6500001</v>
      </c>
      <c r="F3" s="41" t="n">
        <v>1747946128.04</v>
      </c>
      <c r="G3" s="41" t="n">
        <v>12383155569.65</v>
      </c>
      <c r="H3" s="41" t="n">
        <v>11188129508.360001</v>
      </c>
      <c r="I3" s="41" t="n">
        <v>27108164347.619999</v>
      </c>
      <c r="J3" s="41" t="n">
        <v>17861120766.169998</v>
      </c>
      <c r="K3" s="41" t="n">
        <v>17305865698.959999</v>
      </c>
      <c r="L3" s="41" t="n">
        <v>67166466719.849998</v>
      </c>
      <c r="M3" s="41" t="n">
        <v>4030705980.1100001</v>
      </c>
    </row>
    <row r="7">
      <c r="N7" s="110" t="n">
        <v>1</v>
      </c>
    </row>
    <row r="8">
      <c r="A8" s="19"/>
      <c r="B8" s="19"/>
      <c r="F8" s="19" t="n">
        <f t="shared" ref="F8:M8" si="0">F1+0</f>
        <v>2015</v>
      </c>
      <c r="G8" s="19" t="n">
        <f t="shared" si="0"/>
        <v>2016</v>
      </c>
      <c r="H8" s="19" t="n">
        <f t="shared" si="0"/>
        <v>2017</v>
      </c>
      <c r="I8" s="19" t="n">
        <f t="shared" si="0"/>
        <v>2018</v>
      </c>
      <c r="J8" s="19" t="n">
        <f t="shared" si="0"/>
        <v>2019</v>
      </c>
      <c r="K8" s="19" t="n">
        <f t="shared" si="0"/>
        <v>2020</v>
      </c>
      <c r="L8" s="19" t="n">
        <f t="shared" si="0"/>
        <v>2021</v>
      </c>
      <c r="M8" s="19" t="n">
        <f t="shared" si="0"/>
        <v>2022</v>
      </c>
      <c r="O8" s="24" t="n">
        <f>F8</f>
        <v>2015</v>
      </c>
      <c r="P8" s="24" t="n">
        <f t="shared" ref="P8:Q10" si="1">K8</f>
        <v>2020</v>
      </c>
      <c r="Q8" s="24" t="n">
        <f t="shared" si="1"/>
        <v>2021</v>
      </c>
      <c r="R8" s="24" t="str">
        <f>P8&amp;"-"&amp;$Q$8</f>
        <v>2020-2021</v>
      </c>
      <c r="S8" s="24" t="str">
        <f>O8&amp;"-"&amp;$Q8</f>
        <v>2015-2021</v>
      </c>
    </row>
    <row r="9">
      <c r="A9" s="19" t="s">
        <v>138</v>
      </c>
      <c r="B9" s="19"/>
      <c r="F9" s="41" t="n">
        <f t="shared" ref="F9:M10" si="2">F2/VLOOKUP(F$8,deflator,2,FALSE)/$N$7</f>
        <v>833476104.79268253</v>
      </c>
      <c r="G9" s="41" t="n">
        <f t="shared" si="2"/>
        <v>1704868475.0963326</v>
      </c>
      <c r="H9" s="41" t="n">
        <f t="shared" si="2"/>
        <v>2470201183.3488417</v>
      </c>
      <c r="I9" s="41" t="n">
        <f t="shared" si="2"/>
        <v>4514586199.301383</v>
      </c>
      <c r="J9" s="41" t="n">
        <f t="shared" si="2"/>
        <v>8306167254.0796061</v>
      </c>
      <c r="K9" s="55" t="n">
        <f t="shared" si="2"/>
        <v>18034808980.182587</v>
      </c>
      <c r="L9" s="55" t="n">
        <f t="shared" si="2"/>
        <v>15659820635.570946</v>
      </c>
      <c r="M9" s="55" t="n">
        <f t="shared" si="2"/>
        <v>10900562375.700001</v>
      </c>
      <c r="N9" s="18" t="str">
        <f>A9</f>
        <v>Sum of Dollars Obligated</v>
      </c>
      <c r="O9" s="41" t="n">
        <f>F9</f>
        <v>833476104.79268253</v>
      </c>
      <c r="P9" s="41" t="n">
        <f t="shared" si="1"/>
        <v>18034808980.182587</v>
      </c>
      <c r="Q9" s="41" t="n">
        <f t="shared" si="1"/>
        <v>15659820635.570946</v>
      </c>
      <c r="R9" s="161" t="n">
        <f>(L9/K9)-1</f>
        <v>-0.1316891322343019</v>
      </c>
      <c r="S9" s="161" t="n">
        <f>(L9/F9)-1</f>
        <v>17.788565797535544</v>
      </c>
    </row>
    <row r="10">
      <c r="A10" s="19" t="s">
        <v>139</v>
      </c>
      <c r="B10" s="19"/>
      <c r="F10" s="41" t="n">
        <f t="shared" si="2"/>
        <v>2096569730.6567562</v>
      </c>
      <c r="G10" s="41" t="n">
        <f t="shared" si="2"/>
        <v>14730878346.321499</v>
      </c>
      <c r="H10" s="41" t="n">
        <f t="shared" si="2"/>
        <v>13075834335.874434</v>
      </c>
      <c r="I10" s="41" t="n">
        <f t="shared" si="2"/>
        <v>30955124555.167088</v>
      </c>
      <c r="J10" s="41" t="n">
        <f t="shared" si="2"/>
        <v>20004010480.939762</v>
      </c>
      <c r="K10" s="41" t="n">
        <f t="shared" si="2"/>
        <v>19126976203.785748</v>
      </c>
      <c r="L10" s="41" t="n">
        <f t="shared" si="2"/>
        <v>71820269658.431122</v>
      </c>
      <c r="M10" s="41" t="n">
        <f t="shared" si="2"/>
        <v>4030705980.1100001</v>
      </c>
      <c r="N10" s="18" t="str">
        <f>A10</f>
        <v>Sum of Base and All Options Value (Total Contract Value)</v>
      </c>
      <c r="O10" s="41" t="n">
        <f>F10</f>
        <v>2096569730.6567562</v>
      </c>
      <c r="P10" s="41" t="n">
        <f t="shared" si="1"/>
        <v>19126976203.785748</v>
      </c>
      <c r="Q10" s="41" t="n">
        <f t="shared" si="1"/>
        <v>71820269658.431122</v>
      </c>
      <c r="R10" s="161" t="n">
        <f>(L10/K10)-1</f>
        <v>2.754920218085279</v>
      </c>
      <c r="S10" s="161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24" t="s">
        <v>106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P1" s="7" t="n">
        <v>1000000000</v>
      </c>
    </row>
    <row r="2">
      <c r="A2" s="1" t="s">
        <v>140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8"/>
    </row>
    <row r="3">
      <c r="A3" s="1" t="s">
        <v>42</v>
      </c>
      <c r="B3" s="41" t="n">
        <v>195000</v>
      </c>
      <c r="C3" s="41" t="n">
        <v>1897530</v>
      </c>
      <c r="D3" s="41" t="n">
        <v>3903539</v>
      </c>
      <c r="E3" s="41" t="n">
        <v>4636181</v>
      </c>
      <c r="F3" s="41" t="n">
        <v>4993631</v>
      </c>
      <c r="G3" s="41" t="n">
        <v>250037783</v>
      </c>
      <c r="H3" s="41" t="n">
        <v>187693198</v>
      </c>
      <c r="I3" s="41" t="n">
        <v>526134344.38</v>
      </c>
      <c r="J3" s="41" t="n">
        <v>1635461728.3</v>
      </c>
      <c r="K3" s="41" t="n">
        <v>1432698356.1199999</v>
      </c>
      <c r="L3" s="41" t="n">
        <v>1971041069.1199999</v>
      </c>
      <c r="M3" s="41" t="n">
        <v>2072824581.1099999</v>
      </c>
      <c r="N3" s="41"/>
    </row>
    <row r="4">
      <c r="A4" s="1" t="s">
        <v>43</v>
      </c>
      <c r="B4" s="41" t="n">
        <v>265546547.94999999</v>
      </c>
      <c r="C4" s="41" t="n">
        <v>417275713.02999997</v>
      </c>
      <c r="D4" s="41" t="n">
        <v>305798391.22000003</v>
      </c>
      <c r="E4" s="41" t="n">
        <v>467083660.60000002</v>
      </c>
      <c r="F4" s="41" t="n">
        <v>623306976.78999996</v>
      </c>
      <c r="G4" s="41" t="n">
        <v>902166349.30999994</v>
      </c>
      <c r="H4" s="41" t="n">
        <v>1543504234.55</v>
      </c>
      <c r="I4" s="41" t="n">
        <v>2947049116.6799998</v>
      </c>
      <c r="J4" s="41" t="n">
        <v>4946705602.0699997</v>
      </c>
      <c r="K4" s="41" t="n">
        <v>13253348989.6</v>
      </c>
      <c r="L4" s="41" t="n">
        <v>10550041410.1</v>
      </c>
      <c r="M4" s="41" t="n">
        <v>6026337389.3500004</v>
      </c>
      <c r="N4" s="41"/>
    </row>
    <row r="5">
      <c r="A5" s="1" t="s">
        <v>141</v>
      </c>
      <c r="B5" s="41" t="n">
        <v>61502552</v>
      </c>
      <c r="C5" s="41" t="n">
        <v>38758780</v>
      </c>
      <c r="D5" s="41" t="n">
        <v>22014936</v>
      </c>
      <c r="E5" s="41" t="n">
        <v>40849581</v>
      </c>
      <c r="F5" s="41" t="n">
        <v>62907051</v>
      </c>
      <c r="G5" s="41" t="n">
        <v>214782354.78</v>
      </c>
      <c r="H5" s="41" t="n">
        <v>379711068.31999999</v>
      </c>
      <c r="I5" s="41" t="n">
        <v>377879847.47000003</v>
      </c>
      <c r="J5" s="41" t="n">
        <v>421907550.86000001</v>
      </c>
      <c r="K5" s="41" t="n">
        <v>354104917.18000001</v>
      </c>
      <c r="L5" s="41" t="n">
        <v>347468914.33999997</v>
      </c>
      <c r="M5" s="41" t="n">
        <v>312343199.61000001</v>
      </c>
      <c r="N5" s="41"/>
    </row>
    <row r="6">
      <c r="A6" s="1" t="s">
        <v>142</v>
      </c>
      <c r="B6" s="41"/>
      <c r="C6" s="41"/>
      <c r="D6" s="41"/>
      <c r="E6" s="41"/>
      <c r="F6" s="41"/>
      <c r="G6" s="41"/>
      <c r="H6" s="41"/>
      <c r="I6" s="41"/>
      <c r="J6" s="41" t="n">
        <v>11787736.15</v>
      </c>
      <c r="K6" s="41" t="n">
        <v>38032189.82</v>
      </c>
      <c r="L6" s="41" t="n">
        <v>43727334.670000002</v>
      </c>
      <c r="M6" s="41" t="n">
        <v>84519055.540000007</v>
      </c>
      <c r="N6" s="41"/>
    </row>
    <row r="7">
      <c r="A7" s="1" t="s">
        <v>46</v>
      </c>
      <c r="B7" s="41"/>
      <c r="C7" s="41"/>
      <c r="D7" s="41"/>
      <c r="E7" s="41"/>
      <c r="F7" s="41"/>
      <c r="G7" s="41"/>
      <c r="H7" s="41"/>
      <c r="I7" s="41"/>
      <c r="J7" s="41" t="n">
        <v>600000</v>
      </c>
      <c r="K7" s="41" t="n">
        <v>1096960</v>
      </c>
      <c r="L7" s="41" t="n">
        <v>607537.56999999995</v>
      </c>
      <c r="M7" s="41" t="n">
        <v>244088.95999999999</v>
      </c>
      <c r="N7" s="41"/>
    </row>
    <row r="8">
      <c r="A8" s="1" t="s">
        <v>47</v>
      </c>
      <c r="B8" s="41"/>
      <c r="C8" s="41"/>
      <c r="D8" s="41"/>
      <c r="E8" s="41"/>
      <c r="F8" s="41"/>
      <c r="G8" s="41"/>
      <c r="H8" s="41"/>
      <c r="I8" s="41"/>
      <c r="J8" s="41"/>
      <c r="K8" s="41" t="n">
        <v>79948980</v>
      </c>
      <c r="L8" s="41" t="n">
        <v>164193402</v>
      </c>
      <c r="M8" s="41" t="n">
        <v>239101539</v>
      </c>
      <c r="N8" s="41"/>
    </row>
    <row r="9">
      <c r="A9" s="1" t="s">
        <v>44</v>
      </c>
      <c r="B9" s="41"/>
      <c r="C9" s="41"/>
      <c r="D9" s="41" t="n">
        <v>1087637</v>
      </c>
      <c r="E9" s="41" t="n">
        <v>2694831</v>
      </c>
      <c r="F9" s="41" t="n">
        <v>2316363</v>
      </c>
      <c r="G9" s="41" t="n">
        <v>4928841</v>
      </c>
      <c r="H9" s="41" t="n">
        <v>50000</v>
      </c>
      <c r="I9" s="41" t="n">
        <v>31955707.710000001</v>
      </c>
      <c r="J9" s="41" t="n">
        <v>167767241.66999999</v>
      </c>
      <c r="K9" s="41" t="n">
        <v>631276825.10000002</v>
      </c>
      <c r="L9" s="41" t="n">
        <v>979379139.37</v>
      </c>
      <c r="M9" s="41" t="n">
        <v>1451720368.3299999</v>
      </c>
      <c r="N9" s="41"/>
    </row>
    <row r="10">
      <c r="A10" s="1" t="s">
        <v>45</v>
      </c>
      <c r="B10" s="41" t="n">
        <v>65790468.880000003</v>
      </c>
      <c r="C10" s="41" t="n">
        <v>16073573.33</v>
      </c>
      <c r="D10" s="41" t="n">
        <v>7755269.5099999998</v>
      </c>
      <c r="E10" s="41" t="n">
        <v>8294831</v>
      </c>
      <c r="F10" s="41" t="n">
        <v>1359295.89</v>
      </c>
      <c r="G10" s="41" t="n">
        <v>61241002.210000001</v>
      </c>
      <c r="H10" s="41" t="n">
        <v>2629821</v>
      </c>
      <c r="I10" s="41" t="n">
        <v>70515217.939999998</v>
      </c>
      <c r="J10" s="41" t="n">
        <v>232155798.74000001</v>
      </c>
      <c r="K10" s="41" t="n">
        <v>527178274.75999999</v>
      </c>
      <c r="L10" s="41" t="n">
        <v>588638274.20000005</v>
      </c>
      <c r="M10" s="41" t="n">
        <v>713472153.79999995</v>
      </c>
      <c r="N10" s="41"/>
    </row>
    <row r="11">
      <c r="A11" s="37" t="s">
        <v>39</v>
      </c>
      <c r="B11" s="41" t="n">
        <f t="shared" ref="B11:M11" si="0">SUM(B3:B10)</f>
        <v>393034568.82999998</v>
      </c>
      <c r="C11" s="41" t="n">
        <f t="shared" si="0"/>
        <v>474005596.35999995</v>
      </c>
      <c r="D11" s="41" t="n">
        <f t="shared" si="0"/>
        <v>340559772.73000002</v>
      </c>
      <c r="E11" s="41" t="n">
        <f t="shared" si="0"/>
        <v>523559084.60000002</v>
      </c>
      <c r="F11" s="41" t="n">
        <f t="shared" si="0"/>
        <v>694883317.67999995</v>
      </c>
      <c r="G11" s="41" t="n">
        <f t="shared" si="0"/>
        <v>1433156330.3</v>
      </c>
      <c r="H11" s="41" t="n">
        <f t="shared" si="0"/>
        <v>2113588321.8699999</v>
      </c>
      <c r="I11" s="41" t="n">
        <f t="shared" si="0"/>
        <v>3953534234.1799998</v>
      </c>
      <c r="J11" s="41" t="n">
        <f t="shared" si="0"/>
        <v>7416385657.789999</v>
      </c>
      <c r="K11" s="41" t="n">
        <f t="shared" si="0"/>
        <v>16317685492.580002</v>
      </c>
      <c r="L11" s="41" t="n">
        <f t="shared" si="0"/>
        <v>14645097081.370003</v>
      </c>
      <c r="M11" s="41" t="n">
        <f t="shared" si="0"/>
        <v>10900562375.699999</v>
      </c>
      <c r="N11" s="41"/>
    </row>
    <row r="15">
      <c r="A15" s="1" t="s">
        <v>38</v>
      </c>
      <c r="B15" s="38" t="n">
        <f t="shared" ref="B15:M15" si="1">B2</f>
        <v>2011</v>
      </c>
      <c r="C15" s="38" t="n">
        <f t="shared" si="1"/>
        <v>2012</v>
      </c>
      <c r="D15" s="38" t="n">
        <f t="shared" si="1"/>
        <v>2013</v>
      </c>
      <c r="E15" s="38" t="n">
        <f t="shared" si="1"/>
        <v>2014</v>
      </c>
      <c r="F15" s="38" t="n">
        <f t="shared" si="1"/>
        <v>2015</v>
      </c>
      <c r="G15" s="38" t="n">
        <f t="shared" si="1"/>
        <v>2016</v>
      </c>
      <c r="H15" s="38" t="n">
        <f t="shared" si="1"/>
        <v>2017</v>
      </c>
      <c r="I15" s="38" t="n">
        <f t="shared" si="1"/>
        <v>2018</v>
      </c>
      <c r="J15" s="38" t="n">
        <f t="shared" si="1"/>
        <v>2019</v>
      </c>
      <c r="K15" s="38" t="n">
        <f t="shared" si="1"/>
        <v>2020</v>
      </c>
      <c r="L15" s="38" t="n">
        <f t="shared" si="1"/>
        <v>2021</v>
      </c>
      <c r="M15" s="38" t="n">
        <f t="shared" si="1"/>
        <v>2022</v>
      </c>
      <c r="P15" s="24" t="n">
        <f t="shared" ref="P15:P21" si="2">F15</f>
        <v>2015</v>
      </c>
      <c r="Q15" s="24" t="n">
        <f t="shared" ref="Q15:R21" si="3">L15</f>
        <v>2021</v>
      </c>
      <c r="R15" s="24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2" t="n">
        <f t="shared" ref="B16:M16" si="5">IF(B3="","",B3/VLOOKUP(B$15,deflator,2,FALSE)/$P$1)</f>
        <v>2.5006466383670667E-4</v>
      </c>
      <c r="C16" s="12" t="n">
        <f t="shared" si="5"/>
        <v>2.3895595285440721E-3</v>
      </c>
      <c r="D16" s="12" t="n">
        <f t="shared" si="5"/>
        <v>4.8273855057592487E-3</v>
      </c>
      <c r="E16" s="12" t="n">
        <f t="shared" si="5"/>
        <v>5.6246076440359255E-3</v>
      </c>
      <c r="F16" s="12" t="n">
        <f t="shared" si="5"/>
        <v>5.9895985538231901E-3</v>
      </c>
      <c r="G16" s="12" t="n">
        <f t="shared" si="5"/>
        <v>0.29744245258327467</v>
      </c>
      <c r="H16" s="12" t="n">
        <f t="shared" si="5"/>
        <v>0.21936152608750337</v>
      </c>
      <c r="I16" s="12" t="n">
        <f t="shared" si="5"/>
        <v>0.60079885728094229</v>
      </c>
      <c r="J16" s="12" t="n">
        <f t="shared" si="5"/>
        <v>1.8316764094700413</v>
      </c>
      <c r="K16" s="12" t="n">
        <f t="shared" si="5"/>
        <v>1.583462384453671</v>
      </c>
      <c r="L16" s="12" t="n">
        <f t="shared" si="5"/>
        <v>2.1076097642963365</v>
      </c>
      <c r="M16" s="12" t="n">
        <f t="shared" si="5"/>
        <v>2.0728245811099999</v>
      </c>
      <c r="N16" s="18" t="e">
        <f>#REF!</f>
        <v>#REF!</v>
      </c>
      <c r="O16" s="18" t="str">
        <f t="shared" ref="O16:O24" si="6">A16</f>
        <v>Air Force</v>
      </c>
      <c r="P16" s="21" t="n">
        <f t="shared" si="2"/>
        <v>5.9895985538231901E-3</v>
      </c>
      <c r="Q16" s="21" t="n">
        <f t="shared" si="3"/>
        <v>2.1076097642963365</v>
      </c>
      <c r="R16" s="21" t="n">
        <f t="shared" si="3"/>
        <v>2.0728245811099999</v>
      </c>
      <c r="S16" s="29" t="n">
        <f t="shared" ref="S16:S21" si="7">(M16/L16)-1</f>
        <v>-1.6504565397072124E-2</v>
      </c>
      <c r="T16" s="25" t="n">
        <f t="shared" ref="T16:T21" si="8">(M16/F16)-1</f>
        <v>345.07070281645269</v>
      </c>
      <c r="U16" s="11" t="n">
        <f t="shared" ref="U16:U21" si="9">M28</f>
        <v>0.19015758175292216</v>
      </c>
      <c r="V16" s="25"/>
    </row>
    <row r="17">
      <c r="A17" s="1" t="str">
        <f t="shared" si="4"/>
        <v>Army</v>
      </c>
      <c r="B17" s="12" t="n">
        <f t="shared" ref="B17:M17" si="10">IF(B4="","",B4/VLOOKUP(B$15,deflator,2,FALSE)/$P$1)</f>
        <v>0.34053234998007514</v>
      </c>
      <c r="C17" s="12" t="n">
        <f t="shared" si="10"/>
        <v>0.52547530531841824</v>
      </c>
      <c r="D17" s="12" t="n">
        <f t="shared" si="10"/>
        <v>0.378171377680593</v>
      </c>
      <c r="E17" s="12" t="n">
        <f t="shared" si="10"/>
        <v>0.56666517718247877</v>
      </c>
      <c r="F17" s="12" t="n">
        <f t="shared" si="10"/>
        <v>0.74762403685199974</v>
      </c>
      <c r="G17" s="12" t="n">
        <f t="shared" si="10"/>
        <v>1.0732080902223713</v>
      </c>
      <c r="H17" s="12" t="n">
        <f t="shared" si="10"/>
        <v>1.8039302863464011</v>
      </c>
      <c r="I17" s="12" t="n">
        <f t="shared" si="10"/>
        <v>3.3652692711756367</v>
      </c>
      <c r="J17" s="12" t="n">
        <f t="shared" si="10"/>
        <v>5.5401870915825313</v>
      </c>
      <c r="K17" s="12" t="n">
        <f t="shared" si="10"/>
        <v>14.648009822460429</v>
      </c>
      <c r="L17" s="12" t="n">
        <f t="shared" si="10"/>
        <v>11.281028405757551</v>
      </c>
      <c r="M17" s="12" t="n">
        <f t="shared" si="10"/>
        <v>6.0263373893500001</v>
      </c>
      <c r="N17" s="18" t="e">
        <f>#REF!</f>
        <v>#REF!</v>
      </c>
      <c r="O17" s="18" t="str">
        <f t="shared" si="6"/>
        <v>Army</v>
      </c>
      <c r="P17" s="21" t="n">
        <f t="shared" si="2"/>
        <v>0.74762403685199974</v>
      </c>
      <c r="Q17" s="21" t="n">
        <f t="shared" si="3"/>
        <v>11.281028405757551</v>
      </c>
      <c r="R17" s="21" t="n">
        <f t="shared" si="3"/>
        <v>6.0263373893500001</v>
      </c>
      <c r="S17" s="25" t="n">
        <f t="shared" si="7"/>
        <v>-0.46579893493803193</v>
      </c>
      <c r="T17" s="25" t="n">
        <f t="shared" si="8"/>
        <v>7.0606522694547582</v>
      </c>
      <c r="U17" s="11" t="n">
        <f t="shared" si="9"/>
        <v>0.55284646623225331</v>
      </c>
      <c r="V17" s="25"/>
    </row>
    <row r="18">
      <c r="A18" s="1" t="str">
        <f t="shared" si="4"/>
        <v>DARPA</v>
      </c>
      <c r="B18" s="12" t="n">
        <f t="shared" ref="B18:M18" si="11">IF(B5="","",B5/VLOOKUP(B$15,deflator,2,FALSE)/$P$1)</f>
        <v>7.8869820466561893E-2</v>
      </c>
      <c r="C18" s="12" t="n">
        <f t="shared" si="11"/>
        <v>4.8808931644687248E-2</v>
      </c>
      <c r="D18" s="12" t="n">
        <f t="shared" si="11"/>
        <v>2.7225187952936422E-2</v>
      </c>
      <c r="E18" s="12" t="n">
        <f t="shared" si="11"/>
        <v>4.9558648712866193E-2</v>
      </c>
      <c r="F18" s="12" t="n">
        <f t="shared" si="11"/>
        <v>7.5453709273849354E-2</v>
      </c>
      <c r="G18" s="12" t="n">
        <f t="shared" si="11"/>
        <v>0.2555029468381354</v>
      </c>
      <c r="H18" s="12" t="n">
        <f t="shared" si="11"/>
        <v>0.44377740006854938</v>
      </c>
      <c r="I18" s="12" t="n">
        <f t="shared" si="11"/>
        <v>0.4315053426459094</v>
      </c>
      <c r="J18" s="12" t="n">
        <f t="shared" si="11"/>
        <v>0.47252595063220326</v>
      </c>
      <c r="K18" s="12" t="n">
        <f t="shared" si="11"/>
        <v>0.39136766934186978</v>
      </c>
      <c r="L18" s="12" t="n">
        <f t="shared" si="11"/>
        <v>0.37154419972557456</v>
      </c>
      <c r="M18" s="12" t="n">
        <f t="shared" si="11"/>
        <v>0.31234319961000001</v>
      </c>
      <c r="N18" s="18" t="e">
        <f>#REF!</f>
        <v>#REF!</v>
      </c>
      <c r="O18" s="18" t="str">
        <f t="shared" si="6"/>
        <v>DARPA</v>
      </c>
      <c r="P18" s="21" t="n">
        <f t="shared" si="2"/>
        <v>7.5453709273849354E-2</v>
      </c>
      <c r="Q18" s="21" t="n">
        <f t="shared" si="3"/>
        <v>0.37154419972557456</v>
      </c>
      <c r="R18" s="21" t="n">
        <f t="shared" si="3"/>
        <v>0.31234319961000001</v>
      </c>
      <c r="S18" s="25" t="n">
        <f t="shared" si="7"/>
        <v>-0.15933770506793232</v>
      </c>
      <c r="T18" s="25" t="n">
        <f t="shared" si="8"/>
        <v>3.139534061558078</v>
      </c>
      <c r="U18" s="11" t="n">
        <f t="shared" si="9"/>
        <v>2.8653861043563118E-2</v>
      </c>
      <c r="V18" s="25"/>
    </row>
    <row r="19">
      <c r="A19" s="1" t="str">
        <f t="shared" si="4"/>
        <v>DISA</v>
      </c>
      <c r="B19" s="12" t="str">
        <f t="shared" ref="B19:M19" si="12">IF(B6="","",B6/VLOOKUP(B$15,deflator,2,FALSE)/$P$1)</f>
      </c>
      <c r="C19" s="12" t="str">
        <f t="shared" si="12"/>
      </c>
      <c r="D19" s="12" t="str">
        <f t="shared" si="12"/>
      </c>
      <c r="E19" s="12" t="str">
        <f t="shared" si="12"/>
      </c>
      <c r="F19" s="12" t="str">
        <f t="shared" si="12"/>
      </c>
      <c r="G19" s="12" t="str">
        <f t="shared" si="12"/>
      </c>
      <c r="H19" s="12" t="str">
        <f t="shared" si="12"/>
      </c>
      <c r="I19" s="12" t="str">
        <f t="shared" si="12"/>
      </c>
      <c r="J19" s="12" t="n">
        <f t="shared" si="12"/>
        <v>1.3201970950097109E-2</v>
      </c>
      <c r="K19" s="12" t="n">
        <f t="shared" si="12"/>
        <v>4.2034348487329259E-2</v>
      </c>
      <c r="L19" s="12" t="n">
        <f t="shared" si="12"/>
        <v>4.6757096521734057E-2</v>
      </c>
      <c r="M19" s="12" t="n">
        <f t="shared" si="12"/>
        <v>8.4519055540000013E-2</v>
      </c>
      <c r="N19" s="18" t="e">
        <f>#REF!</f>
        <v>#REF!</v>
      </c>
      <c r="O19" s="18" t="str">
        <f t="shared" si="6"/>
        <v>DISA</v>
      </c>
      <c r="P19" s="21" t="str">
        <f t="shared" si="2"/>
      </c>
      <c r="Q19" s="21" t="n">
        <f t="shared" si="3"/>
        <v>4.6757096521734057E-2</v>
      </c>
      <c r="R19" s="21" t="n">
        <f t="shared" si="3"/>
        <v>8.4519055540000013E-2</v>
      </c>
      <c r="S19" s="113" t="n">
        <f t="shared" si="7"/>
        <v>0.80761984441683832</v>
      </c>
      <c r="T19" s="25" t="e">
        <f t="shared" si="8"/>
        <v>#VALUE!</v>
      </c>
      <c r="U19" s="11" t="n">
        <f t="shared" si="9"/>
        <v>7.7536417504856011E-3</v>
      </c>
      <c r="V19" s="25"/>
    </row>
    <row r="20">
      <c r="A20" s="1" t="str">
        <f t="shared" si="4"/>
        <v>DLA</v>
      </c>
      <c r="B20" s="12" t="str">
        <f t="shared" ref="B20:M20" si="13">IF(B7="","",B7/VLOOKUP(B$15,deflator,2,FALSE)/$P$1)</f>
      </c>
      <c r="C20" s="12" t="str">
        <f t="shared" si="13"/>
      </c>
      <c r="D20" s="12" t="str">
        <f t="shared" si="13"/>
      </c>
      <c r="E20" s="12" t="str">
        <f t="shared" si="13"/>
      </c>
      <c r="F20" s="12" t="str">
        <f t="shared" si="13"/>
      </c>
      <c r="G20" s="12" t="str">
        <f t="shared" si="13"/>
      </c>
      <c r="H20" s="12" t="str">
        <f t="shared" si="13"/>
      </c>
      <c r="I20" s="12" t="str">
        <f t="shared" si="13"/>
      </c>
      <c r="J20" s="12" t="n">
        <f t="shared" si="13"/>
        <v>6.7198505881540822E-4</v>
      </c>
      <c r="K20" s="12" t="n">
        <f t="shared" si="13"/>
        <v>1.2123940045233165E-3</v>
      </c>
      <c r="L20" s="12" t="n">
        <f t="shared" si="13"/>
        <v>6.4963238705145071E-4</v>
      </c>
      <c r="M20" s="12" t="n">
        <f t="shared" si="13"/>
        <v>2.4408895999999998E-4</v>
      </c>
      <c r="N20" s="18" t="e">
        <f>#REF!</f>
        <v>#REF!</v>
      </c>
      <c r="O20" s="18" t="str">
        <f t="shared" si="6"/>
        <v>DLA</v>
      </c>
      <c r="P20" s="21" t="str">
        <f t="shared" si="2"/>
      </c>
      <c r="Q20" s="21" t="n">
        <f t="shared" si="3"/>
        <v>6.4963238705145071E-4</v>
      </c>
      <c r="R20" s="21" t="n">
        <f t="shared" si="3"/>
        <v>2.4408895999999998E-4</v>
      </c>
      <c r="S20" s="25" t="n">
        <f t="shared" si="7"/>
        <v>-0.62426602357701078</v>
      </c>
      <c r="T20" s="25" t="e">
        <f t="shared" si="8"/>
        <v>#VALUE!</v>
      </c>
      <c r="U20" s="11" t="n">
        <f t="shared" si="9"/>
        <v>2.2392327256815077E-5</v>
      </c>
      <c r="V20" s="25"/>
    </row>
    <row r="21">
      <c r="A21" s="1" t="str">
        <f t="shared" si="4"/>
        <v>MDA</v>
      </c>
      <c r="B21" s="12" t="str">
        <f t="shared" ref="B21:M21" si="14">IF(B8="","",B8/VLOOKUP(B$15,deflator,2,FALSE)/$P$1)</f>
      </c>
      <c r="C21" s="12" t="str">
        <f t="shared" si="14"/>
      </c>
      <c r="D21" s="12" t="str">
        <f t="shared" si="14"/>
      </c>
      <c r="E21" s="12" t="str">
        <f t="shared" si="14"/>
      </c>
      <c r="F21" s="12" t="str">
        <f t="shared" si="14"/>
      </c>
      <c r="G21" s="12" t="str">
        <f t="shared" si="14"/>
      </c>
      <c r="H21" s="12" t="str">
        <f t="shared" si="14"/>
      </c>
      <c r="I21" s="12" t="str">
        <f t="shared" si="14"/>
      </c>
      <c r="J21" s="12" t="str">
        <f t="shared" si="14"/>
      </c>
      <c r="K21" s="12" t="n">
        <f t="shared" si="14"/>
        <v>8.8362077030843894E-2</v>
      </c>
      <c r="L21" s="12" t="n">
        <f t="shared" si="14"/>
        <v>0.17556996792701798</v>
      </c>
      <c r="M21" s="12" t="n">
        <f t="shared" si="14"/>
        <v>0.239101539</v>
      </c>
      <c r="N21" s="18" t="e">
        <f>#REF!</f>
        <v>#REF!</v>
      </c>
      <c r="O21" s="18" t="str">
        <f t="shared" si="6"/>
        <v>MDA</v>
      </c>
      <c r="P21" s="21" t="str">
        <f t="shared" si="2"/>
      </c>
      <c r="Q21" s="21" t="n">
        <f t="shared" si="3"/>
        <v>0.17556996792701798</v>
      </c>
      <c r="R21" s="21" t="n">
        <f t="shared" si="3"/>
        <v>0.239101539</v>
      </c>
      <c r="S21" s="113" t="n">
        <f t="shared" si="7"/>
        <v>0.36185898888693324</v>
      </c>
      <c r="T21" s="25" t="e">
        <f t="shared" si="8"/>
        <v>#VALUE!</v>
      </c>
      <c r="U21" s="11" t="n">
        <f t="shared" si="9"/>
        <v>2.1934789303441393E-2</v>
      </c>
      <c r="V21" s="25"/>
    </row>
    <row r="22">
      <c r="A22" s="1" t="str">
        <f t="shared" si="4"/>
        <v>Navy</v>
      </c>
      <c r="B22" s="12" t="str">
        <f t="shared" ref="B22:M22" si="15">IF(B9="","",B9/VLOOKUP(B$15,deflator,2,FALSE)/$P$1)</f>
      </c>
      <c r="C22" s="12" t="str">
        <f t="shared" si="15"/>
      </c>
      <c r="D22" s="12" t="n">
        <f t="shared" si="15"/>
        <v>1.3450469149475571E-3</v>
      </c>
      <c r="E22" s="12" t="n">
        <f t="shared" si="15"/>
        <v>3.2693648159950995E-3</v>
      </c>
      <c r="F22" s="12" t="n">
        <f t="shared" si="15"/>
        <v>2.7783559648138891E-3</v>
      </c>
      <c r="G22" s="12" t="n">
        <f t="shared" si="15"/>
        <v>5.8633000894628799E-3</v>
      </c>
      <c r="H22" s="12" t="n">
        <f t="shared" si="15"/>
        <v>5.8436194924736529E-5</v>
      </c>
      <c r="I22" s="12" t="n">
        <f t="shared" si="15"/>
        <v>3.6490590057176302E-2</v>
      </c>
      <c r="J22" s="12" t="n">
        <f t="shared" si="15"/>
        <v>0.18789513293485627</v>
      </c>
      <c r="K22" s="12" t="n">
        <f t="shared" si="15"/>
        <v>0.69770660547855368</v>
      </c>
      <c r="L22" s="12" t="n">
        <f t="shared" si="15"/>
        <v>1.0472379644559735</v>
      </c>
      <c r="M22" s="12" t="n">
        <f t="shared" si="15"/>
        <v>1.45172036833</v>
      </c>
      <c r="N22" s="18" t="e">
        <f>#REF!</f>
        <v>#REF!</v>
      </c>
      <c r="O22" s="18" t="str">
        <f t="shared" si="6"/>
        <v>Navy</v>
      </c>
      <c r="P22" s="21"/>
      <c r="Q22" s="21"/>
      <c r="R22" s="21"/>
      <c r="S22" s="113"/>
      <c r="T22" s="25"/>
      <c r="U22" s="11"/>
      <c r="V22" s="25"/>
    </row>
    <row r="23">
      <c r="A23" s="1" t="str">
        <f t="shared" si="4"/>
        <v>Other DoD</v>
      </c>
      <c r="B23" s="12" t="n">
        <f t="shared" ref="B23:M23" si="16">IF(B10="","",B10/VLOOKUP(B$15,deflator,2,FALSE)/$P$1)</f>
        <v>8.4368571713520565E-2</v>
      </c>
      <c r="C23" s="12" t="n">
        <f t="shared" si="16"/>
        <v>2.024145089060693E-2</v>
      </c>
      <c r="D23" s="12" t="n">
        <f t="shared" si="16"/>
        <v>9.5907010601996353E-3</v>
      </c>
      <c r="E23" s="12" t="n">
        <f t="shared" si="16"/>
        <v>1.0063276185417731E-2</v>
      </c>
      <c r="F23" s="12" t="n">
        <f t="shared" si="16"/>
        <v>1.6304041481963335E-3</v>
      </c>
      <c r="G23" s="12" t="n">
        <f t="shared" si="16"/>
        <v>7.2851685363088281E-2</v>
      </c>
      <c r="H23" s="12" t="n">
        <f t="shared" si="16"/>
        <v>3.0735346514633105E-3</v>
      </c>
      <c r="I23" s="12" t="n">
        <f t="shared" si="16"/>
        <v>8.0522138141718019E-2</v>
      </c>
      <c r="J23" s="12" t="n">
        <f t="shared" si="16"/>
        <v>0.26000871345106169</v>
      </c>
      <c r="K23" s="12" t="n">
        <f t="shared" si="16"/>
        <v>0.58265367892536601</v>
      </c>
      <c r="L23" s="12" t="n">
        <f t="shared" si="16"/>
        <v>0.62942360449970591</v>
      </c>
      <c r="M23" s="12" t="n">
        <f t="shared" si="16"/>
        <v>0.71347215379999995</v>
      </c>
      <c r="N23" s="18" t="e">
        <f>#REF!</f>
        <v>#REF!</v>
      </c>
      <c r="O23" s="18" t="str">
        <f t="shared" si="6"/>
        <v>Other DoD</v>
      </c>
      <c r="P23" s="21" t="n">
        <f>F23</f>
        <v>1.6304041481963335E-3</v>
      </c>
      <c r="Q23" s="21" t="n">
        <f>L23</f>
        <v>0.62942360449970591</v>
      </c>
      <c r="R23" s="21" t="n">
        <f>M23</f>
        <v>0.71347215379999995</v>
      </c>
      <c r="S23" s="113" t="n">
        <f>(M23/L23)-1</f>
        <v>0.13353256646150036</v>
      </c>
      <c r="T23" s="25" t="n">
        <f>(M23/F23)-1</f>
        <v>436.60447652767107</v>
      </c>
      <c r="U23" s="11" t="n">
        <f>M35</f>
        <v>6.5452783921543606E-2</v>
      </c>
      <c r="V23" s="25"/>
    </row>
    <row r="24">
      <c r="A24" s="1" t="s">
        <v>39</v>
      </c>
      <c r="B24" s="12" t="n">
        <f t="shared" ref="B24:M24" si="17">B11/VLOOKUP(B$15,deflator,2,FALSE)/$P$1</f>
        <v>0.50402080682399431</v>
      </c>
      <c r="C24" s="12" t="n">
        <f t="shared" si="17"/>
        <v>0.59691524738225654</v>
      </c>
      <c r="D24" s="12" t="n">
        <f t="shared" si="17"/>
        <v>0.42115969911443585</v>
      </c>
      <c r="E24" s="12" t="n">
        <f t="shared" si="17"/>
        <v>0.63518107454079376</v>
      </c>
      <c r="F24" s="45" t="n">
        <f t="shared" si="17"/>
        <v>0.83347610479268253</v>
      </c>
      <c r="G24" s="12" t="n">
        <f t="shared" si="17"/>
        <v>1.7048684750963325</v>
      </c>
      <c r="H24" s="12" t="n">
        <f t="shared" si="17"/>
        <v>2.4702011833488418</v>
      </c>
      <c r="I24" s="12" t="n">
        <f t="shared" si="17"/>
        <v>4.5145861993013829</v>
      </c>
      <c r="J24" s="12" t="n">
        <f t="shared" si="17"/>
        <v>8.3061672540796057</v>
      </c>
      <c r="K24" s="12" t="n">
        <f t="shared" si="17"/>
        <v>18.034808980182586</v>
      </c>
      <c r="L24" s="12" t="n">
        <f t="shared" si="17"/>
        <v>15.659820635570947</v>
      </c>
      <c r="M24" s="45" t="n">
        <f t="shared" si="17"/>
        <v>10.900562375699998</v>
      </c>
      <c r="N24" s="18"/>
      <c r="O24" s="18" t="str">
        <f t="shared" si="6"/>
        <v>Grand Total</v>
      </c>
      <c r="P24" s="21" t="n">
        <f>F24</f>
        <v>0.83347610479268253</v>
      </c>
      <c r="Q24" s="21" t="n">
        <f>L24</f>
        <v>15.659820635570947</v>
      </c>
      <c r="R24" s="21" t="n">
        <f>M24</f>
        <v>10.900562375699998</v>
      </c>
      <c r="S24" s="25" t="n">
        <f>(M24/L24)-1</f>
        <v>-0.30391524721939633</v>
      </c>
      <c r="T24" s="25" t="n">
        <f>(M24/F24)-1</f>
        <v>12.078434178279636</v>
      </c>
      <c r="U24" s="11" t="b">
        <f>M36</f>
        <v>1</v>
      </c>
    </row>
    <row r="25">
      <c r="A25" s="9"/>
      <c r="B25" s="9" t="b">
        <f t="shared" ref="B25:M25" si="18">B24=SUM(B16:B23)</f>
        <v>1</v>
      </c>
      <c r="C25" s="9" t="b">
        <f t="shared" si="18"/>
        <v>0</v>
      </c>
      <c r="D25" s="9" t="b">
        <f t="shared" si="18"/>
        <v>1</v>
      </c>
      <c r="E25" s="9" t="b">
        <f t="shared" si="18"/>
        <v>1</v>
      </c>
      <c r="F25" s="9" t="b">
        <f t="shared" si="18"/>
        <v>1</v>
      </c>
      <c r="G25" s="9" t="b">
        <f t="shared" si="18"/>
        <v>1</v>
      </c>
      <c r="H25" s="9" t="b">
        <f t="shared" si="18"/>
        <v>1</v>
      </c>
      <c r="I25" s="9" t="b">
        <f t="shared" si="18"/>
        <v>1</v>
      </c>
      <c r="J25" s="9" t="b">
        <f t="shared" si="18"/>
        <v>1</v>
      </c>
      <c r="K25" s="9" t="b">
        <f t="shared" si="18"/>
        <v>1</v>
      </c>
      <c r="L25" s="9" t="b">
        <f t="shared" si="18"/>
        <v>1</v>
      </c>
      <c r="M25" s="9" t="b">
        <f t="shared" si="18"/>
        <v>1</v>
      </c>
    </row>
    <row r="26">
      <c r="B26" s="18"/>
      <c r="C26" s="18"/>
      <c r="D26" s="18"/>
      <c r="E26" s="18"/>
      <c r="F26" s="35"/>
      <c r="G26" s="35"/>
      <c r="H26" s="18"/>
      <c r="I26" s="18"/>
      <c r="J26" s="18"/>
      <c r="K26" s="35"/>
      <c r="L26" s="35"/>
      <c r="M26" s="35"/>
      <c r="O26" s="25"/>
      <c r="P26" s="25"/>
      <c r="Q26" s="27"/>
      <c r="R26" s="34"/>
    </row>
    <row r="27">
      <c r="A27" s="1" t="s">
        <v>38</v>
      </c>
      <c r="B27" s="38" t="n">
        <f t="shared" ref="B27:M27" si="19">B15</f>
        <v>2011</v>
      </c>
      <c r="C27" s="38" t="n">
        <f t="shared" si="19"/>
        <v>2012</v>
      </c>
      <c r="D27" s="38" t="n">
        <f t="shared" si="19"/>
        <v>2013</v>
      </c>
      <c r="E27" s="38" t="n">
        <f t="shared" si="19"/>
        <v>2014</v>
      </c>
      <c r="F27" s="38" t="n">
        <f t="shared" si="19"/>
        <v>2015</v>
      </c>
      <c r="G27" s="38" t="n">
        <f t="shared" si="19"/>
        <v>2016</v>
      </c>
      <c r="H27" s="38" t="n">
        <f t="shared" si="19"/>
        <v>2017</v>
      </c>
      <c r="I27" s="38" t="n">
        <f t="shared" si="19"/>
        <v>2018</v>
      </c>
      <c r="J27" s="38" t="n">
        <f t="shared" si="19"/>
        <v>2019</v>
      </c>
      <c r="K27" s="38" t="n">
        <f t="shared" si="19"/>
        <v>2020</v>
      </c>
      <c r="L27" s="38" t="n">
        <f t="shared" si="19"/>
        <v>2021</v>
      </c>
      <c r="M27" s="38" t="n">
        <f t="shared" si="19"/>
        <v>2022</v>
      </c>
    </row>
    <row r="28">
      <c r="A28" s="1" t="str">
        <f t="shared" ref="A28:A35" si="20">A16</f>
        <v>Air Force</v>
      </c>
      <c r="B28" s="29" t="n">
        <f t="shared" ref="B28:M28" si="21">IF(B16="","",B16/B$24)</f>
        <v>4.961395649763921E-4</v>
      </c>
      <c r="C28" s="29" t="n">
        <f t="shared" si="21"/>
        <v>4.003180583882506E-3</v>
      </c>
      <c r="D28" s="29" t="n">
        <f t="shared" si="21"/>
        <v>1.1462125924939391E-2</v>
      </c>
      <c r="E28" s="29" t="n">
        <f t="shared" si="21"/>
        <v>8.8551247344739511E-3</v>
      </c>
      <c r="F28" s="8" t="n">
        <f t="shared" si="21"/>
        <v>7.1862870685573321E-3</v>
      </c>
      <c r="G28" s="29" t="n">
        <f t="shared" si="21"/>
        <v>0.17446650983822543</v>
      </c>
      <c r="H28" s="29" t="n">
        <f t="shared" si="21"/>
        <v>8.8803101369304596E-2</v>
      </c>
      <c r="I28" s="29" t="n">
        <f t="shared" si="21"/>
        <v>0.13307949627230817</v>
      </c>
      <c r="J28" s="29" t="n">
        <f t="shared" si="21"/>
        <v>0.22052004895162766</v>
      </c>
      <c r="K28" s="29" t="n">
        <f t="shared" si="21"/>
        <v>8.7800341339553237E-2</v>
      </c>
      <c r="L28" s="29" t="n">
        <f t="shared" si="21"/>
        <v>0.1345870947914273</v>
      </c>
      <c r="M28" s="29" t="n">
        <f t="shared" si="21"/>
        <v>0.19015758175292216</v>
      </c>
      <c r="R28" s="34"/>
    </row>
    <row r="29">
      <c r="A29" s="1" t="str">
        <f t="shared" si="20"/>
        <v>Army</v>
      </c>
      <c r="B29" s="29" t="n">
        <f t="shared" ref="B29:M29" si="22">IF(B17="","",B17/B$24)</f>
        <v>0.67563153220972116</v>
      </c>
      <c r="C29" s="29" t="n">
        <f t="shared" si="22"/>
        <v>0.88031811487956657</v>
      </c>
      <c r="D29" s="29" t="n">
        <f t="shared" si="22"/>
        <v>0.89792869183771962</v>
      </c>
      <c r="E29" s="29" t="n">
        <f t="shared" si="22"/>
        <v>0.89213170841425216</v>
      </c>
      <c r="F29" s="8" t="n">
        <f t="shared" si="22"/>
        <v>0.8969951658517703</v>
      </c>
      <c r="G29" s="29" t="n">
        <f t="shared" si="22"/>
        <v>0.62949612002282485</v>
      </c>
      <c r="H29" s="29" t="n">
        <f t="shared" si="22"/>
        <v>0.73027666673724934</v>
      </c>
      <c r="I29" s="29" t="n">
        <f t="shared" si="22"/>
        <v>0.74542142349533624</v>
      </c>
      <c r="J29" s="29" t="n">
        <f t="shared" si="22"/>
        <v>0.66699681358588669</v>
      </c>
      <c r="K29" s="29" t="n">
        <f t="shared" si="22"/>
        <v>0.81220765013681506</v>
      </c>
      <c r="L29" s="29" t="n">
        <f t="shared" si="22"/>
        <v>0.72038043527350093</v>
      </c>
      <c r="M29" s="29" t="n">
        <f t="shared" si="22"/>
        <v>0.55284646623225331</v>
      </c>
      <c r="R29" s="34"/>
    </row>
    <row r="30">
      <c r="A30" s="1" t="str">
        <f t="shared" si="20"/>
        <v>DARPA</v>
      </c>
      <c r="B30" s="29" t="n">
        <f t="shared" ref="B30:M30" si="23">IF(B18="","",B18/B$24)</f>
        <v>0.15648127894470731</v>
      </c>
      <c r="C30" s="29" t="n">
        <f t="shared" si="23"/>
        <v>8.1768612644318436E-2</v>
      </c>
      <c r="D30" s="29" t="n">
        <f t="shared" si="23"/>
        <v>6.4643383519796135E-2</v>
      </c>
      <c r="E30" s="29" t="n">
        <f t="shared" si="23"/>
        <v>7.8022867335420507E-2</v>
      </c>
      <c r="F30" s="8" t="n">
        <f t="shared" si="23"/>
        <v>9.0528941189762818E-2</v>
      </c>
      <c r="G30" s="29" t="n">
        <f t="shared" si="23"/>
        <v>0.14986666160490672</v>
      </c>
      <c r="H30" s="29" t="n">
        <f t="shared" si="23"/>
        <v>0.17965233077369114</v>
      </c>
      <c r="I30" s="29" t="n">
        <f t="shared" si="23"/>
        <v>9.5580264413310662E-2</v>
      </c>
      <c r="J30" s="29" t="n">
        <f t="shared" si="23"/>
        <v>5.688856679356178E-2</v>
      </c>
      <c r="K30" s="29" t="n">
        <f t="shared" si="23"/>
        <v>2.1700682816874924E-2</v>
      </c>
      <c r="L30" s="29" t="n">
        <f t="shared" si="23"/>
        <v>2.3725955001146045E-2</v>
      </c>
      <c r="M30" s="29" t="n">
        <f t="shared" si="23"/>
        <v>2.8653861043563118E-2</v>
      </c>
      <c r="R30" s="34"/>
    </row>
    <row r="31">
      <c r="A31" s="1" t="str">
        <f t="shared" si="20"/>
        <v>DISA</v>
      </c>
      <c r="B31" s="29" t="str">
        <f t="shared" ref="B31:M31" si="24">IF(B19="","",B19/B$24)</f>
      </c>
      <c r="C31" s="29" t="str">
        <f t="shared" si="24"/>
      </c>
      <c r="D31" s="29" t="str">
        <f t="shared" si="24"/>
      </c>
      <c r="E31" s="29" t="str">
        <f t="shared" si="24"/>
      </c>
      <c r="F31" s="44" t="str">
        <f t="shared" si="24"/>
      </c>
      <c r="G31" s="29" t="str">
        <f t="shared" si="24"/>
      </c>
      <c r="H31" s="29" t="str">
        <f t="shared" si="24"/>
      </c>
      <c r="I31" s="29" t="str">
        <f t="shared" si="24"/>
      </c>
      <c r="J31" s="29" t="n">
        <f t="shared" si="24"/>
        <v>1.5894179043424524E-3</v>
      </c>
      <c r="K31" s="29" t="n">
        <f t="shared" si="24"/>
        <v>2.3307343334502953E-3</v>
      </c>
      <c r="L31" s="29" t="n">
        <f t="shared" si="24"/>
        <v>2.9858002597760486E-3</v>
      </c>
      <c r="M31" s="29" t="n">
        <f t="shared" si="24"/>
        <v>7.7536417504856011E-3</v>
      </c>
      <c r="R31" s="34"/>
    </row>
    <row r="32">
      <c r="A32" s="1" t="str">
        <f t="shared" si="20"/>
        <v>DLA</v>
      </c>
      <c r="B32" s="29" t="str">
        <f t="shared" ref="B32:M32" si="25">IF(B20="","",B20/B$24)</f>
      </c>
      <c r="C32" s="29" t="str">
        <f t="shared" si="25"/>
      </c>
      <c r="D32" s="29" t="str">
        <f t="shared" si="25"/>
      </c>
      <c r="E32" s="29" t="str">
        <f t="shared" si="25"/>
      </c>
      <c r="F32" s="8" t="str">
        <f t="shared" si="25"/>
      </c>
      <c r="G32" s="29" t="str">
        <f t="shared" si="25"/>
      </c>
      <c r="H32" s="29" t="str">
        <f t="shared" si="25"/>
      </c>
      <c r="I32" s="29" t="str">
        <f t="shared" si="25"/>
      </c>
      <c r="J32" s="29" t="n">
        <f t="shared" si="25"/>
        <v>8.0901941685000407E-5</v>
      </c>
      <c r="K32" s="29" t="n">
        <f t="shared" si="25"/>
        <v>6.7225220175913506E-5</v>
      </c>
      <c r="L32" s="29" t="n">
        <f t="shared" si="25"/>
        <v>4.148402476435935E-5</v>
      </c>
      <c r="M32" s="29" t="n">
        <f t="shared" si="25"/>
        <v>2.2392327256815077E-5</v>
      </c>
      <c r="R32" s="34"/>
    </row>
    <row r="33">
      <c r="A33" s="1" t="str">
        <f t="shared" si="20"/>
        <v>MDA</v>
      </c>
      <c r="B33" s="29" t="str">
        <f t="shared" ref="B33:M33" si="26">IF(B21="","",B21/B$24)</f>
      </c>
      <c r="C33" s="29" t="str">
        <f t="shared" si="26"/>
      </c>
      <c r="D33" s="29" t="str">
        <f t="shared" si="26"/>
      </c>
      <c r="E33" s="29" t="str">
        <f t="shared" si="26"/>
      </c>
      <c r="F33" s="8" t="str">
        <f t="shared" si="26"/>
      </c>
      <c r="G33" s="29" t="str">
        <f t="shared" si="26"/>
      </c>
      <c r="H33" s="29" t="str">
        <f t="shared" si="26"/>
      </c>
      <c r="I33" s="29" t="str">
        <f t="shared" si="26"/>
      </c>
      <c r="J33" s="29" t="str">
        <f t="shared" si="26"/>
      </c>
      <c r="K33" s="29" t="n">
        <f t="shared" si="26"/>
        <v>4.8995294115917664E-3</v>
      </c>
      <c r="L33" s="29" t="n">
        <f t="shared" si="26"/>
        <v>1.1211492903578637E-2</v>
      </c>
      <c r="M33" s="29" t="n">
        <f t="shared" si="26"/>
        <v>2.1934789303441393E-2</v>
      </c>
      <c r="R33" s="34"/>
    </row>
    <row r="34">
      <c r="A34" s="1" t="str">
        <f t="shared" si="20"/>
        <v>Navy</v>
      </c>
      <c r="B34" s="29" t="str">
        <f t="shared" ref="B34:M34" si="27">IF(B22="","",B22/B$24)</f>
      </c>
      <c r="C34" s="29" t="str">
        <f t="shared" si="27"/>
      </c>
      <c r="D34" s="29" t="n">
        <f t="shared" si="27"/>
        <v>3.1936743182592272E-3</v>
      </c>
      <c r="E34" s="29" t="n">
        <f t="shared" si="27"/>
        <v>5.1471382681839151E-3</v>
      </c>
      <c r="F34" s="8" t="n">
        <f t="shared" si="27"/>
        <v>3.3334560509145883E-3</v>
      </c>
      <c r="G34" s="29" t="n">
        <f t="shared" si="27"/>
        <v>3.4391509815040588E-3</v>
      </c>
      <c r="H34" s="29" t="n">
        <f t="shared" si="27"/>
        <v>2.3656451676342739E-5</v>
      </c>
      <c r="I34" s="29" t="n">
        <f t="shared" si="27"/>
        <v>8.0828205390835375E-3</v>
      </c>
      <c r="J34" s="29" t="n">
        <f t="shared" si="27"/>
        <v>2.2621159337066186E-2</v>
      </c>
      <c r="K34" s="29" t="n">
        <f t="shared" si="27"/>
        <v>3.8686664563246737E-2</v>
      </c>
      <c r="L34" s="29" t="n">
        <f t="shared" si="27"/>
        <v>6.6874199189561279E-2</v>
      </c>
      <c r="M34" s="29" t="n">
        <f t="shared" si="27"/>
        <v>0.13317848366853413</v>
      </c>
      <c r="R34" s="34"/>
    </row>
    <row r="35">
      <c r="A35" s="1" t="str">
        <f t="shared" si="20"/>
        <v>Other DoD</v>
      </c>
      <c r="B35" s="29" t="n">
        <f t="shared" ref="B35:J35" si="28">IF(B23="","",B23/B$24)</f>
        <v>0.16739104928059517</v>
      </c>
      <c r="C35" s="29" t="n">
        <f t="shared" si="28"/>
        <v>3.3910091892232361E-2</v>
      </c>
      <c r="D35" s="29" t="n">
        <f t="shared" si="28"/>
        <v>2.277212439928562E-2</v>
      </c>
      <c r="E35" s="29" t="n">
        <f t="shared" si="28"/>
        <v>1.5843161247669428E-2</v>
      </c>
      <c r="F35" s="8" t="n">
        <f t="shared" si="28"/>
        <v>1.9561498389949372E-3</v>
      </c>
      <c r="G35" s="29" t="n">
        <f t="shared" si="28"/>
        <v>4.2731557552538969E-2</v>
      </c>
      <c r="H35" s="29" t="n">
        <f t="shared" si="28"/>
        <v>1.2442446680786267E-3</v>
      </c>
      <c r="I35" s="29" t="n">
        <f t="shared" si="28"/>
        <v>1.7835995279961329E-2</v>
      </c>
      <c r="J35" s="29" t="n">
        <f t="shared" si="28"/>
        <v>3.1303091485830291E-2</v>
      </c>
      <c r="K35" s="8" t="n">
        <f>IF(L23="","",L23/L$24)</f>
        <v>4.0193538556245252E-2</v>
      </c>
      <c r="L35" s="8"/>
      <c r="M35" s="44" t="n">
        <f>IF(M23="","",M23/M$24)</f>
        <v>6.5452783921543606E-2</v>
      </c>
      <c r="R35" s="34"/>
    </row>
    <row r="36">
      <c r="A36" s="34" t="s">
        <v>40</v>
      </c>
      <c r="B36" s="29" t="b">
        <f t="shared" ref="B36:K36" si="29">SUM(B28:B35)=1</f>
        <v>1</v>
      </c>
      <c r="C36" s="29" t="b">
        <f t="shared" si="29"/>
        <v>1</v>
      </c>
      <c r="D36" s="29" t="b">
        <f t="shared" si="29"/>
        <v>1</v>
      </c>
      <c r="E36" s="29" t="b">
        <f t="shared" si="29"/>
        <v>1</v>
      </c>
      <c r="F36" s="29" t="b">
        <f t="shared" si="29"/>
        <v>1</v>
      </c>
      <c r="G36" s="29" t="b">
        <f t="shared" si="29"/>
        <v>1</v>
      </c>
      <c r="H36" s="29" t="b">
        <f t="shared" si="29"/>
        <v>1</v>
      </c>
      <c r="I36" s="29" t="b">
        <f t="shared" si="29"/>
        <v>1</v>
      </c>
      <c r="J36" s="29" t="b">
        <f t="shared" si="29"/>
        <v>1</v>
      </c>
      <c r="K36" s="29" t="b">
        <f t="shared" si="29"/>
        <v>0</v>
      </c>
      <c r="L36" s="29"/>
      <c r="M36" s="29" t="b">
        <f>SUM(M28:M35)=1</f>
        <v>1</v>
      </c>
      <c r="R36" s="34"/>
    </row>
    <row r="37">
      <c r="B37" s="11"/>
      <c r="C37" s="11"/>
      <c r="D37" s="11"/>
      <c r="E37" s="11"/>
      <c r="F37" s="43"/>
      <c r="G37" s="11"/>
      <c r="H37" s="11"/>
      <c r="I37" s="11"/>
      <c r="J37" s="11"/>
      <c r="K37" s="11"/>
      <c r="L37" s="11"/>
      <c r="M37" s="11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143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144</v>
      </c>
      <c r="T1" s="1" t="s">
        <v>145</v>
      </c>
    </row>
    <row r="2">
      <c r="A2" s="1" t="s">
        <v>146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147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148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149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4" t="n">
        <v>87270</v>
      </c>
      <c r="C11" s="4" t="n">
        <v>84132</v>
      </c>
      <c r="D11" s="4" t="n">
        <v>86574</v>
      </c>
      <c r="E11" s="4" t="n">
        <v>86461</v>
      </c>
      <c r="F11" s="4" t="n">
        <v>86394</v>
      </c>
      <c r="G11" s="4" t="n">
        <v>84614</v>
      </c>
      <c r="H11" s="4" t="n">
        <v>81848</v>
      </c>
      <c r="I11" s="4" t="n">
        <v>76343</v>
      </c>
      <c r="J11" s="4" t="n">
        <v>69392</v>
      </c>
      <c r="K11" s="4" t="n">
        <v>66873</v>
      </c>
      <c r="L11" s="4" t="n">
        <v>66788</v>
      </c>
      <c r="M11" s="4" t="n">
        <v>65096</v>
      </c>
      <c r="N11" s="4" t="n">
        <v>61870</v>
      </c>
      <c r="O11" s="4" t="n">
        <v>56702</v>
      </c>
      <c r="P11" s="4" t="n">
        <v>56163</v>
      </c>
      <c r="Q11" s="4" t="n">
        <v>50786</v>
      </c>
      <c r="S11" s="29" t="n">
        <f>Q11/L11-1</f>
        <v>-0.2395939390309636</v>
      </c>
      <c r="T11" s="29" t="n">
        <f>Q11/P11-1</f>
        <v>-9.5739187721453622E-2</v>
      </c>
    </row>
    <row r="16">
      <c r="A16" s="1" t="s">
        <v>150</v>
      </c>
      <c r="B16" s="58" t="n">
        <v>2005</v>
      </c>
      <c r="C16" s="58" t="n">
        <v>2006</v>
      </c>
      <c r="D16" s="58" t="n">
        <v>2007</v>
      </c>
      <c r="E16" s="58" t="n">
        <v>2008</v>
      </c>
      <c r="F16" s="58" t="n">
        <v>2009</v>
      </c>
      <c r="G16" s="58" t="n">
        <v>2010</v>
      </c>
      <c r="H16" s="58" t="n">
        <v>2011</v>
      </c>
      <c r="I16" s="58" t="n">
        <v>2012</v>
      </c>
      <c r="J16" s="58" t="n">
        <v>2013</v>
      </c>
      <c r="K16" s="58" t="n">
        <v>2014</v>
      </c>
      <c r="L16" s="58" t="n">
        <v>2015</v>
      </c>
      <c r="M16" s="58" t="n">
        <v>2016</v>
      </c>
      <c r="N16" s="58" t="n">
        <v>2017</v>
      </c>
      <c r="O16" s="58" t="n">
        <v>2018</v>
      </c>
      <c r="P16" s="58" t="n">
        <v>2019</v>
      </c>
      <c r="Q16" s="58" t="n">
        <v>2020</v>
      </c>
    </row>
    <row r="17">
      <c r="A17" s="1" t="s">
        <v>50</v>
      </c>
      <c r="B17" s="4" t="n">
        <v>7910</v>
      </c>
      <c r="C17" s="4" t="n">
        <v>6573</v>
      </c>
      <c r="D17" s="4" t="n">
        <v>6359</v>
      </c>
      <c r="E17" s="4" t="n">
        <v>6856</v>
      </c>
      <c r="F17" s="4" t="n">
        <v>6472</v>
      </c>
      <c r="G17" s="4" t="n">
        <v>6257</v>
      </c>
      <c r="H17" s="4" t="n">
        <v>6087</v>
      </c>
      <c r="I17" s="4" t="n">
        <v>5939</v>
      </c>
      <c r="J17" s="4" t="n">
        <v>5865</v>
      </c>
      <c r="K17" s="4" t="n">
        <v>5809</v>
      </c>
      <c r="L17" s="4" t="n">
        <v>6654</v>
      </c>
      <c r="M17" s="4" t="n">
        <v>6545</v>
      </c>
      <c r="N17" s="4" t="n">
        <v>6148</v>
      </c>
      <c r="O17" s="4" t="n">
        <v>5705</v>
      </c>
      <c r="P17" s="4" t="n">
        <v>5530</v>
      </c>
      <c r="Q17" s="4" t="n">
        <v>5117</v>
      </c>
      <c r="S17" s="29" t="n">
        <f t="shared" ref="S17:S28" si="1">Q17/L17-1</f>
        <v>-0.23098887886985275</v>
      </c>
      <c r="T17" s="29" t="n">
        <f t="shared" ref="T17:T28" si="2">Q17/P17-1</f>
        <v>-7.4683544303797422E-2</v>
      </c>
    </row>
    <row r="18" ht="45" customHeight="1">
      <c r="A18" s="9" t="s">
        <v>151</v>
      </c>
      <c r="B18" s="4" t="n">
        <v>18464</v>
      </c>
      <c r="C18" s="4" t="n">
        <v>18311</v>
      </c>
      <c r="D18" s="4" t="n">
        <v>18657</v>
      </c>
      <c r="E18" s="4" t="n">
        <v>18678</v>
      </c>
      <c r="F18" s="4" t="n">
        <v>18296</v>
      </c>
      <c r="G18" s="4" t="n">
        <v>18037</v>
      </c>
      <c r="H18" s="4" t="n">
        <v>17091</v>
      </c>
      <c r="I18" s="4" t="n">
        <v>15983</v>
      </c>
      <c r="J18" s="4" t="n">
        <v>14471</v>
      </c>
      <c r="K18" s="4" t="n">
        <v>14175</v>
      </c>
      <c r="L18" s="4" t="n">
        <v>14536</v>
      </c>
      <c r="M18" s="4" t="n">
        <v>13812</v>
      </c>
      <c r="N18" s="4" t="n">
        <v>13183</v>
      </c>
      <c r="O18" s="4" t="n">
        <v>12347</v>
      </c>
      <c r="P18" s="4" t="n">
        <v>11800</v>
      </c>
      <c r="Q18" s="4" t="n">
        <v>11639</v>
      </c>
      <c r="S18" s="29" t="n">
        <f t="shared" si="1"/>
        <v>-0.19929829389102915</v>
      </c>
      <c r="T18" s="29" t="n">
        <f t="shared" si="2"/>
        <v>-1.3644067796610204E-2</v>
      </c>
    </row>
    <row r="19" ht="30" customHeight="1">
      <c r="A19" s="9" t="s">
        <v>93</v>
      </c>
      <c r="B19" s="4" t="n">
        <v>36382</v>
      </c>
      <c r="C19" s="4" t="n">
        <v>36406</v>
      </c>
      <c r="D19" s="4" t="n">
        <v>37028</v>
      </c>
      <c r="E19" s="4" t="n">
        <v>36678</v>
      </c>
      <c r="F19" s="4" t="n">
        <v>37064</v>
      </c>
      <c r="G19" s="4" t="n">
        <v>36287</v>
      </c>
      <c r="H19" s="4" t="n">
        <v>35228</v>
      </c>
      <c r="I19" s="4" t="n">
        <v>32714</v>
      </c>
      <c r="J19" s="4" t="n">
        <v>28593</v>
      </c>
      <c r="K19" s="4" t="n">
        <v>27813</v>
      </c>
      <c r="L19" s="4" t="n">
        <v>27478</v>
      </c>
      <c r="M19" s="4" t="n">
        <v>26315</v>
      </c>
      <c r="N19" s="4" t="n">
        <v>25182</v>
      </c>
      <c r="O19" s="4" t="n">
        <v>23260</v>
      </c>
      <c r="P19" s="4" t="n">
        <v>21998</v>
      </c>
      <c r="Q19" s="4" t="n">
        <v>20345</v>
      </c>
      <c r="S19" s="29" t="n">
        <f t="shared" si="1"/>
        <v>-0.25958948977363705</v>
      </c>
      <c r="T19" s="29" t="n">
        <f t="shared" si="2"/>
        <v>-7.5143194835894156E-2</v>
      </c>
    </row>
    <row r="20">
      <c r="A20" s="1" t="s">
        <v>53</v>
      </c>
      <c r="B20" s="4" t="n">
        <v>6206</v>
      </c>
      <c r="C20" s="4" t="n">
        <v>5838</v>
      </c>
      <c r="D20" s="4" t="n">
        <v>6005</v>
      </c>
      <c r="E20" s="4" t="n">
        <v>5908</v>
      </c>
      <c r="F20" s="4" t="n">
        <v>6277</v>
      </c>
      <c r="G20" s="4" t="n">
        <v>5502</v>
      </c>
      <c r="H20" s="4" t="n">
        <v>5220</v>
      </c>
      <c r="I20" s="4" t="n">
        <v>4603</v>
      </c>
      <c r="J20" s="4" t="n">
        <v>4258</v>
      </c>
      <c r="K20" s="4" t="n">
        <v>4316</v>
      </c>
      <c r="L20" s="4" t="n">
        <v>4487</v>
      </c>
      <c r="M20" s="4" t="n">
        <v>4439</v>
      </c>
      <c r="N20" s="4" t="n">
        <v>4277</v>
      </c>
      <c r="O20" s="4" t="n">
        <v>3938</v>
      </c>
      <c r="P20" s="4" t="n">
        <v>3727</v>
      </c>
      <c r="Q20" s="4" t="n">
        <v>3391</v>
      </c>
      <c r="S20" s="29" t="n">
        <f t="shared" si="1"/>
        <v>-0.24426119901938936</v>
      </c>
      <c r="T20" s="29" t="n">
        <f t="shared" si="2"/>
        <v>-9.0152938019855133E-2</v>
      </c>
    </row>
    <row r="21" ht="30" customHeight="1">
      <c r="A21" s="9" t="s">
        <v>90</v>
      </c>
      <c r="B21" s="4" t="n">
        <v>644</v>
      </c>
      <c r="C21" s="4" t="n">
        <v>552</v>
      </c>
      <c r="D21" s="4" t="n">
        <v>672</v>
      </c>
      <c r="E21" s="4" t="n">
        <v>666</v>
      </c>
      <c r="F21" s="4" t="n">
        <v>660</v>
      </c>
      <c r="G21" s="4" t="n">
        <v>616</v>
      </c>
      <c r="H21" s="4" t="n">
        <v>645</v>
      </c>
      <c r="I21" s="4" t="n">
        <v>579</v>
      </c>
      <c r="J21" s="4" t="n">
        <v>558</v>
      </c>
      <c r="K21" s="4" t="n">
        <v>526</v>
      </c>
      <c r="L21" s="4" t="n">
        <v>492</v>
      </c>
      <c r="M21" s="4" t="n">
        <v>560</v>
      </c>
      <c r="N21" s="4" t="n">
        <v>523</v>
      </c>
      <c r="O21" s="4" t="n">
        <v>491</v>
      </c>
      <c r="P21" s="4" t="n">
        <v>562</v>
      </c>
      <c r="Q21" s="4" t="n">
        <v>550</v>
      </c>
      <c r="S21" s="29" t="n">
        <f t="shared" si="1"/>
        <v>0.11788617886178865</v>
      </c>
      <c r="T21" s="29" t="n">
        <f t="shared" si="2"/>
        <v>-2.1352313167259829E-2</v>
      </c>
    </row>
    <row r="22" ht="30" customHeight="1">
      <c r="A22" s="9" t="s">
        <v>91</v>
      </c>
      <c r="B22" s="4" t="n">
        <v>3168</v>
      </c>
      <c r="C22" s="4" t="n">
        <v>3372</v>
      </c>
      <c r="D22" s="4" t="n">
        <v>3129</v>
      </c>
      <c r="E22" s="4" t="n">
        <v>3226</v>
      </c>
      <c r="F22" s="4" t="n">
        <v>3116</v>
      </c>
      <c r="G22" s="4" t="n">
        <v>3039</v>
      </c>
      <c r="H22" s="4" t="n">
        <v>2910</v>
      </c>
      <c r="I22" s="4" t="n">
        <v>2690</v>
      </c>
      <c r="J22" s="4" t="n">
        <v>2497</v>
      </c>
      <c r="K22" s="4" t="n">
        <v>2358</v>
      </c>
      <c r="L22" s="4" t="n">
        <v>2486</v>
      </c>
      <c r="M22" s="4" t="n">
        <v>2502</v>
      </c>
      <c r="N22" s="4" t="n">
        <v>2314</v>
      </c>
      <c r="O22" s="4" t="n">
        <v>2350</v>
      </c>
      <c r="P22" s="4" t="n">
        <v>2603</v>
      </c>
      <c r="Q22" s="4" t="n">
        <v>2179</v>
      </c>
      <c r="S22" s="29" t="n">
        <f t="shared" si="1"/>
        <v>-0.12349155269509249</v>
      </c>
      <c r="T22" s="29" t="n">
        <f t="shared" si="2"/>
        <v>-0.16288897426046867</v>
      </c>
    </row>
    <row r="23">
      <c r="A23" s="1" t="s">
        <v>56</v>
      </c>
      <c r="B23" s="4" t="n">
        <v>17009</v>
      </c>
      <c r="C23" s="4" t="n">
        <v>14450</v>
      </c>
      <c r="D23" s="4" t="n">
        <v>14801</v>
      </c>
      <c r="E23" s="4" t="n">
        <v>14939</v>
      </c>
      <c r="F23" s="4" t="n">
        <v>14224</v>
      </c>
      <c r="G23" s="4" t="n">
        <v>13369</v>
      </c>
      <c r="H23" s="4" t="n">
        <v>13075</v>
      </c>
      <c r="I23" s="4" t="n">
        <v>12194</v>
      </c>
      <c r="J23" s="4" t="n">
        <v>10863</v>
      </c>
      <c r="K23" s="4" t="n">
        <v>10713</v>
      </c>
      <c r="L23" s="4" t="n">
        <v>11877</v>
      </c>
      <c r="M23" s="4" t="n">
        <v>11290</v>
      </c>
      <c r="N23" s="4" t="n">
        <v>10511</v>
      </c>
      <c r="O23" s="4" t="n">
        <v>9611</v>
      </c>
      <c r="P23" s="4" t="n">
        <v>8665</v>
      </c>
      <c r="Q23" s="4" t="n">
        <v>8011</v>
      </c>
      <c r="S23" s="29" t="n">
        <f t="shared" si="1"/>
        <v>-0.32550307316662452</v>
      </c>
      <c r="T23" s="29" t="n">
        <f t="shared" si="2"/>
        <v>-7.5476053087132122E-2</v>
      </c>
    </row>
    <row r="24" ht="45" customHeight="1">
      <c r="A24" s="9" t="s">
        <v>96</v>
      </c>
      <c r="B24" s="4" t="n">
        <v>14985</v>
      </c>
      <c r="C24" s="4" t="n">
        <v>13965</v>
      </c>
      <c r="D24" s="4" t="n">
        <v>14730</v>
      </c>
      <c r="E24" s="4" t="n">
        <v>14646</v>
      </c>
      <c r="F24" s="4" t="n">
        <v>14544</v>
      </c>
      <c r="G24" s="4" t="n">
        <v>14867</v>
      </c>
      <c r="H24" s="4" t="n">
        <v>14289</v>
      </c>
      <c r="I24" s="4" t="n">
        <v>13263</v>
      </c>
      <c r="J24" s="4" t="n">
        <v>13233</v>
      </c>
      <c r="K24" s="4" t="n">
        <v>13054</v>
      </c>
      <c r="L24" s="4" t="n">
        <v>12611</v>
      </c>
      <c r="M24" s="4" t="n">
        <v>12764</v>
      </c>
      <c r="N24" s="4" t="n">
        <v>12319</v>
      </c>
      <c r="O24" s="4" t="n">
        <v>10395</v>
      </c>
      <c r="P24" s="4" t="n">
        <v>12396</v>
      </c>
      <c r="Q24" s="4" t="n">
        <v>9852</v>
      </c>
      <c r="S24" s="29" t="n">
        <f t="shared" si="1"/>
        <v>-0.21877725794940928</v>
      </c>
      <c r="T24" s="29" t="n">
        <f t="shared" si="2"/>
        <v>-0.2052274927395934</v>
      </c>
    </row>
    <row r="25">
      <c r="A25" s="1" t="s">
        <v>58</v>
      </c>
      <c r="B25" s="4" t="n">
        <v>9668</v>
      </c>
      <c r="C25" s="4" t="n">
        <v>9661</v>
      </c>
      <c r="D25" s="4" t="n">
        <v>9974</v>
      </c>
      <c r="E25" s="4" t="n">
        <v>10238</v>
      </c>
      <c r="F25" s="4" t="n">
        <v>10510</v>
      </c>
      <c r="G25" s="4" t="n">
        <v>10343</v>
      </c>
      <c r="H25" s="4" t="n">
        <v>9858</v>
      </c>
      <c r="I25" s="4" t="n">
        <v>9367</v>
      </c>
      <c r="J25" s="4" t="n">
        <v>8361</v>
      </c>
      <c r="K25" s="4" t="n">
        <v>7955</v>
      </c>
      <c r="L25" s="4" t="n">
        <v>7761</v>
      </c>
      <c r="M25" s="4" t="n">
        <v>7728</v>
      </c>
      <c r="N25" s="4" t="n">
        <v>7708</v>
      </c>
      <c r="O25" s="4" t="n">
        <v>6966</v>
      </c>
      <c r="P25" s="4" t="n">
        <v>6927</v>
      </c>
      <c r="Q25" s="4" t="n">
        <v>5747</v>
      </c>
      <c r="S25" s="29" t="n">
        <f t="shared" si="1"/>
        <v>-0.25950264141218915</v>
      </c>
      <c r="T25" s="29" t="n">
        <f t="shared" si="2"/>
        <v>-0.17034791395986715</v>
      </c>
    </row>
    <row r="26" ht="30" customHeight="1">
      <c r="A26" s="9" t="s">
        <v>89</v>
      </c>
      <c r="B26" s="4" t="n">
        <v>5338</v>
      </c>
      <c r="C26" s="4" t="n">
        <v>5765</v>
      </c>
      <c r="D26" s="4" t="n">
        <v>5572</v>
      </c>
      <c r="E26" s="4" t="n">
        <v>5690</v>
      </c>
      <c r="F26" s="4" t="n">
        <v>5436</v>
      </c>
      <c r="G26" s="4" t="n">
        <v>5459</v>
      </c>
      <c r="H26" s="4" t="n">
        <v>5578</v>
      </c>
      <c r="I26" s="4" t="n">
        <v>5407</v>
      </c>
      <c r="J26" s="4" t="n">
        <v>5330</v>
      </c>
      <c r="K26" s="4" t="n">
        <v>5432</v>
      </c>
      <c r="L26" s="4" t="n">
        <v>5856</v>
      </c>
      <c r="M26" s="4" t="n">
        <v>5876</v>
      </c>
      <c r="N26" s="4" t="n">
        <v>5436</v>
      </c>
      <c r="O26" s="4" t="n">
        <v>4935</v>
      </c>
      <c r="P26" s="4" t="n">
        <v>4640</v>
      </c>
      <c r="Q26" s="4" t="n">
        <v>4261</v>
      </c>
      <c r="S26" s="29" t="n">
        <f t="shared" si="1"/>
        <v>-0.27237021857923494</v>
      </c>
      <c r="T26" s="29" t="n">
        <f t="shared" si="2"/>
        <v>-8.1681034482758652E-2</v>
      </c>
    </row>
    <row r="27">
      <c r="A27" s="1" t="s">
        <v>60</v>
      </c>
      <c r="B27" s="4" t="n">
        <v>473</v>
      </c>
      <c r="C27" s="4" t="n">
        <v>474</v>
      </c>
      <c r="D27" s="4" t="n">
        <v>610</v>
      </c>
      <c r="E27" s="4" t="n">
        <v>599</v>
      </c>
      <c r="F27" s="4" t="n">
        <v>597</v>
      </c>
      <c r="G27" s="4" t="n">
        <v>679</v>
      </c>
      <c r="H27" s="4" t="n">
        <v>674</v>
      </c>
      <c r="I27" s="4" t="n">
        <v>695</v>
      </c>
      <c r="J27" s="4" t="n">
        <v>663</v>
      </c>
      <c r="K27" s="4" t="n">
        <v>665</v>
      </c>
      <c r="L27" s="4" t="n">
        <v>590</v>
      </c>
      <c r="M27" s="4" t="n">
        <v>586</v>
      </c>
      <c r="N27" s="4" t="n">
        <v>586</v>
      </c>
      <c r="O27" s="4" t="n">
        <v>539</v>
      </c>
      <c r="P27" s="4" t="n">
        <v>527</v>
      </c>
      <c r="Q27" s="4" t="n">
        <v>398</v>
      </c>
      <c r="S27" s="29" t="n">
        <f t="shared" si="1"/>
        <v>-0.3254237288135593</v>
      </c>
      <c r="T27" s="29" t="n">
        <f t="shared" si="2"/>
        <v>-0.24478178368121439</v>
      </c>
    </row>
    <row r="28">
      <c r="A28" s="1" t="s">
        <v>34</v>
      </c>
      <c r="B28" s="4" t="n">
        <v>105</v>
      </c>
      <c r="C28" s="4" t="n">
        <v>287</v>
      </c>
      <c r="D28" s="4" t="n">
        <v>28</v>
      </c>
      <c r="E28" s="4" t="n">
        <v>96</v>
      </c>
      <c r="F28" s="4" t="n">
        <v>23</v>
      </c>
      <c r="G28" s="4" t="n">
        <v>26</v>
      </c>
      <c r="H28" s="4" t="n">
        <v>28</v>
      </c>
      <c r="I28" s="4" t="n">
        <v>7</v>
      </c>
      <c r="J28" s="4" t="n">
        <v>9</v>
      </c>
      <c r="K28" s="4" t="s">
        <v>152</v>
      </c>
      <c r="L28" s="4" t="n">
        <v>2</v>
      </c>
      <c r="M28" s="4" t="n">
        <v>7</v>
      </c>
      <c r="N28" s="4" t="n">
        <v>5</v>
      </c>
      <c r="O28" s="4" t="n">
        <v>3</v>
      </c>
      <c r="P28" s="4" t="n">
        <v>2</v>
      </c>
      <c r="Q28" s="4" t="n">
        <v>4</v>
      </c>
      <c r="S28" s="29" t="n">
        <f t="shared" si="1"/>
        <v>1</v>
      </c>
      <c r="T28" s="29" t="n">
        <f t="shared" si="2"/>
        <v>1</v>
      </c>
    </row>
    <row r="30">
      <c r="A30" s="1" t="s">
        <v>153</v>
      </c>
    </row>
    <row r="31">
      <c r="A31" s="1" t="s">
        <v>150</v>
      </c>
    </row>
    <row r="32">
      <c r="A32" s="1" t="s">
        <v>50</v>
      </c>
      <c r="B32" s="25" t="n">
        <f t="shared" ref="B32:Q32" si="3">B17/B$11</f>
        <v>9.0638249111951411E-2</v>
      </c>
      <c r="C32" s="25" t="n">
        <f t="shared" si="3"/>
        <v>7.8127228640707466E-2</v>
      </c>
      <c r="D32" s="25" t="n">
        <f t="shared" si="3"/>
        <v>7.3451613648439482E-2</v>
      </c>
      <c r="E32" s="25" t="n">
        <f t="shared" si="3"/>
        <v>7.9295867500954187E-2</v>
      </c>
      <c r="F32" s="25" t="n">
        <f t="shared" si="3"/>
        <v>7.4912609671967959E-2</v>
      </c>
      <c r="G32" s="25" t="n">
        <f t="shared" si="3"/>
        <v>7.3947573687569434E-2</v>
      </c>
      <c r="H32" s="25" t="n">
        <f t="shared" si="3"/>
        <v>7.4369563092561819E-2</v>
      </c>
      <c r="I32" s="25" t="n">
        <f t="shared" si="3"/>
        <v>7.7793641853215093E-2</v>
      </c>
      <c r="J32" s="25" t="n">
        <f t="shared" si="3"/>
        <v>8.4519829375144115E-2</v>
      </c>
      <c r="K32" s="25" t="n">
        <f t="shared" si="3"/>
        <v>8.6866149268015488E-2</v>
      </c>
      <c r="L32" s="25" t="n">
        <f t="shared" si="3"/>
        <v>9.9628675810025755E-2</v>
      </c>
      <c r="M32" s="25" t="n">
        <f t="shared" si="3"/>
        <v>0.10054381221580436</v>
      </c>
      <c r="N32" s="25" t="n">
        <f t="shared" si="3"/>
        <v>9.9369646032002587E-2</v>
      </c>
      <c r="O32" s="25" t="n">
        <f t="shared" si="3"/>
        <v>0.10061373496525695</v>
      </c>
      <c r="P32" s="25" t="n">
        <f t="shared" si="3"/>
        <v>9.8463401171589832E-2</v>
      </c>
      <c r="Q32" s="25" t="n">
        <f t="shared" si="3"/>
        <v>0.10075611388965464</v>
      </c>
    </row>
    <row r="33" ht="45" customHeight="1">
      <c r="A33" s="9" t="s">
        <v>151</v>
      </c>
      <c r="B33" s="25" t="n">
        <f t="shared" ref="B33:Q33" si="4">B18/B$11</f>
        <v>0.21157327833161452</v>
      </c>
      <c r="C33" s="25" t="n">
        <f t="shared" si="4"/>
        <v>0.21764607996957164</v>
      </c>
      <c r="D33" s="25" t="n">
        <f t="shared" si="4"/>
        <v>0.2155034998960427</v>
      </c>
      <c r="E33" s="25" t="n">
        <f t="shared" si="4"/>
        <v>0.21602803576178856</v>
      </c>
      <c r="F33" s="25" t="n">
        <f t="shared" si="4"/>
        <v>0.21177396578466098</v>
      </c>
      <c r="G33" s="25" t="n">
        <f t="shared" si="4"/>
        <v>0.2131680336587326</v>
      </c>
      <c r="H33" s="25" t="n">
        <f t="shared" si="4"/>
        <v>0.2088138989346105</v>
      </c>
      <c r="I33" s="25" t="n">
        <f t="shared" si="4"/>
        <v>0.20935776692034633</v>
      </c>
      <c r="J33" s="25" t="n">
        <f t="shared" si="4"/>
        <v>0.2085398893244178</v>
      </c>
      <c r="K33" s="25" t="n">
        <f t="shared" si="4"/>
        <v>0.21196895608092953</v>
      </c>
      <c r="L33" s="25" t="n">
        <f t="shared" si="4"/>
        <v>0.21764388812361501</v>
      </c>
      <c r="M33" s="25" t="n">
        <f t="shared" si="4"/>
        <v>0.21217893572569743</v>
      </c>
      <c r="N33" s="25" t="n">
        <f t="shared" si="4"/>
        <v>0.21307580410538227</v>
      </c>
      <c r="O33" s="25" t="n">
        <f t="shared" si="4"/>
        <v>0.21775246023067971</v>
      </c>
      <c r="P33" s="25" t="n">
        <f t="shared" si="4"/>
        <v>0.2101027366771718</v>
      </c>
      <c r="Q33" s="25" t="n">
        <f t="shared" si="4"/>
        <v>0.22917733233568308</v>
      </c>
    </row>
    <row r="34" ht="30" customHeight="1">
      <c r="A34" s="9" t="s">
        <v>93</v>
      </c>
      <c r="B34" s="25" t="n">
        <f t="shared" ref="B34:Q34" si="5">B19/B$11</f>
        <v>0.41689011114930674</v>
      </c>
      <c r="C34" s="25" t="n">
        <f t="shared" si="5"/>
        <v>0.43272476584414965</v>
      </c>
      <c r="D34" s="25" t="n">
        <f t="shared" si="5"/>
        <v>0.42770346755376903</v>
      </c>
      <c r="E34" s="25" t="n">
        <f t="shared" si="5"/>
        <v>0.4242143856767791</v>
      </c>
      <c r="F34" s="25" t="n">
        <f t="shared" si="5"/>
        <v>0.42901127393106003</v>
      </c>
      <c r="G34" s="25" t="n">
        <f t="shared" si="5"/>
        <v>0.4288533812371475</v>
      </c>
      <c r="H34" s="25" t="n">
        <f t="shared" si="5"/>
        <v>0.43040758479132052</v>
      </c>
      <c r="I34" s="25" t="n">
        <f t="shared" si="5"/>
        <v>0.42851341969794216</v>
      </c>
      <c r="J34" s="25" t="n">
        <f t="shared" si="5"/>
        <v>0.41205038044731379</v>
      </c>
      <c r="K34" s="25" t="n">
        <f t="shared" si="5"/>
        <v>0.41590776546588309</v>
      </c>
      <c r="L34" s="25" t="n">
        <f t="shared" si="5"/>
        <v>0.41142121339162724</v>
      </c>
      <c r="M34" s="25" t="n">
        <f t="shared" si="5"/>
        <v>0.40424910900823402</v>
      </c>
      <c r="N34" s="25" t="n">
        <f t="shared" si="5"/>
        <v>0.40701470825925329</v>
      </c>
      <c r="O34" s="25" t="n">
        <f t="shared" si="5"/>
        <v>0.41021480723783993</v>
      </c>
      <c r="P34" s="25" t="n">
        <f t="shared" si="5"/>
        <v>0.39168135605291743</v>
      </c>
      <c r="Q34" s="25" t="n">
        <f t="shared" si="5"/>
        <v>0.40060252825581855</v>
      </c>
    </row>
    <row r="35">
      <c r="A35" s="1" t="s">
        <v>53</v>
      </c>
      <c r="B35" s="25" t="n">
        <f t="shared" ref="B35:Q35" si="6">B20/B$11</f>
        <v>7.1112638936633443E-2</v>
      </c>
      <c r="C35" s="25" t="n">
        <f t="shared" si="6"/>
        <v>6.9390957067465411E-2</v>
      </c>
      <c r="D35" s="25" t="n">
        <f t="shared" si="6"/>
        <v>6.9362626192621346E-2</v>
      </c>
      <c r="E35" s="25" t="n">
        <f t="shared" si="6"/>
        <v>6.8331386405431349E-2</v>
      </c>
      <c r="F35" s="25" t="n">
        <f t="shared" si="6"/>
        <v>7.2655508484385484E-2</v>
      </c>
      <c r="G35" s="25" t="n">
        <f t="shared" si="6"/>
        <v>6.5024700404188437E-2</v>
      </c>
      <c r="H35" s="25" t="n">
        <f t="shared" si="6"/>
        <v>6.3776756915257554E-2</v>
      </c>
      <c r="I35" s="25" t="n">
        <f t="shared" si="6"/>
        <v>6.0293674600159802E-2</v>
      </c>
      <c r="J35" s="25" t="n">
        <f t="shared" si="6"/>
        <v>6.1361540235185613E-2</v>
      </c>
      <c r="K35" s="25" t="n">
        <f t="shared" si="6"/>
        <v>6.4540247932648453E-2</v>
      </c>
      <c r="L35" s="25" t="n">
        <f t="shared" si="6"/>
        <v>6.7182727436066361E-2</v>
      </c>
      <c r="M35" s="25" t="n">
        <f t="shared" si="6"/>
        <v>6.8191593953545529E-2</v>
      </c>
      <c r="N35" s="25" t="n">
        <f t="shared" si="6"/>
        <v>6.9128818490383062E-2</v>
      </c>
      <c r="O35" s="25" t="n">
        <f t="shared" si="6"/>
        <v>6.9450813022468347E-2</v>
      </c>
      <c r="P35" s="25" t="n">
        <f t="shared" si="6"/>
        <v>6.6360415219984689E-2</v>
      </c>
      <c r="Q35" s="25" t="n">
        <f t="shared" si="6"/>
        <v>6.6770369786949155E-2</v>
      </c>
    </row>
    <row r="36" ht="30" customHeight="1">
      <c r="A36" s="9" t="s">
        <v>90</v>
      </c>
      <c r="B36" s="25" t="n">
        <f t="shared" ref="B36:Q36" si="7">B21/B$11</f>
        <v>7.3793972728314425E-3</v>
      </c>
      <c r="C36" s="25" t="n">
        <f t="shared" si="7"/>
        <v>6.5611182427613747E-3</v>
      </c>
      <c r="D36" s="25" t="n">
        <f t="shared" si="7"/>
        <v>7.7621456788412226E-3</v>
      </c>
      <c r="E36" s="25" t="n">
        <f t="shared" si="7"/>
        <v>7.7028949468546512E-3</v>
      </c>
      <c r="F36" s="25" t="n">
        <f t="shared" si="7"/>
        <v>7.6394194041252868E-3</v>
      </c>
      <c r="G36" s="25" t="n">
        <f t="shared" si="7"/>
        <v>7.2801191292221146E-3</v>
      </c>
      <c r="H36" s="25" t="n">
        <f t="shared" si="7"/>
        <v>7.8804613429772265E-3</v>
      </c>
      <c r="I36" s="25" t="n">
        <f t="shared" si="7"/>
        <v>7.5841923948495602E-3</v>
      </c>
      <c r="J36" s="25" t="n">
        <f t="shared" si="7"/>
        <v>8.0412727691952963E-3</v>
      </c>
      <c r="K36" s="25" t="n">
        <f t="shared" si="7"/>
        <v>7.8656557953135052E-3</v>
      </c>
      <c r="L36" s="25" t="n">
        <f t="shared" si="7"/>
        <v>7.3665928011019946E-3</v>
      </c>
      <c r="M36" s="25" t="n">
        <f t="shared" si="7"/>
        <v>8.6026791200688214E-3</v>
      </c>
      <c r="N36" s="25" t="n">
        <f t="shared" si="7"/>
        <v>8.4532083400678838E-3</v>
      </c>
      <c r="O36" s="25" t="n">
        <f t="shared" si="7"/>
        <v>8.6593065500335086E-3</v>
      </c>
      <c r="P36" s="25" t="n">
        <f t="shared" si="7"/>
        <v>1.0006587967166997E-2</v>
      </c>
      <c r="Q36" s="25" t="n">
        <f t="shared" si="7"/>
        <v>1.082975623203245E-2</v>
      </c>
    </row>
    <row r="37" ht="30" customHeight="1">
      <c r="A37" s="9" t="s">
        <v>91</v>
      </c>
      <c r="B37" s="25" t="n">
        <f t="shared" ref="B37:Q37" si="8">B22/B$11</f>
        <v>3.6301134410450325E-2</v>
      </c>
      <c r="C37" s="25" t="n">
        <f t="shared" si="8"/>
        <v>4.0079874482955358E-2</v>
      </c>
      <c r="D37" s="25" t="n">
        <f t="shared" si="8"/>
        <v>3.6142490817104439E-2</v>
      </c>
      <c r="E37" s="25" t="n">
        <f t="shared" si="8"/>
        <v>3.7311620268097756E-2</v>
      </c>
      <c r="F37" s="25" t="n">
        <f t="shared" si="8"/>
        <v>3.6067319489779384E-2</v>
      </c>
      <c r="G37" s="25" t="n">
        <f t="shared" si="8"/>
        <v>3.5916042262509752E-2</v>
      </c>
      <c r="H37" s="25" t="n">
        <f t="shared" si="8"/>
        <v>3.5553709314827486E-2</v>
      </c>
      <c r="I37" s="25" t="n">
        <f t="shared" si="8"/>
        <v>3.5235712508023001E-2</v>
      </c>
      <c r="J37" s="25" t="n">
        <f t="shared" si="8"/>
        <v>3.5983975097994003E-2</v>
      </c>
      <c r="K37" s="25" t="n">
        <f t="shared" si="8"/>
        <v>3.5260867614732405E-2</v>
      </c>
      <c r="L37" s="25" t="n">
        <f t="shared" si="8"/>
        <v>3.72222554949991E-2</v>
      </c>
      <c r="M37" s="25" t="n">
        <f t="shared" si="8"/>
        <v>3.8435541354307483E-2</v>
      </c>
      <c r="N37" s="25" t="n">
        <f t="shared" si="8"/>
        <v>3.7401002101179893E-2</v>
      </c>
      <c r="O37" s="25" t="n">
        <f t="shared" si="8"/>
        <v>4.1444746217064656E-2</v>
      </c>
      <c r="P37" s="25" t="n">
        <f t="shared" si="8"/>
        <v>4.6347239285650696E-2</v>
      </c>
      <c r="Q37" s="25" t="n">
        <f t="shared" si="8"/>
        <v>4.2905525144724926E-2</v>
      </c>
    </row>
    <row r="38">
      <c r="A38" s="1" t="s">
        <v>56</v>
      </c>
      <c r="B38" s="25" t="n">
        <f t="shared" ref="B38:Q38" si="9">B23/B$11</f>
        <v>0.19490088231923913</v>
      </c>
      <c r="C38" s="25" t="n">
        <f t="shared" si="9"/>
        <v>0.17175391052156136</v>
      </c>
      <c r="D38" s="25" t="n">
        <f t="shared" si="9"/>
        <v>0.17096356873888235</v>
      </c>
      <c r="E38" s="25" t="n">
        <f t="shared" si="9"/>
        <v>0.17278310452111356</v>
      </c>
      <c r="F38" s="25" t="n">
        <f t="shared" si="9"/>
        <v>0.16464106303678497</v>
      </c>
      <c r="G38" s="25" t="n">
        <f t="shared" si="9"/>
        <v>0.15799985817949749</v>
      </c>
      <c r="H38" s="25" t="n">
        <f t="shared" si="9"/>
        <v>0.15974733652624376</v>
      </c>
      <c r="I38" s="25" t="n">
        <f t="shared" si="9"/>
        <v>0.15972649751778159</v>
      </c>
      <c r="J38" s="25" t="n">
        <f t="shared" si="9"/>
        <v>0.15654542310352779</v>
      </c>
      <c r="K38" s="25" t="n">
        <f t="shared" si="9"/>
        <v>0.16019918352698398</v>
      </c>
      <c r="L38" s="25" t="n">
        <f t="shared" si="9"/>
        <v>0.17783134694855363</v>
      </c>
      <c r="M38" s="25" t="n">
        <f t="shared" si="9"/>
        <v>0.1734361558313875</v>
      </c>
      <c r="N38" s="25" t="n">
        <f t="shared" si="9"/>
        <v>0.16988847583643121</v>
      </c>
      <c r="O38" s="25" t="n">
        <f t="shared" si="9"/>
        <v>0.16950019399668442</v>
      </c>
      <c r="P38" s="25" t="n">
        <f t="shared" si="9"/>
        <v>0.15428306892438082</v>
      </c>
      <c r="Q38" s="25" t="n">
        <f t="shared" si="9"/>
        <v>0.15774032213602174</v>
      </c>
    </row>
    <row r="39" ht="45" customHeight="1">
      <c r="A39" s="9" t="s">
        <v>96</v>
      </c>
      <c r="B39" s="25" t="n">
        <f t="shared" ref="B39:Q39" si="10">B24/B$11</f>
        <v>0.17170849089034032</v>
      </c>
      <c r="C39" s="25" t="n">
        <f t="shared" si="10"/>
        <v>0.1659891598915989</v>
      </c>
      <c r="D39" s="25" t="n">
        <f t="shared" si="10"/>
        <v>0.17014346108531431</v>
      </c>
      <c r="E39" s="25" t="n">
        <f t="shared" si="10"/>
        <v>0.16939429338083067</v>
      </c>
      <c r="F39" s="25" t="n">
        <f t="shared" si="10"/>
        <v>0.16834502395999723</v>
      </c>
      <c r="G39" s="25" t="n">
        <f t="shared" si="10"/>
        <v>0.17570378424374217</v>
      </c>
      <c r="H39" s="25" t="n">
        <f t="shared" si="10"/>
        <v>0.17457970872837456</v>
      </c>
      <c r="I39" s="25" t="n">
        <f t="shared" si="10"/>
        <v>0.17372909107580262</v>
      </c>
      <c r="J39" s="25" t="n">
        <f t="shared" si="10"/>
        <v>0.19069921604795942</v>
      </c>
      <c r="K39" s="25" t="n">
        <f t="shared" si="10"/>
        <v>0.19520583793160171</v>
      </c>
      <c r="L39" s="25" t="n">
        <f t="shared" si="10"/>
        <v>0.18882134515182369</v>
      </c>
      <c r="M39" s="25" t="n">
        <f t="shared" si="10"/>
        <v>0.19607963622956864</v>
      </c>
      <c r="N39" s="25" t="n">
        <f t="shared" si="10"/>
        <v>0.19911103927590107</v>
      </c>
      <c r="O39" s="25" t="n">
        <f t="shared" si="10"/>
        <v>0.18332686677718599</v>
      </c>
      <c r="P39" s="25" t="n">
        <f t="shared" si="10"/>
        <v>0.22071470541103574</v>
      </c>
      <c r="Q39" s="25" t="n">
        <f t="shared" si="10"/>
        <v>0.19399046981451581</v>
      </c>
    </row>
    <row r="40">
      <c r="A40" s="1" t="s">
        <v>58</v>
      </c>
      <c r="B40" s="25" t="n">
        <f t="shared" ref="B40:Q40" si="11">B25/B$11</f>
        <v>0.11078262862381116</v>
      </c>
      <c r="C40" s="25" t="n">
        <f t="shared" si="11"/>
        <v>0.11483145533209718</v>
      </c>
      <c r="D40" s="25" t="n">
        <f t="shared" si="11"/>
        <v>0.11520779910827732</v>
      </c>
      <c r="E40" s="25" t="n">
        <f t="shared" si="11"/>
        <v>0.11841176946831519</v>
      </c>
      <c r="F40" s="25" t="n">
        <f t="shared" si="11"/>
        <v>0.12165196657175267</v>
      </c>
      <c r="G40" s="25" t="n">
        <f t="shared" si="11"/>
        <v>0.12223745479471482</v>
      </c>
      <c r="H40" s="25" t="n">
        <f t="shared" si="11"/>
        <v>0.1204427719675496</v>
      </c>
      <c r="I40" s="25" t="n">
        <f t="shared" si="11"/>
        <v>0.12269625243964738</v>
      </c>
      <c r="J40" s="25" t="n">
        <f t="shared" si="11"/>
        <v>0.1204893935900392</v>
      </c>
      <c r="K40" s="25" t="n">
        <f t="shared" si="11"/>
        <v>0.11895682861543523</v>
      </c>
      <c r="L40" s="25" t="n">
        <f t="shared" si="11"/>
        <v>0.11620350961250524</v>
      </c>
      <c r="M40" s="25" t="n">
        <f t="shared" si="11"/>
        <v>0.11871697185694974</v>
      </c>
      <c r="N40" s="25" t="n">
        <f t="shared" si="11"/>
        <v>0.12458380475189915</v>
      </c>
      <c r="O40" s="25" t="n">
        <f t="shared" si="11"/>
        <v>0.12285280942471165</v>
      </c>
      <c r="P40" s="25" t="n">
        <f t="shared" si="11"/>
        <v>0.12333742855616688</v>
      </c>
      <c r="Q40" s="25" t="n">
        <f t="shared" si="11"/>
        <v>0.11316110739180089</v>
      </c>
    </row>
    <row r="41" ht="30" customHeight="1">
      <c r="A41" s="9" t="s">
        <v>89</v>
      </c>
      <c r="B41" s="25" t="n">
        <f t="shared" ref="B41:Q41" si="12">B26/B$11</f>
        <v>6.1166494786295406E-2</v>
      </c>
      <c r="C41" s="25" t="n">
        <f t="shared" si="12"/>
        <v>6.8523272952027772E-2</v>
      </c>
      <c r="D41" s="25" t="n">
        <f t="shared" si="12"/>
        <v>6.4361124587058477E-2</v>
      </c>
      <c r="E41" s="25" t="n">
        <f t="shared" si="12"/>
        <v>6.5810018389794236E-2</v>
      </c>
      <c r="F41" s="25" t="n">
        <f t="shared" si="12"/>
        <v>6.2921036183068269E-2</v>
      </c>
      <c r="G41" s="25" t="n">
        <f t="shared" si="12"/>
        <v>6.4516510270168054E-2</v>
      </c>
      <c r="H41" s="25" t="n">
        <f t="shared" si="12"/>
        <v>6.8150718404848015E-2</v>
      </c>
      <c r="I41" s="25" t="n">
        <f t="shared" si="12"/>
        <v>7.082509201891464E-2</v>
      </c>
      <c r="J41" s="25" t="n">
        <f t="shared" si="12"/>
        <v>7.6810006917223894E-2</v>
      </c>
      <c r="K41" s="25" t="n">
        <f t="shared" si="12"/>
        <v>8.122859749076608E-2</v>
      </c>
      <c r="L41" s="25" t="n">
        <f t="shared" si="12"/>
        <v>8.7680421632628611E-2</v>
      </c>
      <c r="M41" s="25" t="n">
        <f t="shared" si="12"/>
        <v>9.0266683052722133E-2</v>
      </c>
      <c r="N41" s="25" t="n">
        <f t="shared" si="12"/>
        <v>8.7861645385485701E-2</v>
      </c>
      <c r="O41" s="25" t="n">
        <f t="shared" si="12"/>
        <v>8.703396705583577E-2</v>
      </c>
      <c r="P41" s="25" t="n">
        <f t="shared" si="12"/>
        <v>8.2616669337464171E-2</v>
      </c>
      <c r="Q41" s="25" t="n">
        <f t="shared" si="12"/>
        <v>8.3901075099436853E-2</v>
      </c>
    </row>
    <row r="42">
      <c r="A42" s="1" t="s">
        <v>60</v>
      </c>
      <c r="B42" s="25" t="n">
        <f t="shared" ref="B42:Q42" si="13">B27/B$11</f>
        <v>5.4199610404491805E-3</v>
      </c>
      <c r="C42" s="25" t="n">
        <f t="shared" si="13"/>
        <v>5.634003708458137E-3</v>
      </c>
      <c r="D42" s="25" t="n">
        <f t="shared" si="13"/>
        <v>7.045995333471943E-3</v>
      </c>
      <c r="E42" s="25" t="n">
        <f t="shared" si="13"/>
        <v>6.9279790888377418E-3</v>
      </c>
      <c r="F42" s="25" t="n">
        <f t="shared" si="13"/>
        <v>6.9102020973678732E-3</v>
      </c>
      <c r="G42" s="25" t="n">
        <f t="shared" si="13"/>
        <v>8.0246767674380121E-3</v>
      </c>
      <c r="H42" s="25" t="n">
        <f t="shared" si="13"/>
        <v>8.2347766591731007E-3</v>
      </c>
      <c r="I42" s="25" t="n">
        <f t="shared" si="13"/>
        <v>9.1036506293962777E-3</v>
      </c>
      <c r="J42" s="25" t="n">
        <f t="shared" si="13"/>
        <v>9.5544154945815078E-3</v>
      </c>
      <c r="K42" s="25" t="n">
        <f t="shared" si="13"/>
        <v>9.9442226309571884E-3</v>
      </c>
      <c r="L42" s="25" t="n">
        <f t="shared" si="13"/>
        <v>8.8339222614840993E-3</v>
      </c>
      <c r="M42" s="25" t="n">
        <f t="shared" si="13"/>
        <v>9.0020892220720166E-3</v>
      </c>
      <c r="N42" s="25" t="n">
        <f t="shared" si="13"/>
        <v>9.4714724422175524E-3</v>
      </c>
      <c r="O42" s="25" t="n">
        <f t="shared" si="13"/>
        <v>9.505837536594829E-3</v>
      </c>
      <c r="P42" s="25" t="n">
        <f t="shared" si="13"/>
        <v>9.383401883802503E-3</v>
      </c>
      <c r="Q42" s="25" t="n">
        <f t="shared" si="13"/>
        <v>7.8368054188162097E-3</v>
      </c>
    </row>
    <row r="43">
      <c r="A43" s="1" t="s">
        <v>34</v>
      </c>
      <c r="B43" s="25" t="n">
        <f t="shared" ref="B43:Q43" si="14">B28/B$11</f>
        <v>1.2031625988312134E-3</v>
      </c>
      <c r="C43" s="25" t="n">
        <f t="shared" si="14"/>
        <v>3.4113060428849901E-3</v>
      </c>
      <c r="D43" s="25" t="n">
        <f t="shared" si="14"/>
        <v>3.2342273661838426E-4</v>
      </c>
      <c r="E43" s="25" t="n">
        <f t="shared" si="14"/>
        <v>1.1103271995466164E-3</v>
      </c>
      <c r="F43" s="25" t="n">
        <f t="shared" si="14"/>
        <v>2.6622219135588121E-4</v>
      </c>
      <c r="G43" s="25" t="n">
        <f t="shared" si="14"/>
        <v>3.0727775545418018E-4</v>
      </c>
      <c r="H43" s="25" t="n">
        <f t="shared" si="14"/>
        <v>3.4209754667187956E-4</v>
      </c>
      <c r="I43" s="25" t="n">
        <f t="shared" si="14"/>
        <v>9.1691445188163949E-5</v>
      </c>
      <c r="J43" s="25" t="n">
        <f t="shared" si="14"/>
        <v>1.2969794789024672E-4</v>
      </c>
      <c r="K43" s="25" t="e">
        <f t="shared" si="14"/>
        <v>#VALUE!</v>
      </c>
      <c r="L43" s="25" t="n">
        <f t="shared" si="14"/>
        <v>2.994549919147152E-5</v>
      </c>
      <c r="M43" s="25" t="n">
        <f t="shared" si="14"/>
        <v>1.0753348900086027E-4</v>
      </c>
      <c r="N43" s="25" t="n">
        <f t="shared" si="14"/>
        <v>8.081461128171973E-5</v>
      </c>
      <c r="O43" s="25" t="n">
        <f t="shared" si="14"/>
        <v>5.2908186660082535E-5</v>
      </c>
      <c r="P43" s="25" t="n">
        <f t="shared" si="14"/>
        <v>3.5610633335113865E-5</v>
      </c>
      <c r="Q43" s="25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154</v>
      </c>
      <c r="B1" s="1" t="s">
        <v>155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337</v>
      </c>
      <c r="M1" t="s">
        <v>338</v>
      </c>
      <c r="N1" t="s">
        <v>290</v>
      </c>
      <c r="O1" t="s">
        <v>291</v>
      </c>
      <c r="P1" t="s">
        <v>292</v>
      </c>
      <c r="Q1" t="s">
        <v>293</v>
      </c>
      <c r="R1" t="s">
        <v>294</v>
      </c>
      <c r="S1" t="s">
        <v>295</v>
      </c>
      <c r="T1" t="s">
        <v>296</v>
      </c>
      <c r="U1" t="s">
        <v>297</v>
      </c>
      <c r="V1" t="s">
        <v>298</v>
      </c>
      <c r="W1" t="s">
        <v>299</v>
      </c>
      <c r="X1" t="s">
        <v>300</v>
      </c>
      <c r="Y1" t="s">
        <v>301</v>
      </c>
      <c r="Z1" t="s">
        <v>302</v>
      </c>
      <c r="AA1" t="s">
        <v>303</v>
      </c>
      <c r="AB1" t="s">
        <v>304</v>
      </c>
      <c r="AC1" t="s">
        <v>305</v>
      </c>
      <c r="AD1" t="s">
        <v>306</v>
      </c>
      <c r="AE1" t="s">
        <v>307</v>
      </c>
      <c r="AF1" t="s">
        <v>308</v>
      </c>
      <c r="AG1" t="s">
        <v>309</v>
      </c>
      <c r="AH1" t="s">
        <v>310</v>
      </c>
      <c r="AI1" t="s">
        <v>311</v>
      </c>
      <c r="AJ1" t="s">
        <v>312</v>
      </c>
      <c r="AK1" t="s">
        <v>313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323</v>
      </c>
    </row>
    <row r="2">
      <c r="A2" t="str">
        <f t="shared" si="0"/>
        <v>Unlabeled</v>
      </c>
      <c r="B2" t="str">
        <f t="shared" si="1"/>
        <v>Aircraft</v>
      </c>
      <c r="L2" t="s">
        <v>336</v>
      </c>
      <c r="M2" t="s">
        <v>339</v>
      </c>
      <c r="N2" s="41" t="n">
        <v>30980247148</v>
      </c>
      <c r="O2" s="41" t="n">
        <v>30513099255</v>
      </c>
      <c r="P2" s="41" t="n">
        <v>30337971567</v>
      </c>
      <c r="Q2" s="41" t="n">
        <v>29918044865</v>
      </c>
      <c r="R2" s="41" t="n">
        <v>30546960405</v>
      </c>
      <c r="S2" s="41" t="n">
        <v>26815505318</v>
      </c>
      <c r="T2" s="41" t="n">
        <v>28856006190</v>
      </c>
      <c r="U2" s="41" t="n">
        <v>24930833919</v>
      </c>
      <c r="V2" s="41" t="n">
        <v>26529770069</v>
      </c>
      <c r="W2" s="41" t="n">
        <v>27545374131</v>
      </c>
      <c r="X2" s="41" t="n">
        <v>462588126</v>
      </c>
      <c r="Y2" s="41" t="n">
        <v>342145895</v>
      </c>
      <c r="Z2" s="41" t="n">
        <v>405951469</v>
      </c>
      <c r="AA2" s="41" t="n">
        <v>296941905</v>
      </c>
      <c r="AB2" s="41" t="n">
        <v>388529775</v>
      </c>
      <c r="AC2" s="41" t="n">
        <v>393379002.8125</v>
      </c>
      <c r="AD2" s="41" t="n">
        <v>724039093.70430005</v>
      </c>
      <c r="AE2" s="41" t="n">
        <v>168455350.01089999</v>
      </c>
      <c r="AF2" s="41" t="n">
        <v>123529600.73540001</v>
      </c>
      <c r="AG2" s="41" t="n">
        <v>115334268.8724</v>
      </c>
      <c r="AH2" s="41" t="n">
        <v>124638399.8433</v>
      </c>
      <c r="AI2" s="41" t="n">
        <v>95868664.663000003</v>
      </c>
      <c r="AJ2" s="41" t="n">
        <v>14412389.4571</v>
      </c>
      <c r="AK2" s="41" t="n">
        <v>5873504</v>
      </c>
      <c r="AL2" s="41" t="n">
        <v>4026096.19</v>
      </c>
      <c r="AM2" s="41" t="n">
        <v>-753335.97039999999</v>
      </c>
      <c r="AN2" s="41" t="n">
        <v>-938829.74490000005</v>
      </c>
      <c r="AO2" s="41" t="n">
        <v>-3320488.2536999998</v>
      </c>
      <c r="AP2" s="41" t="n">
        <v>775483.08279999997</v>
      </c>
      <c r="AQ2" s="41" t="n">
        <v>22335.49</v>
      </c>
      <c r="AR2" s="41" t="n">
        <v>38586497.122299999</v>
      </c>
      <c r="AS2" s="41" t="n">
        <v>39547409.767700002</v>
      </c>
      <c r="AT2" s="41" t="n">
        <v>-16790953.1998</v>
      </c>
      <c r="AU2" s="41" t="n">
        <v>-3614290.3764</v>
      </c>
      <c r="AV2" s="41"/>
    </row>
    <row r="3">
      <c r="A3" t="str">
        <f t="shared" si="0"/>
        <v>Unlabeled</v>
      </c>
      <c r="B3" t="str">
        <f t="shared" si="1"/>
        <v>Electronics, Comms, &amp; Sensors</v>
      </c>
      <c r="L3" t="s">
        <v>336</v>
      </c>
      <c r="M3" t="s">
        <v>340</v>
      </c>
      <c r="N3" s="41" t="n">
        <v>19702439894</v>
      </c>
      <c r="O3" s="41" t="n">
        <v>19319595733</v>
      </c>
      <c r="P3" s="41" t="n">
        <v>19385047958</v>
      </c>
      <c r="Q3" s="41" t="n">
        <v>18241613499</v>
      </c>
      <c r="R3" s="41" t="n">
        <v>17643919462</v>
      </c>
      <c r="S3" s="41" t="n">
        <v>18690643667</v>
      </c>
      <c r="T3" s="41" t="n">
        <v>18181185718</v>
      </c>
      <c r="U3" s="41" t="n">
        <v>18425728076</v>
      </c>
      <c r="V3" s="41" t="n">
        <v>17479311563</v>
      </c>
      <c r="W3" s="41" t="n">
        <v>19571291342</v>
      </c>
      <c r="X3" s="41" t="n">
        <v>500425380.542</v>
      </c>
      <c r="Y3" s="41" t="n">
        <v>431077843.30500001</v>
      </c>
      <c r="Z3" s="41" t="n">
        <v>332603145.01999998</v>
      </c>
      <c r="AA3" s="41" t="n">
        <v>664121642.88919997</v>
      </c>
      <c r="AB3" s="41" t="n">
        <v>1101988848.2623</v>
      </c>
      <c r="AC3" s="41" t="n">
        <v>450102041.48869997</v>
      </c>
      <c r="AD3" s="41" t="n">
        <v>379862200.88160002</v>
      </c>
      <c r="AE3" s="41" t="n">
        <v>214731282.3655</v>
      </c>
      <c r="AF3" s="41" t="n">
        <v>158413679.8838</v>
      </c>
      <c r="AG3" s="41" t="n">
        <v>295958499.37470001</v>
      </c>
      <c r="AH3" s="41" t="n">
        <v>247870661.49450001</v>
      </c>
      <c r="AI3" s="41" t="n">
        <v>292234989.05040002</v>
      </c>
      <c r="AJ3" s="41" t="n">
        <v>135918957.9948</v>
      </c>
      <c r="AK3" s="41" t="n">
        <v>89694184.859400004</v>
      </c>
      <c r="AL3" s="41" t="n">
        <v>13604776.8673</v>
      </c>
      <c r="AM3" s="41" t="n">
        <v>81822527.372600004</v>
      </c>
      <c r="AN3" s="41" t="n">
        <v>79036846.550400004</v>
      </c>
      <c r="AO3" s="41" t="n">
        <v>40827541.918899998</v>
      </c>
      <c r="AP3" s="41" t="n">
        <v>15399617.2005</v>
      </c>
      <c r="AQ3" s="41" t="n">
        <v>24327187.540399998</v>
      </c>
      <c r="AR3" s="41" t="n">
        <v>53227440.151799999</v>
      </c>
      <c r="AS3" s="41" t="n">
        <v>22693632.773699999</v>
      </c>
      <c r="AT3" s="41" t="n">
        <v>5131391.1272</v>
      </c>
      <c r="AU3" s="41" t="n">
        <v>1742109.8524</v>
      </c>
      <c r="AV3" s="41"/>
    </row>
    <row r="4">
      <c r="A4" t="str">
        <f t="shared" si="0"/>
        <v>Unlabeled</v>
      </c>
      <c r="B4" t="str">
        <f t="shared" si="1"/>
        <v>Facilities and Construction</v>
      </c>
      <c r="L4" t="s">
        <v>336</v>
      </c>
      <c r="M4" t="s">
        <v>341</v>
      </c>
      <c r="N4" s="41" t="n">
        <v>12183236305</v>
      </c>
      <c r="O4" s="41" t="n">
        <v>18492829868</v>
      </c>
      <c r="P4" s="41" t="n">
        <v>17657715911</v>
      </c>
      <c r="Q4" s="41" t="n">
        <v>17178015869</v>
      </c>
      <c r="R4" s="41" t="n">
        <v>20332444544</v>
      </c>
      <c r="S4" s="41" t="n">
        <v>20137905407</v>
      </c>
      <c r="T4" s="41" t="n">
        <v>20282796585</v>
      </c>
      <c r="U4" s="41" t="n">
        <v>20228512717</v>
      </c>
      <c r="V4" s="41" t="n">
        <v>19564618261</v>
      </c>
      <c r="W4" s="41" t="n">
        <v>20604829391</v>
      </c>
      <c r="X4" s="41" t="n">
        <v>1944358451.7842</v>
      </c>
      <c r="Y4" s="41" t="n">
        <v>1813619020.8578999</v>
      </c>
      <c r="Z4" s="41" t="n">
        <v>1630515879.8582001</v>
      </c>
      <c r="AA4" s="41" t="n">
        <v>2411152064.4033999</v>
      </c>
      <c r="AB4" s="41" t="n">
        <v>2594510140.7228999</v>
      </c>
      <c r="AC4" s="41" t="n">
        <v>3092377523.3762002</v>
      </c>
      <c r="AD4" s="41" t="n">
        <v>2499259752.1406999</v>
      </c>
      <c r="AE4" s="41" t="n">
        <v>1543309235.7449999</v>
      </c>
      <c r="AF4" s="41" t="n">
        <v>2195666598.6104999</v>
      </c>
      <c r="AG4" s="41" t="n">
        <v>3322898510.6318002</v>
      </c>
      <c r="AH4" s="41" t="n">
        <v>2593001533.0626001</v>
      </c>
      <c r="AI4" s="41" t="n">
        <v>1956610541.4324999</v>
      </c>
      <c r="AJ4" s="41" t="n">
        <v>1482495543.4730999</v>
      </c>
      <c r="AK4" s="41" t="n">
        <v>583005167.97039998</v>
      </c>
      <c r="AL4" s="41" t="n">
        <v>269539299.546</v>
      </c>
      <c r="AM4" s="41" t="n">
        <v>346741087.36870003</v>
      </c>
      <c r="AN4" s="41" t="n">
        <v>423590443.54650003</v>
      </c>
      <c r="AO4" s="41" t="n">
        <v>217479731.29409999</v>
      </c>
      <c r="AP4" s="41" t="n">
        <v>156087799.5196</v>
      </c>
      <c r="AQ4" s="41" t="n">
        <v>307084184.60299999</v>
      </c>
      <c r="AR4" s="41" t="n">
        <v>154561294.47029999</v>
      </c>
      <c r="AS4" s="41" t="n">
        <v>326124707.45599997</v>
      </c>
      <c r="AT4" s="41" t="n">
        <v>270211555.14200002</v>
      </c>
      <c r="AU4" s="41" t="n">
        <v>215227054.69389999</v>
      </c>
      <c r="AV4" s="41"/>
    </row>
    <row r="5">
      <c r="A5" t="str">
        <f t="shared" si="0"/>
        <v>Unlabeled</v>
      </c>
      <c r="B5" t="str">
        <f t="shared" si="1"/>
        <v>Land Vehicles</v>
      </c>
      <c r="L5" t="s">
        <v>336</v>
      </c>
      <c r="M5" t="s">
        <v>342</v>
      </c>
      <c r="N5" s="41" t="n">
        <v>4275032000</v>
      </c>
      <c r="O5" s="41" t="n">
        <v>6503975889</v>
      </c>
      <c r="P5" s="41" t="n">
        <v>4166812450</v>
      </c>
      <c r="Q5" s="41" t="n">
        <v>4396364530</v>
      </c>
      <c r="R5" s="41" t="n">
        <v>3619043411</v>
      </c>
      <c r="S5" s="41" t="n">
        <v>3098454659</v>
      </c>
      <c r="T5" s="41" t="n">
        <v>3678250068</v>
      </c>
      <c r="U5" s="41" t="n">
        <v>3652647546</v>
      </c>
      <c r="V5" s="41" t="n">
        <v>2804250415</v>
      </c>
      <c r="W5" s="41" t="n">
        <v>3507393596</v>
      </c>
      <c r="X5" s="41" t="n">
        <v>110636726</v>
      </c>
      <c r="Y5" s="41" t="n">
        <v>205751478</v>
      </c>
      <c r="Z5" s="41" t="n">
        <v>118937832.042</v>
      </c>
      <c r="AA5" s="41" t="n">
        <v>203146487.6992</v>
      </c>
      <c r="AB5" s="41" t="n">
        <v>315425548.45480001</v>
      </c>
      <c r="AC5" s="41" t="n">
        <v>222726751.17469999</v>
      </c>
      <c r="AD5" s="41" t="n">
        <v>202706217.10069999</v>
      </c>
      <c r="AE5" s="41" t="n">
        <v>96342009.407700002</v>
      </c>
      <c r="AF5" s="41" t="n">
        <v>102572665.6375</v>
      </c>
      <c r="AG5" s="41" t="n">
        <v>116168208.545</v>
      </c>
      <c r="AH5" s="41" t="n">
        <v>210082648.94710001</v>
      </c>
      <c r="AI5" s="41" t="n">
        <v>180870458.4429</v>
      </c>
      <c r="AJ5" s="41" t="n">
        <v>151593779.11680001</v>
      </c>
      <c r="AK5" s="41" t="n">
        <v>70063824.929000005</v>
      </c>
      <c r="AL5" s="41" t="n">
        <v>9418761.6630000006</v>
      </c>
      <c r="AM5" s="41" t="n">
        <v>19152810.308699999</v>
      </c>
      <c r="AN5" s="41" t="n">
        <v>10308262.911699999</v>
      </c>
      <c r="AO5" s="41" t="n">
        <v>13900040.3193</v>
      </c>
      <c r="AP5" s="41" t="n">
        <v>16393298.179500001</v>
      </c>
      <c r="AQ5" s="41" t="n">
        <v>6142102.0696999999</v>
      </c>
      <c r="AR5" s="41" t="n">
        <v>117230837.0275</v>
      </c>
      <c r="AS5" s="41" t="n">
        <v>71493208.360599995</v>
      </c>
      <c r="AT5" s="41" t="n">
        <v>3308557.7014000001</v>
      </c>
      <c r="AU5" s="41" t="n">
        <v>1060701.6976000001</v>
      </c>
      <c r="AV5" s="41"/>
    </row>
    <row r="6">
      <c r="A6" t="str">
        <f t="shared" si="0"/>
        <v>Unlabeled</v>
      </c>
      <c r="B6" t="str">
        <f t="shared" si="1"/>
        <v>Missile Defense</v>
      </c>
      <c r="L6" t="s">
        <v>336</v>
      </c>
      <c r="M6" t="s">
        <v>343</v>
      </c>
      <c r="N6" s="41" t="n">
        <v>3035334000</v>
      </c>
      <c r="O6" s="41" t="n">
        <v>5206015283</v>
      </c>
      <c r="P6" s="41" t="n">
        <v>3918554592</v>
      </c>
      <c r="Q6" s="41" t="n">
        <v>4991418711</v>
      </c>
      <c r="R6" s="41" t="n">
        <v>4289293657</v>
      </c>
      <c r="S6" s="41" t="n">
        <v>3486356407</v>
      </c>
      <c r="T6" s="41" t="n">
        <v>3715624896</v>
      </c>
      <c r="U6" s="41" t="n">
        <v>4012460461</v>
      </c>
      <c r="V6" s="41" t="n">
        <v>3602703203</v>
      </c>
      <c r="W6" s="41" t="n">
        <v>3665542951</v>
      </c>
      <c r="X6" s="41" t="n">
        <v>35268789</v>
      </c>
      <c r="Y6" s="41" t="n">
        <v>19050698.399900001</v>
      </c>
      <c r="Z6" s="41" t="n">
        <v>10952921</v>
      </c>
      <c r="AA6" s="41" t="n">
        <v>15424469</v>
      </c>
      <c r="AB6" s="41" t="n">
        <v>16438336</v>
      </c>
      <c r="AC6" s="41" t="n">
        <v>11321208</v>
      </c>
      <c r="AD6" s="41" t="n">
        <v>8499834.5699000005</v>
      </c>
      <c r="AE6" s="41" t="n">
        <v>6211111</v>
      </c>
      <c r="AF6" s="41" t="n">
        <v>1494070.8437999999</v>
      </c>
      <c r="AG6" s="41" t="n">
        <v>1249704.4502000001</v>
      </c>
      <c r="AH6" s="41" t="n">
        <v>3290.28</v>
      </c>
      <c r="AI6" s="41" t="n">
        <v>36427.121099999997</v>
      </c>
      <c r="AJ6" s="41"/>
      <c r="AK6" s="41" t="n">
        <v>864699</v>
      </c>
      <c r="AL6" s="41" t="n">
        <v>0</v>
      </c>
      <c r="AM6" s="41" t="n">
        <v>0</v>
      </c>
      <c r="AN6" s="41"/>
      <c r="AO6" s="41"/>
      <c r="AP6" s="41"/>
      <c r="AQ6" s="41" t="n">
        <v>98917.8603</v>
      </c>
      <c r="AR6" s="41" t="n">
        <v>77045.221600000004</v>
      </c>
      <c r="AS6" s="41"/>
      <c r="AT6" s="41"/>
      <c r="AU6" s="41"/>
      <c r="AV6" s="41"/>
    </row>
    <row r="7">
      <c r="A7" t="str">
        <f t="shared" si="0"/>
        <v>Unlabeled</v>
      </c>
      <c r="B7" t="str">
        <f t="shared" si="1"/>
        <v>Ordnance and Missiles</v>
      </c>
      <c r="L7" t="s">
        <v>336</v>
      </c>
      <c r="M7" t="s">
        <v>344</v>
      </c>
      <c r="N7" s="41" t="n">
        <v>11331278000</v>
      </c>
      <c r="O7" s="41" t="n">
        <v>14834080775</v>
      </c>
      <c r="P7" s="41" t="n">
        <v>13464555013</v>
      </c>
      <c r="Q7" s="41" t="n">
        <v>11175370345</v>
      </c>
      <c r="R7" s="41" t="n">
        <v>8533017359</v>
      </c>
      <c r="S7" s="41" t="n">
        <v>8543659793</v>
      </c>
      <c r="T7" s="41" t="n">
        <v>8817441132</v>
      </c>
      <c r="U7" s="41" t="n">
        <v>8032566815</v>
      </c>
      <c r="V7" s="41" t="n">
        <v>8630834203</v>
      </c>
      <c r="W7" s="41" t="n">
        <v>9161817835</v>
      </c>
      <c r="X7" s="41" t="n">
        <v>56990972</v>
      </c>
      <c r="Y7" s="41" t="n">
        <v>99678090</v>
      </c>
      <c r="Z7" s="41" t="n">
        <v>274322647.5625</v>
      </c>
      <c r="AA7" s="41" t="n">
        <v>244415290.5801</v>
      </c>
      <c r="AB7" s="41" t="n">
        <v>362640199</v>
      </c>
      <c r="AC7" s="41" t="n">
        <v>207454077.35159999</v>
      </c>
      <c r="AD7" s="41" t="n">
        <v>211649081.1875</v>
      </c>
      <c r="AE7" s="41" t="n">
        <v>20457366.566300001</v>
      </c>
      <c r="AF7" s="41" t="n">
        <v>35323907.216899998</v>
      </c>
      <c r="AG7" s="41" t="n">
        <v>91828784.523900002</v>
      </c>
      <c r="AH7" s="41" t="n">
        <v>59059237.051200002</v>
      </c>
      <c r="AI7" s="41" t="n">
        <v>128484157.23190001</v>
      </c>
      <c r="AJ7" s="41" t="n">
        <v>33623054.223700002</v>
      </c>
      <c r="AK7" s="41" t="n">
        <v>20892740.010000002</v>
      </c>
      <c r="AL7" s="41" t="n">
        <v>-2075005.9</v>
      </c>
      <c r="AM7" s="41" t="n">
        <v>3859334.9492000001</v>
      </c>
      <c r="AN7" s="41" t="n">
        <v>1647651.1532999999</v>
      </c>
      <c r="AO7" s="41" t="n">
        <v>2496032.4199000001</v>
      </c>
      <c r="AP7" s="41" t="n">
        <v>305870.47090000001</v>
      </c>
      <c r="AQ7" s="41" t="n">
        <v>209909.91310000001</v>
      </c>
      <c r="AR7" s="41" t="n">
        <v>635078.66989999998</v>
      </c>
      <c r="AS7" s="41" t="n">
        <v>259542.64850000001</v>
      </c>
      <c r="AT7" s="41" t="n">
        <v>2725365</v>
      </c>
      <c r="AU7" s="41"/>
      <c r="AV7" s="41"/>
    </row>
    <row r="8">
      <c r="A8" t="str">
        <f t="shared" si="0"/>
        <v>Unlabeled</v>
      </c>
      <c r="B8" t="str">
        <f t="shared" si="1"/>
        <v>Other Products</v>
      </c>
      <c r="L8" t="s">
        <v>336</v>
      </c>
      <c r="M8" t="s">
        <v>345</v>
      </c>
      <c r="N8" s="41" t="n">
        <v>10893531000</v>
      </c>
      <c r="O8" s="41" t="n">
        <v>13666534115</v>
      </c>
      <c r="P8" s="41" t="n">
        <v>9670953302</v>
      </c>
      <c r="Q8" s="41" t="n">
        <v>10550468583</v>
      </c>
      <c r="R8" s="41" t="n">
        <v>8625703645</v>
      </c>
      <c r="S8" s="41" t="n">
        <v>8564693193</v>
      </c>
      <c r="T8" s="41" t="n">
        <v>9626845429</v>
      </c>
      <c r="U8" s="41" t="n">
        <v>9689825022</v>
      </c>
      <c r="V8" s="41" t="n">
        <v>8560246161</v>
      </c>
      <c r="W8" s="41" t="n">
        <v>7673714576</v>
      </c>
      <c r="X8" s="41" t="n">
        <v>1596342758</v>
      </c>
      <c r="Y8" s="41" t="n">
        <v>2065822917</v>
      </c>
      <c r="Z8" s="41" t="n">
        <v>3056459780.9302001</v>
      </c>
      <c r="AA8" s="41" t="n">
        <v>2390668944.7421999</v>
      </c>
      <c r="AB8" s="41" t="n">
        <v>3924411281.2206998</v>
      </c>
      <c r="AC8" s="41" t="n">
        <v>10095741647.451401</v>
      </c>
      <c r="AD8" s="41" t="n">
        <v>9099772469.2472</v>
      </c>
      <c r="AE8" s="41" t="n">
        <v>5788473754.3017998</v>
      </c>
      <c r="AF8" s="41" t="n">
        <v>7776692943.7482996</v>
      </c>
      <c r="AG8" s="41" t="n">
        <v>2007406884.4339001</v>
      </c>
      <c r="AH8" s="41" t="n">
        <v>988823964.9576</v>
      </c>
      <c r="AI8" s="41" t="n">
        <v>844913395.949</v>
      </c>
      <c r="AJ8" s="41" t="n">
        <v>604927547.78649998</v>
      </c>
      <c r="AK8" s="41" t="n">
        <v>531843687.44</v>
      </c>
      <c r="AL8" s="41" t="n">
        <v>201970091.2999</v>
      </c>
      <c r="AM8" s="41" t="n">
        <v>63356478.842799999</v>
      </c>
      <c r="AN8" s="41" t="n">
        <v>96935727.744599998</v>
      </c>
      <c r="AO8" s="41" t="n">
        <v>152028008.26109999</v>
      </c>
      <c r="AP8" s="41" t="n">
        <v>-778779.30610000202</v>
      </c>
      <c r="AQ8" s="41" t="n">
        <v>18267095.287700001</v>
      </c>
      <c r="AR8" s="41" t="n">
        <v>364590112.05610001</v>
      </c>
      <c r="AS8" s="41" t="n">
        <v>240186735.10339999</v>
      </c>
      <c r="AT8" s="41" t="n">
        <v>9513465.8356999997</v>
      </c>
      <c r="AU8" s="41" t="n">
        <v>1033415.7358</v>
      </c>
      <c r="AV8" s="41"/>
    </row>
    <row r="9">
      <c r="A9" t="str">
        <f t="shared" si="0"/>
        <v>Unlabeled</v>
      </c>
      <c r="B9" t="str">
        <f t="shared" si="1"/>
        <v>Other R&amp;D and Knowledge Based</v>
      </c>
      <c r="L9" t="s">
        <v>336</v>
      </c>
      <c r="M9" t="s">
        <v>346</v>
      </c>
      <c r="N9" s="41" t="n">
        <v>7773865381</v>
      </c>
      <c r="O9" s="41" t="n">
        <v>7927436229</v>
      </c>
      <c r="P9" s="41" t="n">
        <v>8786567450</v>
      </c>
      <c r="Q9" s="41" t="n">
        <v>8567595442</v>
      </c>
      <c r="R9" s="41" t="n">
        <v>8463162454</v>
      </c>
      <c r="S9" s="41" t="n">
        <v>8878189431</v>
      </c>
      <c r="T9" s="41" t="n">
        <v>9287693638</v>
      </c>
      <c r="U9" s="41" t="n">
        <v>9695769466</v>
      </c>
      <c r="V9" s="41" t="n">
        <v>10804672536</v>
      </c>
      <c r="W9" s="41" t="n">
        <v>11285682035</v>
      </c>
      <c r="X9" s="41" t="n">
        <v>131314429.38420001</v>
      </c>
      <c r="Y9" s="41" t="n">
        <v>103974583.9623</v>
      </c>
      <c r="Z9" s="41" t="n">
        <v>94541935</v>
      </c>
      <c r="AA9" s="41" t="n">
        <v>110392481</v>
      </c>
      <c r="AB9" s="41" t="n">
        <v>183652707.02739999</v>
      </c>
      <c r="AC9" s="41" t="n">
        <v>291184864.7159</v>
      </c>
      <c r="AD9" s="41" t="n">
        <v>135825626.4973</v>
      </c>
      <c r="AE9" s="41" t="n">
        <v>91762035.859599993</v>
      </c>
      <c r="AF9" s="41" t="n">
        <v>30223511.747099999</v>
      </c>
      <c r="AG9" s="41" t="n">
        <v>575450332.23559999</v>
      </c>
      <c r="AH9" s="41" t="n">
        <v>515868133.57950002</v>
      </c>
      <c r="AI9" s="41" t="n">
        <v>376722529.60369998</v>
      </c>
      <c r="AJ9" s="41" t="n">
        <v>205591543.5548</v>
      </c>
      <c r="AK9" s="41" t="n">
        <v>41440226.984999999</v>
      </c>
      <c r="AL9" s="41" t="n">
        <v>18586613.807599999</v>
      </c>
      <c r="AM9" s="41" t="n">
        <v>3719440.0151999998</v>
      </c>
      <c r="AN9" s="41" t="n">
        <v>14189583.7358</v>
      </c>
      <c r="AO9" s="41" t="n">
        <v>21138421.1371</v>
      </c>
      <c r="AP9" s="41" t="n">
        <v>10316118.3388</v>
      </c>
      <c r="AQ9" s="41" t="n">
        <v>12095526.5857</v>
      </c>
      <c r="AR9" s="41" t="n">
        <v>74733244.6514</v>
      </c>
      <c r="AS9" s="41" t="n">
        <v>35830610.575199999</v>
      </c>
      <c r="AT9" s="41" t="n">
        <v>5476160.4380000001</v>
      </c>
      <c r="AU9" s="41" t="n">
        <v>4022439.5803999999</v>
      </c>
      <c r="AV9" s="41"/>
    </row>
    <row r="10">
      <c r="A10" t="str">
        <f t="shared" si="0"/>
        <v>Unlabeled</v>
      </c>
      <c r="B10" t="str">
        <f t="shared" si="1"/>
        <v>Other Services</v>
      </c>
      <c r="L10" t="s">
        <v>336</v>
      </c>
      <c r="M10" t="s">
        <v>347</v>
      </c>
      <c r="N10" s="41" t="n">
        <v>4385190184</v>
      </c>
      <c r="O10" s="41" t="n">
        <v>5641814985</v>
      </c>
      <c r="P10" s="41" t="n">
        <v>4211344274</v>
      </c>
      <c r="Q10" s="41" t="n">
        <v>3075823560</v>
      </c>
      <c r="R10" s="41" t="n">
        <v>4014703413</v>
      </c>
      <c r="S10" s="41" t="n">
        <v>5272937433</v>
      </c>
      <c r="T10" s="41" t="n">
        <v>5083168952</v>
      </c>
      <c r="U10" s="41" t="n">
        <v>5793220616</v>
      </c>
      <c r="V10" s="41" t="n">
        <v>6068760797</v>
      </c>
      <c r="W10" s="41" t="n">
        <v>7339018466</v>
      </c>
      <c r="X10" s="41" t="n">
        <v>267478030</v>
      </c>
      <c r="Y10" s="41" t="n">
        <v>269475701</v>
      </c>
      <c r="Z10" s="41" t="n">
        <v>197005387</v>
      </c>
      <c r="AA10" s="41" t="n">
        <v>478828730.65630001</v>
      </c>
      <c r="AB10" s="41" t="n">
        <v>416254076.90880001</v>
      </c>
      <c r="AC10" s="41" t="n">
        <v>436412767.16750002</v>
      </c>
      <c r="AD10" s="41" t="n">
        <v>312751258.7633</v>
      </c>
      <c r="AE10" s="41" t="n">
        <v>202939324.25330001</v>
      </c>
      <c r="AF10" s="41" t="n">
        <v>134066641.3141</v>
      </c>
      <c r="AG10" s="41" t="n">
        <v>206415839.11449999</v>
      </c>
      <c r="AH10" s="41" t="n">
        <v>355015898.82450002</v>
      </c>
      <c r="AI10" s="41" t="n">
        <v>446670805.73760003</v>
      </c>
      <c r="AJ10" s="41" t="n">
        <v>452681384.50319999</v>
      </c>
      <c r="AK10" s="41" t="n">
        <v>263278950.24900001</v>
      </c>
      <c r="AL10" s="41" t="n">
        <v>163993900.9587</v>
      </c>
      <c r="AM10" s="41" t="n">
        <v>48142254.248800002</v>
      </c>
      <c r="AN10" s="41" t="n">
        <v>147511193.45750001</v>
      </c>
      <c r="AO10" s="41" t="n">
        <v>100006326.62970001</v>
      </c>
      <c r="AP10" s="41" t="n">
        <v>41877105.464900002</v>
      </c>
      <c r="AQ10" s="41" t="n">
        <v>12095719.2193</v>
      </c>
      <c r="AR10" s="41" t="n">
        <v>-15455469.657500001</v>
      </c>
      <c r="AS10" s="41" t="n">
        <v>30275735.213799998</v>
      </c>
      <c r="AT10" s="41" t="n">
        <v>3435361.6642999998</v>
      </c>
      <c r="AU10" s="41" t="n">
        <v>15328237.4178</v>
      </c>
      <c r="AV10" s="41"/>
    </row>
    <row r="11">
      <c r="A11" t="str">
        <f t="shared" si="0"/>
        <v>Unlabeled</v>
      </c>
      <c r="B11" t="str">
        <f t="shared" si="1"/>
        <v>Ships &amp; Submarines</v>
      </c>
      <c r="L11" t="s">
        <v>336</v>
      </c>
      <c r="M11" t="s">
        <v>348</v>
      </c>
      <c r="N11" s="41" t="n">
        <v>10680657493</v>
      </c>
      <c r="O11" s="41" t="n">
        <v>9512770712</v>
      </c>
      <c r="P11" s="41" t="n">
        <v>8600082026</v>
      </c>
      <c r="Q11" s="41" t="n">
        <v>9502770472</v>
      </c>
      <c r="R11" s="41" t="n">
        <v>7389026646</v>
      </c>
      <c r="S11" s="41" t="n">
        <v>9654356740</v>
      </c>
      <c r="T11" s="41" t="n">
        <v>7969628348</v>
      </c>
      <c r="U11" s="41" t="n">
        <v>8340521642</v>
      </c>
      <c r="V11" s="41" t="n">
        <v>9369233233</v>
      </c>
      <c r="W11" s="41" t="n">
        <v>8320132027</v>
      </c>
      <c r="X11" s="41" t="n">
        <v>114762818</v>
      </c>
      <c r="Y11" s="41" t="n">
        <v>129724411</v>
      </c>
      <c r="Z11" s="41" t="n">
        <v>459662035</v>
      </c>
      <c r="AA11" s="41" t="n">
        <v>157659372</v>
      </c>
      <c r="AB11" s="41" t="n">
        <v>164695199.375</v>
      </c>
      <c r="AC11" s="41" t="n">
        <v>111116994.02159999</v>
      </c>
      <c r="AD11" s="41" t="n">
        <v>114910920.6631</v>
      </c>
      <c r="AE11" s="41" t="n">
        <v>55341903.864100002</v>
      </c>
      <c r="AF11" s="41" t="n">
        <v>15986776.011399999</v>
      </c>
      <c r="AG11" s="41" t="n">
        <v>31944056.103</v>
      </c>
      <c r="AH11" s="41" t="n">
        <v>9839725.4227000009</v>
      </c>
      <c r="AI11" s="41" t="n">
        <v>8302088.0111999996</v>
      </c>
      <c r="AJ11" s="41" t="n">
        <v>1746399.3988999999</v>
      </c>
      <c r="AK11" s="41" t="n">
        <v>2076583.06</v>
      </c>
      <c r="AL11" s="41" t="n">
        <v>1331832.6606999999</v>
      </c>
      <c r="AM11" s="41" t="n">
        <v>791575.10349999997</v>
      </c>
      <c r="AN11" s="41" t="n">
        <v>-5698682.6152999997</v>
      </c>
      <c r="AO11" s="41" t="n">
        <v>1612280.5053000001</v>
      </c>
      <c r="AP11" s="41" t="n">
        <v>331734.53269999998</v>
      </c>
      <c r="AQ11" s="41" t="n">
        <v>234098.05660000001</v>
      </c>
      <c r="AR11" s="41" t="n">
        <v>531644.76359999995</v>
      </c>
      <c r="AS11" s="41" t="n">
        <v>3249212.7889999999</v>
      </c>
      <c r="AT11" s="41" t="n">
        <v>1709716.6362000001</v>
      </c>
      <c r="AU11" s="41" t="n">
        <v>233687.2825</v>
      </c>
      <c r="AV11" s="41"/>
    </row>
    <row r="12">
      <c r="A12" t="str">
        <f t="shared" si="0"/>
        <v>Unlabeled</v>
      </c>
      <c r="B12" t="str">
        <f t="shared" si="1"/>
        <v>Space Systems</v>
      </c>
      <c r="L12" t="s">
        <v>336</v>
      </c>
      <c r="M12" t="s">
        <v>349</v>
      </c>
      <c r="N12" s="41" t="n">
        <v>5109318000</v>
      </c>
      <c r="O12" s="41" t="n">
        <v>4536041000</v>
      </c>
      <c r="P12" s="41" t="n">
        <v>3207056007</v>
      </c>
      <c r="Q12" s="41" t="n">
        <v>3775896266</v>
      </c>
      <c r="R12" s="41" t="n">
        <v>3704627729</v>
      </c>
      <c r="S12" s="41" t="n">
        <v>3449312820</v>
      </c>
      <c r="T12" s="41" t="n">
        <v>2950138142</v>
      </c>
      <c r="U12" s="41" t="n">
        <v>3180065599</v>
      </c>
      <c r="V12" s="41" t="n">
        <v>3551481726</v>
      </c>
      <c r="W12" s="41" t="n">
        <v>3510240138</v>
      </c>
      <c r="X12" s="41" t="n">
        <v>14839094</v>
      </c>
      <c r="Y12" s="41" t="n">
        <v>10071351</v>
      </c>
      <c r="Z12" s="41" t="n">
        <v>5160553</v>
      </c>
      <c r="AA12" s="41" t="n">
        <v>460315</v>
      </c>
      <c r="AB12" s="41" t="n">
        <v>1234411</v>
      </c>
      <c r="AC12" s="41" t="n">
        <v>2787513</v>
      </c>
      <c r="AD12" s="41" t="n">
        <v>1270824</v>
      </c>
      <c r="AE12" s="41" t="n">
        <v>0</v>
      </c>
      <c r="AF12" s="41" t="n">
        <v>3020</v>
      </c>
      <c r="AG12" s="41" t="n">
        <v>23585.949199999999</v>
      </c>
      <c r="AH12" s="41" t="n">
        <v>91430</v>
      </c>
      <c r="AI12" s="41" t="n">
        <v>1776.52</v>
      </c>
      <c r="AJ12" s="41"/>
      <c r="AK12" s="41"/>
      <c r="AL12" s="41" t="n">
        <v>57024.61</v>
      </c>
      <c r="AM12" s="41" t="n">
        <v>57045.85</v>
      </c>
      <c r="AN12" s="41" t="n">
        <v>16258.2796</v>
      </c>
      <c r="AO12" s="41" t="n">
        <v>4000</v>
      </c>
      <c r="AP12" s="41" t="n">
        <v>4158.46</v>
      </c>
      <c r="AQ12" s="41" t="n">
        <v>-58384.511700000003</v>
      </c>
      <c r="AR12" s="41"/>
      <c r="AS12" s="41"/>
      <c r="AT12" s="41"/>
      <c r="AU12" s="41"/>
      <c r="AV12" s="41"/>
    </row>
    <row r="13">
      <c r="A13" t="str">
        <f t="shared" si="0"/>
        <v>Unlabeled</v>
      </c>
      <c r="B13" t="str">
        <f t="shared" si="1"/>
        <v>Unlabeled</v>
      </c>
      <c r="L13" t="s">
        <v>336</v>
      </c>
      <c r="M13" t="s">
        <v>336</v>
      </c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 t="n">
        <v>1352581.2812000001</v>
      </c>
      <c r="Y13" s="41" t="n">
        <v>1040020.2034999999</v>
      </c>
      <c r="Z13" s="41" t="n">
        <v>1373677.7690000001</v>
      </c>
      <c r="AA13" s="41" t="n">
        <v>3080768.2437999998</v>
      </c>
      <c r="AB13" s="41" t="n">
        <v>0</v>
      </c>
      <c r="AC13" s="41" t="n">
        <v>56640.910100000001</v>
      </c>
      <c r="AD13" s="41" t="n">
        <v>-341119.49339999998</v>
      </c>
      <c r="AE13" s="41" t="n">
        <v>86561</v>
      </c>
      <c r="AF13" s="41" t="n">
        <v>81744.429699999993</v>
      </c>
      <c r="AG13" s="41" t="n">
        <v>303279</v>
      </c>
      <c r="AH13" s="41" t="n">
        <v>-3432.1399000000001</v>
      </c>
      <c r="AI13" s="41" t="n">
        <v>2993.09</v>
      </c>
      <c r="AJ13" s="41"/>
      <c r="AK13" s="41"/>
      <c r="AL13" s="41"/>
      <c r="AM13" s="41" t="n">
        <v>10000</v>
      </c>
      <c r="AN13" s="41" t="n">
        <v>1738.23</v>
      </c>
      <c r="AO13" s="41" t="n">
        <v>1345852</v>
      </c>
      <c r="AP13" s="41"/>
      <c r="AQ13" s="41"/>
      <c r="AR13" s="41" t="n">
        <v>314555.625</v>
      </c>
      <c r="AS13" s="41" t="n">
        <v>10000</v>
      </c>
      <c r="AT13" s="41" t="n">
        <v>563190.9375</v>
      </c>
      <c r="AU13" s="41" t="n">
        <v>11148.810100000001</v>
      </c>
      <c r="AV13" s="41"/>
    </row>
    <row r="14">
      <c r="A14" t="str">
        <f t="shared" si="0"/>
        <v>International</v>
      </c>
      <c r="B14" t="str">
        <f t="shared" si="1"/>
        <v>Aircraft</v>
      </c>
      <c r="L14" t="s">
        <v>350</v>
      </c>
      <c r="M14" t="s">
        <v>339</v>
      </c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 t="n">
        <v>180603185</v>
      </c>
      <c r="Y14" s="41" t="n">
        <v>146737825.78909999</v>
      </c>
      <c r="Z14" s="41" t="n">
        <v>173912599.375</v>
      </c>
      <c r="AA14" s="41" t="n">
        <v>208858592</v>
      </c>
      <c r="AB14" s="41" t="n">
        <v>258033890.625</v>
      </c>
      <c r="AC14" s="41" t="n">
        <v>441527648.75940001</v>
      </c>
      <c r="AD14" s="41" t="n">
        <v>473283175.48439997</v>
      </c>
      <c r="AE14" s="41" t="n">
        <v>554568257.52610004</v>
      </c>
      <c r="AF14" s="41" t="n">
        <v>565847353.59800005</v>
      </c>
      <c r="AG14" s="41" t="n">
        <v>696267146.37150002</v>
      </c>
      <c r="AH14" s="41" t="n">
        <v>694904897.96270001</v>
      </c>
      <c r="AI14" s="41" t="n">
        <v>916959741.37689996</v>
      </c>
      <c r="AJ14" s="41" t="n">
        <v>848735809.32140005</v>
      </c>
      <c r="AK14" s="41" t="n">
        <v>1373757787.6635001</v>
      </c>
      <c r="AL14" s="41" t="n">
        <v>804705899.97979999</v>
      </c>
      <c r="AM14" s="41" t="n">
        <v>615480458.67589998</v>
      </c>
      <c r="AN14" s="41" t="n">
        <v>643001189.13960004</v>
      </c>
      <c r="AO14" s="41" t="n">
        <v>569873484.48440003</v>
      </c>
      <c r="AP14" s="41" t="n">
        <v>614066497.7141</v>
      </c>
      <c r="AQ14" s="41" t="n">
        <v>926586977.20140004</v>
      </c>
      <c r="AR14" s="41" t="n">
        <v>647545110.67799997</v>
      </c>
      <c r="AS14" s="41" t="n">
        <v>452068116.86739999</v>
      </c>
      <c r="AT14" s="41" t="n">
        <v>1122755529.6463001</v>
      </c>
      <c r="AU14" s="41" t="n">
        <v>342091742.71799999</v>
      </c>
      <c r="AV14" s="41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350</v>
      </c>
      <c r="M15" t="s">
        <v>340</v>
      </c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 t="n">
        <v>42923646</v>
      </c>
      <c r="Y15" s="41" t="n">
        <v>43479380</v>
      </c>
      <c r="Z15" s="41" t="n">
        <v>61008425.75</v>
      </c>
      <c r="AA15" s="41" t="n">
        <v>136123347.3125</v>
      </c>
      <c r="AB15" s="41" t="n">
        <v>133258322.35699999</v>
      </c>
      <c r="AC15" s="41" t="n">
        <v>131115634.03569999</v>
      </c>
      <c r="AD15" s="41" t="n">
        <v>287869184.7202</v>
      </c>
      <c r="AE15" s="41" t="n">
        <v>339946133.61129999</v>
      </c>
      <c r="AF15" s="41" t="n">
        <v>507376831.36440003</v>
      </c>
      <c r="AG15" s="41" t="n">
        <v>426761354.03869998</v>
      </c>
      <c r="AH15" s="41" t="n">
        <v>798593660.24049997</v>
      </c>
      <c r="AI15" s="41" t="n">
        <v>478211000.23379999</v>
      </c>
      <c r="AJ15" s="41" t="n">
        <v>620137218.0165</v>
      </c>
      <c r="AK15" s="41" t="n">
        <v>651294542.09720004</v>
      </c>
      <c r="AL15" s="41" t="n">
        <v>711861673.18040001</v>
      </c>
      <c r="AM15" s="41" t="n">
        <v>379529672.11629999</v>
      </c>
      <c r="AN15" s="41" t="n">
        <v>700312405.17369998</v>
      </c>
      <c r="AO15" s="41" t="n">
        <v>545544245.8319</v>
      </c>
      <c r="AP15" s="41" t="n">
        <v>500771553.3538</v>
      </c>
      <c r="AQ15" s="41" t="n">
        <v>629907607.17649996</v>
      </c>
      <c r="AR15" s="41" t="n">
        <v>504559726.70120001</v>
      </c>
      <c r="AS15" s="41" t="n">
        <v>565066342.80840003</v>
      </c>
      <c r="AT15" s="41" t="n">
        <v>557669285.31930006</v>
      </c>
      <c r="AU15" s="41" t="n">
        <v>266521125.10479999</v>
      </c>
      <c r="AV15" s="41"/>
    </row>
    <row r="16">
      <c r="A16" t="str">
        <f t="shared" si="0"/>
        <v>International</v>
      </c>
      <c r="B16" t="str">
        <f t="shared" si="1"/>
        <v>Facilities and Construction</v>
      </c>
      <c r="L16" t="s">
        <v>350</v>
      </c>
      <c r="M16" t="s">
        <v>341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 t="n">
        <v>385644939</v>
      </c>
      <c r="Y16" s="41" t="n">
        <v>521841828.63090003</v>
      </c>
      <c r="Z16" s="41" t="n">
        <v>574975556.20969999</v>
      </c>
      <c r="AA16" s="41" t="n">
        <v>585895706.39119995</v>
      </c>
      <c r="AB16" s="41" t="n">
        <v>856903120.12609994</v>
      </c>
      <c r="AC16" s="41" t="n">
        <v>1330446714.3771</v>
      </c>
      <c r="AD16" s="41" t="n">
        <v>3053709787.0309</v>
      </c>
      <c r="AE16" s="41" t="n">
        <v>3145752249.5286002</v>
      </c>
      <c r="AF16" s="41" t="n">
        <v>3108821468.0219002</v>
      </c>
      <c r="AG16" s="41" t="n">
        <v>4712531501.1126003</v>
      </c>
      <c r="AH16" s="41" t="n">
        <v>4104321785.5102</v>
      </c>
      <c r="AI16" s="41" t="n">
        <v>4745405742.8999996</v>
      </c>
      <c r="AJ16" s="41" t="n">
        <v>4193366516.0433998</v>
      </c>
      <c r="AK16" s="41" t="n">
        <v>3182920523.5018001</v>
      </c>
      <c r="AL16" s="41" t="n">
        <v>3366953362.1606002</v>
      </c>
      <c r="AM16" s="41" t="n">
        <v>3167983378.9203</v>
      </c>
      <c r="AN16" s="41" t="n">
        <v>3351112929.5102</v>
      </c>
      <c r="AO16" s="41" t="n">
        <v>3156437904.0714998</v>
      </c>
      <c r="AP16" s="41" t="n">
        <v>4115133158.5672998</v>
      </c>
      <c r="AQ16" s="41" t="n">
        <v>3613476446.4309001</v>
      </c>
      <c r="AR16" s="41" t="n">
        <v>4066693456.6117001</v>
      </c>
      <c r="AS16" s="41" t="n">
        <v>3146446480.1645002</v>
      </c>
      <c r="AT16" s="41" t="n">
        <v>4268543769.7567</v>
      </c>
      <c r="AU16" s="41" t="n">
        <v>1826581043.8684001</v>
      </c>
      <c r="AV16" s="41"/>
    </row>
    <row r="17">
      <c r="A17" t="str">
        <f t="shared" si="0"/>
        <v>International</v>
      </c>
      <c r="B17" t="str">
        <f t="shared" si="1"/>
        <v>Land Vehicles</v>
      </c>
      <c r="L17" t="s">
        <v>350</v>
      </c>
      <c r="M17" t="s">
        <v>342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 t="n">
        <v>446969496.98150003</v>
      </c>
      <c r="Y17" s="41" t="n">
        <v>27649956</v>
      </c>
      <c r="Z17" s="41" t="n">
        <v>45617564.879900001</v>
      </c>
      <c r="AA17" s="41" t="n">
        <v>59049654.077500001</v>
      </c>
      <c r="AB17" s="41" t="n">
        <v>208443663.93009999</v>
      </c>
      <c r="AC17" s="41" t="n">
        <v>510992680.51770002</v>
      </c>
      <c r="AD17" s="41" t="n">
        <v>488928698.44550002</v>
      </c>
      <c r="AE17" s="41" t="n">
        <v>1345671706.8099999</v>
      </c>
      <c r="AF17" s="41" t="n">
        <v>1502507257.9916999</v>
      </c>
      <c r="AG17" s="41" t="n">
        <v>1322074883.0792999</v>
      </c>
      <c r="AH17" s="41" t="n">
        <v>3778118871.1012998</v>
      </c>
      <c r="AI17" s="41" t="n">
        <v>1862259369.4619</v>
      </c>
      <c r="AJ17" s="41" t="n">
        <v>548905053.0977</v>
      </c>
      <c r="AK17" s="41" t="n">
        <v>300811430.88410002</v>
      </c>
      <c r="AL17" s="41" t="n">
        <v>320633521.63150001</v>
      </c>
      <c r="AM17" s="41" t="n">
        <v>604863447.81359994</v>
      </c>
      <c r="AN17" s="41" t="n">
        <v>300658978.41170001</v>
      </c>
      <c r="AO17" s="41" t="n">
        <v>270533622.11790001</v>
      </c>
      <c r="AP17" s="41" t="n">
        <v>379049197.1706</v>
      </c>
      <c r="AQ17" s="41" t="n">
        <v>378157429.77149999</v>
      </c>
      <c r="AR17" s="41" t="n">
        <v>366927823.27240002</v>
      </c>
      <c r="AS17" s="41" t="n">
        <v>219956400.1839</v>
      </c>
      <c r="AT17" s="41" t="n">
        <v>191833460.8633</v>
      </c>
      <c r="AU17" s="41" t="n">
        <v>135481888.78870001</v>
      </c>
      <c r="AV17" s="41"/>
    </row>
    <row r="18">
      <c r="A18" t="str">
        <f t="shared" si="0"/>
        <v>International</v>
      </c>
      <c r="B18" t="str">
        <f t="shared" si="1"/>
        <v>Missile Defense</v>
      </c>
      <c r="L18" t="s">
        <v>350</v>
      </c>
      <c r="M18" t="s">
        <v>343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 t="n">
        <v>-9202</v>
      </c>
      <c r="Z18" s="41" t="n">
        <v>1523007</v>
      </c>
      <c r="AA18" s="41" t="n">
        <v>2047445</v>
      </c>
      <c r="AB18" s="41" t="n">
        <v>2021781</v>
      </c>
      <c r="AC18" s="41" t="n">
        <v>4357944</v>
      </c>
      <c r="AD18" s="41" t="n">
        <v>2192614</v>
      </c>
      <c r="AE18" s="41" t="n">
        <v>3082908.3437999999</v>
      </c>
      <c r="AF18" s="41" t="n">
        <v>7226194.1327999998</v>
      </c>
      <c r="AG18" s="41" t="n">
        <v>11288441.5118</v>
      </c>
      <c r="AH18" s="41" t="n">
        <v>32529155.5244</v>
      </c>
      <c r="AI18" s="41" t="n">
        <v>60317012.529799998</v>
      </c>
      <c r="AJ18" s="41" t="n">
        <v>34917834.449100003</v>
      </c>
      <c r="AK18" s="41" t="n">
        <v>24579443.739999998</v>
      </c>
      <c r="AL18" s="41" t="n">
        <v>23950628.3913</v>
      </c>
      <c r="AM18" s="41" t="n">
        <v>12517975.418400001</v>
      </c>
      <c r="AN18" s="41" t="n">
        <v>8210991.4622999998</v>
      </c>
      <c r="AO18" s="41" t="n">
        <v>7359521</v>
      </c>
      <c r="AP18" s="41" t="n">
        <v>6814038.1118000001</v>
      </c>
      <c r="AQ18" s="41" t="n">
        <v>6141943.0500999996</v>
      </c>
      <c r="AR18" s="41" t="n">
        <v>6174768.3899999997</v>
      </c>
      <c r="AS18" s="41" t="n">
        <v>6210444.7999999998</v>
      </c>
      <c r="AT18" s="41" t="n">
        <v>4495018.33</v>
      </c>
      <c r="AU18" s="41" t="n">
        <v>6029003.5800000001</v>
      </c>
      <c r="AV18" s="41"/>
    </row>
    <row r="19">
      <c r="A19" t="str">
        <f t="shared" si="0"/>
        <v>International</v>
      </c>
      <c r="B19" t="str">
        <f t="shared" si="1"/>
        <v>Ordnance and Missiles</v>
      </c>
      <c r="L19" t="s">
        <v>350</v>
      </c>
      <c r="M19" t="s">
        <v>344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 t="n">
        <v>31990944</v>
      </c>
      <c r="Y19" s="41" t="n">
        <v>34637236</v>
      </c>
      <c r="Z19" s="41" t="n">
        <v>75828665</v>
      </c>
      <c r="AA19" s="41" t="n">
        <v>171784218.25</v>
      </c>
      <c r="AB19" s="41" t="n">
        <v>214030222</v>
      </c>
      <c r="AC19" s="41" t="n">
        <v>409376801.5</v>
      </c>
      <c r="AD19" s="41" t="n">
        <v>419210051.36229998</v>
      </c>
      <c r="AE19" s="41" t="n">
        <v>662849568.43420005</v>
      </c>
      <c r="AF19" s="41" t="n">
        <v>1516457306.6619</v>
      </c>
      <c r="AG19" s="41" t="n">
        <v>668338129.64390004</v>
      </c>
      <c r="AH19" s="41" t="n">
        <v>667906329.6882</v>
      </c>
      <c r="AI19" s="41" t="n">
        <v>609699739.32749999</v>
      </c>
      <c r="AJ19" s="41" t="n">
        <v>486121423.99949998</v>
      </c>
      <c r="AK19" s="41" t="n">
        <v>221872927.8506</v>
      </c>
      <c r="AL19" s="41" t="n">
        <v>220462068.16600001</v>
      </c>
      <c r="AM19" s="41" t="n">
        <v>186820064.6681</v>
      </c>
      <c r="AN19" s="41" t="n">
        <v>237767799.56900001</v>
      </c>
      <c r="AO19" s="41" t="n">
        <v>831561911.11909997</v>
      </c>
      <c r="AP19" s="41" t="n">
        <v>417147047.18709999</v>
      </c>
      <c r="AQ19" s="41" t="n">
        <v>781294813.29589999</v>
      </c>
      <c r="AR19" s="41" t="n">
        <v>488402791.81209999</v>
      </c>
      <c r="AS19" s="41" t="n">
        <v>648305777.68439996</v>
      </c>
      <c r="AT19" s="41" t="n">
        <v>620763272.72549999</v>
      </c>
      <c r="AU19" s="41" t="n">
        <v>967479210.0826</v>
      </c>
      <c r="AV19" s="41"/>
    </row>
    <row r="20">
      <c r="A20" t="str">
        <f t="shared" si="0"/>
        <v>International</v>
      </c>
      <c r="B20" t="str">
        <f t="shared" si="1"/>
        <v>Other Products</v>
      </c>
      <c r="L20" t="s">
        <v>350</v>
      </c>
      <c r="M20" t="s">
        <v>345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 t="n">
        <v>175392571</v>
      </c>
      <c r="Y20" s="41" t="n">
        <v>205400883</v>
      </c>
      <c r="Z20" s="41" t="n">
        <v>747544311.41999996</v>
      </c>
      <c r="AA20" s="41" t="n">
        <v>656196069.01040006</v>
      </c>
      <c r="AB20" s="41" t="n">
        <v>800664023.82710004</v>
      </c>
      <c r="AC20" s="41" t="n">
        <v>706301282.35599995</v>
      </c>
      <c r="AD20" s="41" t="n">
        <v>4390308431.7152996</v>
      </c>
      <c r="AE20" s="41" t="n">
        <v>5989132157.2117004</v>
      </c>
      <c r="AF20" s="41" t="n">
        <v>8356358987.8313999</v>
      </c>
      <c r="AG20" s="41" t="n">
        <v>11220820836.326401</v>
      </c>
      <c r="AH20" s="41" t="n">
        <v>10840636355.278299</v>
      </c>
      <c r="AI20" s="41" t="n">
        <v>9683041177.2569008</v>
      </c>
      <c r="AJ20" s="41" t="n">
        <v>10491531972.1416</v>
      </c>
      <c r="AK20" s="41" t="n">
        <v>10694430103.9844</v>
      </c>
      <c r="AL20" s="41" t="n">
        <v>5790846847.5737</v>
      </c>
      <c r="AM20" s="41" t="n">
        <v>4022446696.1343002</v>
      </c>
      <c r="AN20" s="41" t="n">
        <v>3087104927.0444999</v>
      </c>
      <c r="AO20" s="41" t="n">
        <v>3044518828.1777</v>
      </c>
      <c r="AP20" s="41" t="n">
        <v>3794411607.1595998</v>
      </c>
      <c r="AQ20" s="41" t="n">
        <v>3427130807.5254998</v>
      </c>
      <c r="AR20" s="41" t="n">
        <v>2656284678.2325001</v>
      </c>
      <c r="AS20" s="41" t="n">
        <v>3312937082.0577998</v>
      </c>
      <c r="AT20" s="41" t="n">
        <v>5752487022.5262003</v>
      </c>
      <c r="AU20" s="41" t="n">
        <v>2445195390.2378001</v>
      </c>
      <c r="AV20" s="41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350</v>
      </c>
      <c r="M21" t="s">
        <v>346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 t="n">
        <v>8611909</v>
      </c>
      <c r="Y21" s="41" t="n">
        <v>13869304</v>
      </c>
      <c r="Z21" s="41" t="n">
        <v>28981467</v>
      </c>
      <c r="AA21" s="41" t="n">
        <v>24228563.710900001</v>
      </c>
      <c r="AB21" s="41" t="n">
        <v>36039156.488399997</v>
      </c>
      <c r="AC21" s="41" t="n">
        <v>38991474.208400004</v>
      </c>
      <c r="AD21" s="41" t="n">
        <v>136929299.93020001</v>
      </c>
      <c r="AE21" s="41" t="n">
        <v>243927972.37470001</v>
      </c>
      <c r="AF21" s="41" t="n">
        <v>424370349.92940003</v>
      </c>
      <c r="AG21" s="41" t="n">
        <v>385744525.77770001</v>
      </c>
      <c r="AH21" s="41" t="n">
        <v>918304653.26610005</v>
      </c>
      <c r="AI21" s="41" t="n">
        <v>487820407.11489999</v>
      </c>
      <c r="AJ21" s="41" t="n">
        <v>383949430.0704</v>
      </c>
      <c r="AK21" s="41" t="n">
        <v>576934460.02069998</v>
      </c>
      <c r="AL21" s="41" t="n">
        <v>580462710.07879996</v>
      </c>
      <c r="AM21" s="41" t="n">
        <v>1113111268.7636001</v>
      </c>
      <c r="AN21" s="41" t="n">
        <v>582210051.98539996</v>
      </c>
      <c r="AO21" s="41" t="n">
        <v>462514337.39529997</v>
      </c>
      <c r="AP21" s="41" t="n">
        <v>674655384.90820003</v>
      </c>
      <c r="AQ21" s="41" t="n">
        <v>701981646.19669998</v>
      </c>
      <c r="AR21" s="41" t="n">
        <v>947821359.24609995</v>
      </c>
      <c r="AS21" s="41" t="n">
        <v>1365756853.9305999</v>
      </c>
      <c r="AT21" s="41" t="n">
        <v>1008880092.5682</v>
      </c>
      <c r="AU21" s="41" t="n">
        <v>108423749.7727</v>
      </c>
      <c r="AV21" s="41"/>
    </row>
    <row r="22">
      <c r="A22" t="str">
        <f t="shared" si="0"/>
        <v>International</v>
      </c>
      <c r="B22" t="str">
        <f t="shared" si="1"/>
        <v>Other Services</v>
      </c>
      <c r="L22" t="s">
        <v>350</v>
      </c>
      <c r="M22" t="s">
        <v>347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 t="n">
        <v>51228610</v>
      </c>
      <c r="Y22" s="41" t="n">
        <v>38190369</v>
      </c>
      <c r="Z22" s="41" t="n">
        <v>68365436.540000007</v>
      </c>
      <c r="AA22" s="41" t="n">
        <v>48503300.651799999</v>
      </c>
      <c r="AB22" s="41" t="n">
        <v>101722879.2886</v>
      </c>
      <c r="AC22" s="41" t="n">
        <v>134520093.02500001</v>
      </c>
      <c r="AD22" s="41" t="n">
        <v>328144060.54839998</v>
      </c>
      <c r="AE22" s="41" t="n">
        <v>338270743.46630001</v>
      </c>
      <c r="AF22" s="41" t="n">
        <v>251487965.116</v>
      </c>
      <c r="AG22" s="41" t="n">
        <v>348977363.04549998</v>
      </c>
      <c r="AH22" s="41" t="n">
        <v>603513807.05610001</v>
      </c>
      <c r="AI22" s="41" t="n">
        <v>678084655.90369999</v>
      </c>
      <c r="AJ22" s="41" t="n">
        <v>890485059.02069998</v>
      </c>
      <c r="AK22" s="41" t="n">
        <v>771790235.07120001</v>
      </c>
      <c r="AL22" s="41" t="n">
        <v>475615712.70270002</v>
      </c>
      <c r="AM22" s="41" t="n">
        <v>431182029.06580001</v>
      </c>
      <c r="AN22" s="41" t="n">
        <v>515096294.97979999</v>
      </c>
      <c r="AO22" s="41" t="n">
        <v>591703262.71340001</v>
      </c>
      <c r="AP22" s="41" t="n">
        <v>637983157.722</v>
      </c>
      <c r="AQ22" s="41" t="n">
        <v>604890910.89649999</v>
      </c>
      <c r="AR22" s="41" t="n">
        <v>585372241.04900002</v>
      </c>
      <c r="AS22" s="41" t="n">
        <v>513095610.3283</v>
      </c>
      <c r="AT22" s="41" t="n">
        <v>607664546.21420002</v>
      </c>
      <c r="AU22" s="41" t="n">
        <v>364954219.28259999</v>
      </c>
      <c r="AV22" s="41"/>
    </row>
    <row r="23">
      <c r="A23" t="str">
        <f t="shared" si="0"/>
        <v>International</v>
      </c>
      <c r="B23" t="str">
        <f t="shared" si="1"/>
        <v>Ships &amp; Submarines</v>
      </c>
      <c r="L23" t="s">
        <v>350</v>
      </c>
      <c r="M23" t="s">
        <v>348</v>
      </c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 t="n">
        <v>5855310</v>
      </c>
      <c r="Y23" s="41" t="n">
        <v>31431915</v>
      </c>
      <c r="Z23" s="41" t="n">
        <v>29038441</v>
      </c>
      <c r="AA23" s="41" t="n">
        <v>26821352</v>
      </c>
      <c r="AB23" s="41" t="n">
        <v>29615288</v>
      </c>
      <c r="AC23" s="41" t="n">
        <v>67210155.4102</v>
      </c>
      <c r="AD23" s="41" t="n">
        <v>126075881.9743</v>
      </c>
      <c r="AE23" s="41" t="n">
        <v>232843613.5575</v>
      </c>
      <c r="AF23" s="41" t="n">
        <v>239859420.98570001</v>
      </c>
      <c r="AG23" s="41" t="n">
        <v>264128505.3687</v>
      </c>
      <c r="AH23" s="41" t="n">
        <v>227652396.93849999</v>
      </c>
      <c r="AI23" s="41" t="n">
        <v>222684769.3116</v>
      </c>
      <c r="AJ23" s="41" t="n">
        <v>199923459.366</v>
      </c>
      <c r="AK23" s="41" t="n">
        <v>240542892.26499999</v>
      </c>
      <c r="AL23" s="41" t="n">
        <v>286601321.89300001</v>
      </c>
      <c r="AM23" s="41" t="n">
        <v>274000138.89399999</v>
      </c>
      <c r="AN23" s="41" t="n">
        <v>399520531.92390001</v>
      </c>
      <c r="AO23" s="41" t="n">
        <v>392899698.21569997</v>
      </c>
      <c r="AP23" s="41" t="n">
        <v>426100338.8118</v>
      </c>
      <c r="AQ23" s="41" t="n">
        <v>361894913.08490002</v>
      </c>
      <c r="AR23" s="41" t="n">
        <v>348105494.77389997</v>
      </c>
      <c r="AS23" s="41" t="n">
        <v>387131505.34579998</v>
      </c>
      <c r="AT23" s="41" t="n">
        <v>561150404.73570001</v>
      </c>
      <c r="AU23" s="41" t="n">
        <v>227313024.22440001</v>
      </c>
      <c r="AV23" s="41"/>
    </row>
    <row r="24">
      <c r="A24" t="str">
        <f t="shared" si="0"/>
        <v>International</v>
      </c>
      <c r="B24" t="str">
        <f t="shared" si="1"/>
        <v>Space Systems</v>
      </c>
      <c r="L24" t="s">
        <v>350</v>
      </c>
      <c r="M24" t="s">
        <v>349</v>
      </c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 t="n">
        <v>1515590</v>
      </c>
      <c r="Z24" s="41" t="n">
        <v>39236</v>
      </c>
      <c r="AA24" s="41" t="n">
        <v>1651440</v>
      </c>
      <c r="AB24" s="41" t="n">
        <v>8127779.9375</v>
      </c>
      <c r="AC24" s="41" t="n">
        <v>19130472</v>
      </c>
      <c r="AD24" s="41" t="n">
        <v>18825506</v>
      </c>
      <c r="AE24" s="41" t="n">
        <v>12150355.625</v>
      </c>
      <c r="AF24" s="41" t="n">
        <v>19135555.221000001</v>
      </c>
      <c r="AG24" s="41" t="n">
        <v>18869160.006000001</v>
      </c>
      <c r="AH24" s="41" t="n">
        <v>13354835.9308</v>
      </c>
      <c r="AI24" s="41" t="n">
        <v>8683360.3936000001</v>
      </c>
      <c r="AJ24" s="41" t="n">
        <v>7058941.0005999999</v>
      </c>
      <c r="AK24" s="41" t="n">
        <v>520617.56</v>
      </c>
      <c r="AL24" s="41" t="n">
        <v>763066.18</v>
      </c>
      <c r="AM24" s="41" t="n">
        <v>1784725.4397</v>
      </c>
      <c r="AN24" s="41" t="n">
        <v>78373.328599999993</v>
      </c>
      <c r="AO24" s="41" t="n">
        <v>1534608.6640999999</v>
      </c>
      <c r="AP24" s="41" t="n">
        <v>617003.07460000005</v>
      </c>
      <c r="AQ24" s="41" t="n">
        <v>-20293.8907</v>
      </c>
      <c r="AR24" s="41" t="n">
        <v>162291.79980000001</v>
      </c>
      <c r="AS24" s="41" t="n">
        <v>92360</v>
      </c>
      <c r="AT24" s="41" t="n">
        <v>2670</v>
      </c>
      <c r="AU24" s="41"/>
      <c r="AV24" s="41"/>
    </row>
    <row r="25">
      <c r="A25" t="str">
        <f t="shared" si="0"/>
        <v>International</v>
      </c>
      <c r="B25" t="str">
        <f t="shared" si="1"/>
        <v>Unlabeled</v>
      </c>
      <c r="L25" t="s">
        <v>350</v>
      </c>
      <c r="M25" t="s">
        <v>336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 t="n">
        <v>349679.14</v>
      </c>
      <c r="AA25" s="41" t="n">
        <v>33619</v>
      </c>
      <c r="AB25" s="41" t="n">
        <v>60757.2601</v>
      </c>
      <c r="AC25" s="41" t="n">
        <v>37436.01</v>
      </c>
      <c r="AD25" s="41" t="n">
        <v>15621223</v>
      </c>
      <c r="AE25" s="41" t="n">
        <v>0</v>
      </c>
      <c r="AF25" s="41" t="n">
        <v>4409.6606000000002</v>
      </c>
      <c r="AG25" s="41" t="n">
        <v>-62365.699200000003</v>
      </c>
      <c r="AH25" s="41"/>
      <c r="AI25" s="41" t="n">
        <v>-1990.14</v>
      </c>
      <c r="AJ25" s="41"/>
      <c r="AK25" s="41"/>
      <c r="AL25" s="41"/>
      <c r="AM25" s="41"/>
      <c r="AN25" s="41" t="n">
        <v>-19096.220700000002</v>
      </c>
      <c r="AO25" s="41"/>
      <c r="AP25" s="41"/>
      <c r="AQ25" s="41"/>
      <c r="AR25" s="41"/>
      <c r="AS25" s="41" t="n">
        <v>0</v>
      </c>
      <c r="AT25" s="41" t="n">
        <v>85138.203099999999</v>
      </c>
      <c r="AU25" s="41"/>
      <c r="AV25" s="41"/>
    </row>
    <row r="26">
      <c r="A26" t="str">
        <f t="shared" si="0"/>
        <v>U.S. Big Five</v>
      </c>
      <c r="B26" t="str">
        <f t="shared" si="1"/>
        <v>Aircraft</v>
      </c>
      <c r="L26" t="s">
        <v>351</v>
      </c>
      <c r="M26" t="s">
        <v>339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 t="n">
        <v>20708136613</v>
      </c>
      <c r="Y26" s="41" t="n">
        <v>21749286163.5937</v>
      </c>
      <c r="Z26" s="41" t="n">
        <v>23955838850.773602</v>
      </c>
      <c r="AA26" s="41" t="n">
        <v>31136682973.9492</v>
      </c>
      <c r="AB26" s="41" t="n">
        <v>28591194901.0938</v>
      </c>
      <c r="AC26" s="41" t="n">
        <v>26038064725.0648</v>
      </c>
      <c r="AD26" s="41" t="n">
        <v>32630822178.2924</v>
      </c>
      <c r="AE26" s="41" t="n">
        <v>37369719381.498596</v>
      </c>
      <c r="AF26" s="41" t="n">
        <v>38065582018.042801</v>
      </c>
      <c r="AG26" s="41" t="n">
        <v>38460344406.379097</v>
      </c>
      <c r="AH26" s="41" t="n">
        <v>35339428138.414902</v>
      </c>
      <c r="AI26" s="41" t="n">
        <v>40587861253.353897</v>
      </c>
      <c r="AJ26" s="41" t="n">
        <v>47631863808.356499</v>
      </c>
      <c r="AK26" s="41" t="n">
        <v>46489537810.529404</v>
      </c>
      <c r="AL26" s="41" t="n">
        <v>33266462967.063599</v>
      </c>
      <c r="AM26" s="41" t="n">
        <v>36230394447.214203</v>
      </c>
      <c r="AN26" s="41" t="n">
        <v>51766447313.3937</v>
      </c>
      <c r="AO26" s="41" t="n">
        <v>61695465416.316498</v>
      </c>
      <c r="AP26" s="41" t="n">
        <v>53559116905.6856</v>
      </c>
      <c r="AQ26" s="41" t="n">
        <v>55229872644.107201</v>
      </c>
      <c r="AR26" s="41" t="n">
        <v>74665921939.648193</v>
      </c>
      <c r="AS26" s="41" t="n">
        <v>50982856102.720596</v>
      </c>
      <c r="AT26" s="41" t="n">
        <v>53023910784.143204</v>
      </c>
      <c r="AU26" s="41" t="n">
        <v>39359657142.126099</v>
      </c>
      <c r="AV26" s="41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351</v>
      </c>
      <c r="M27" t="s">
        <v>340</v>
      </c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 t="n">
        <v>6364048039.1941004</v>
      </c>
      <c r="Y27" s="41" t="n">
        <v>7049018934.5508003</v>
      </c>
      <c r="Z27" s="41" t="n">
        <v>8587907593.2789001</v>
      </c>
      <c r="AA27" s="41" t="n">
        <v>9570344310.7236996</v>
      </c>
      <c r="AB27" s="41" t="n">
        <v>10950513995.490801</v>
      </c>
      <c r="AC27" s="41" t="n">
        <v>12135879435.422501</v>
      </c>
      <c r="AD27" s="41" t="n">
        <v>12030542736.6852</v>
      </c>
      <c r="AE27" s="41" t="n">
        <v>14926994633.0697</v>
      </c>
      <c r="AF27" s="41" t="n">
        <v>15188855515.6306</v>
      </c>
      <c r="AG27" s="41" t="n">
        <v>14036292736.339001</v>
      </c>
      <c r="AH27" s="41" t="n">
        <v>15202956036.192699</v>
      </c>
      <c r="AI27" s="41" t="n">
        <v>14039992251.748899</v>
      </c>
      <c r="AJ27" s="41" t="n">
        <v>13128198847.9203</v>
      </c>
      <c r="AK27" s="41" t="n">
        <v>10770528444.812901</v>
      </c>
      <c r="AL27" s="41" t="n">
        <v>10446871582.495399</v>
      </c>
      <c r="AM27" s="41" t="n">
        <v>9945918645.4533997</v>
      </c>
      <c r="AN27" s="41" t="n">
        <v>10327232349.7321</v>
      </c>
      <c r="AO27" s="41" t="n">
        <v>11188202393.850201</v>
      </c>
      <c r="AP27" s="41" t="n">
        <v>11215027943.2306</v>
      </c>
      <c r="AQ27" s="41" t="n">
        <v>12474174123.9027</v>
      </c>
      <c r="AR27" s="41" t="n">
        <v>10772369169.4557</v>
      </c>
      <c r="AS27" s="41" t="n">
        <v>9501162098.0653992</v>
      </c>
      <c r="AT27" s="41" t="n">
        <v>10643046702.857599</v>
      </c>
      <c r="AU27" s="41" t="n">
        <v>5961053482.1541996</v>
      </c>
      <c r="AV27" s="41"/>
    </row>
    <row r="28">
      <c r="A28" t="str">
        <f t="shared" si="0"/>
        <v>U.S. Big Five</v>
      </c>
      <c r="B28" t="str">
        <f t="shared" si="1"/>
        <v>Facilities and Construction</v>
      </c>
      <c r="L28" t="s">
        <v>351</v>
      </c>
      <c r="M28" t="s">
        <v>341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 t="n">
        <v>505635765.93169999</v>
      </c>
      <c r="Y28" s="41" t="n">
        <v>499860818.32020003</v>
      </c>
      <c r="Z28" s="41" t="n">
        <v>521370863.39840001</v>
      </c>
      <c r="AA28" s="41" t="n">
        <v>622374053</v>
      </c>
      <c r="AB28" s="41" t="n">
        <v>624785481.18359995</v>
      </c>
      <c r="AC28" s="41" t="n">
        <v>552675751.27880001</v>
      </c>
      <c r="AD28" s="41" t="n">
        <v>602806701.10430002</v>
      </c>
      <c r="AE28" s="41" t="n">
        <v>533562958.76239997</v>
      </c>
      <c r="AF28" s="41" t="n">
        <v>577245734.12409997</v>
      </c>
      <c r="AG28" s="41" t="n">
        <v>789494735.71210003</v>
      </c>
      <c r="AH28" s="41" t="n">
        <v>678930850.09940004</v>
      </c>
      <c r="AI28" s="41" t="n">
        <v>746256208.75450003</v>
      </c>
      <c r="AJ28" s="41" t="n">
        <v>645152459.29400003</v>
      </c>
      <c r="AK28" s="41" t="n">
        <v>737346343.62129998</v>
      </c>
      <c r="AL28" s="41" t="n">
        <v>454249684.86879998</v>
      </c>
      <c r="AM28" s="41" t="n">
        <v>258690555.2175</v>
      </c>
      <c r="AN28" s="41" t="n">
        <v>284532303.92690003</v>
      </c>
      <c r="AO28" s="41" t="n">
        <v>602200253.93780005</v>
      </c>
      <c r="AP28" s="41" t="n">
        <v>252993171.05160001</v>
      </c>
      <c r="AQ28" s="41" t="n">
        <v>181092969.76640001</v>
      </c>
      <c r="AR28" s="41" t="n">
        <v>192770743.6697</v>
      </c>
      <c r="AS28" s="41" t="n">
        <v>351412964.6002</v>
      </c>
      <c r="AT28" s="41" t="n">
        <v>519457901.27039999</v>
      </c>
      <c r="AU28" s="41" t="n">
        <v>696651993.77069998</v>
      </c>
      <c r="AV28" s="41"/>
    </row>
    <row r="29">
      <c r="A29" t="str">
        <f t="shared" si="0"/>
        <v>U.S. Big Five</v>
      </c>
      <c r="B29" t="str">
        <f t="shared" si="1"/>
        <v>Land Vehicles</v>
      </c>
      <c r="L29" t="s">
        <v>351</v>
      </c>
      <c r="M29" t="s">
        <v>342</v>
      </c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 t="n">
        <v>832076457</v>
      </c>
      <c r="Y29" s="41" t="n">
        <v>653059259</v>
      </c>
      <c r="Z29" s="41" t="n">
        <v>1214715224.125</v>
      </c>
      <c r="AA29" s="41" t="n">
        <v>1098174849</v>
      </c>
      <c r="AB29" s="41" t="n">
        <v>1429538069</v>
      </c>
      <c r="AC29" s="41" t="n">
        <v>3150530021.4453001</v>
      </c>
      <c r="AD29" s="41" t="n">
        <v>5456622524.0600996</v>
      </c>
      <c r="AE29" s="41" t="n">
        <v>6412356899.5107002</v>
      </c>
      <c r="AF29" s="41" t="n">
        <v>7396674098.7912998</v>
      </c>
      <c r="AG29" s="41" t="n">
        <v>6614381356.8072004</v>
      </c>
      <c r="AH29" s="41" t="n">
        <v>3986054130.1198001</v>
      </c>
      <c r="AI29" s="41" t="n">
        <v>3017240332.3084002</v>
      </c>
      <c r="AJ29" s="41" t="n">
        <v>2449853735.0697999</v>
      </c>
      <c r="AK29" s="41" t="n">
        <v>1894142958.7913001</v>
      </c>
      <c r="AL29" s="41" t="n">
        <v>1560953351.3998001</v>
      </c>
      <c r="AM29" s="41" t="n">
        <v>937823122.50259995</v>
      </c>
      <c r="AN29" s="41" t="n">
        <v>1077042739.3236001</v>
      </c>
      <c r="AO29" s="41" t="n">
        <v>1836807209.4528</v>
      </c>
      <c r="AP29" s="41" t="n">
        <v>3086338572.0496001</v>
      </c>
      <c r="AQ29" s="41" t="n">
        <v>2556370300.7372999</v>
      </c>
      <c r="AR29" s="41" t="n">
        <v>2397700651.2265</v>
      </c>
      <c r="AS29" s="41" t="n">
        <v>3116919828.6936998</v>
      </c>
      <c r="AT29" s="41" t="n">
        <v>4399340252.6106997</v>
      </c>
      <c r="AU29" s="41" t="n">
        <v>2359315263.9656</v>
      </c>
      <c r="AV29" s="41"/>
    </row>
    <row r="30">
      <c r="A30" t="str">
        <f t="shared" si="0"/>
        <v>U.S. Big Five</v>
      </c>
      <c r="B30" t="str">
        <f t="shared" si="1"/>
        <v>Missile Defense</v>
      </c>
      <c r="L30" t="s">
        <v>351</v>
      </c>
      <c r="M30" t="s">
        <v>343</v>
      </c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 t="n">
        <v>1956089394</v>
      </c>
      <c r="Y30" s="41" t="n">
        <v>2333167521</v>
      </c>
      <c r="Z30" s="41" t="n">
        <v>3686493905</v>
      </c>
      <c r="AA30" s="41" t="n">
        <v>3859708035.5938001</v>
      </c>
      <c r="AB30" s="41" t="n">
        <v>4701775050.5</v>
      </c>
      <c r="AC30" s="41" t="n">
        <v>4989676208.4375</v>
      </c>
      <c r="AD30" s="41" t="n">
        <v>5349510640.2774</v>
      </c>
      <c r="AE30" s="41" t="n">
        <v>6454278531.9266005</v>
      </c>
      <c r="AF30" s="41" t="n">
        <v>6842656824.9687004</v>
      </c>
      <c r="AG30" s="41" t="n">
        <v>8782040594.9943008</v>
      </c>
      <c r="AH30" s="41" t="n">
        <v>9044332642.7514</v>
      </c>
      <c r="AI30" s="41" t="n">
        <v>9518788736.0016994</v>
      </c>
      <c r="AJ30" s="41" t="n">
        <v>9753797077.6345997</v>
      </c>
      <c r="AK30" s="41" t="n">
        <v>9435215707.1776009</v>
      </c>
      <c r="AL30" s="41" t="n">
        <v>6915351196.4802999</v>
      </c>
      <c r="AM30" s="41" t="n">
        <v>7753678427.5826998</v>
      </c>
      <c r="AN30" s="41" t="n">
        <v>8246446764.1197004</v>
      </c>
      <c r="AO30" s="41" t="n">
        <v>6744481998.5780001</v>
      </c>
      <c r="AP30" s="41" t="n">
        <v>11226960692.465099</v>
      </c>
      <c r="AQ30" s="41" t="n">
        <v>12636733508.877899</v>
      </c>
      <c r="AR30" s="41" t="n">
        <v>17092189454.2241</v>
      </c>
      <c r="AS30" s="41" t="n">
        <v>9822494446.2364998</v>
      </c>
      <c r="AT30" s="41" t="n">
        <v>11464418960.5359</v>
      </c>
      <c r="AU30" s="41" t="n">
        <v>5108059191.9642</v>
      </c>
      <c r="AV30" s="41"/>
    </row>
    <row r="31">
      <c r="A31" t="str">
        <f t="shared" si="0"/>
        <v>U.S. Big Five</v>
      </c>
      <c r="B31" t="str">
        <f t="shared" si="1"/>
        <v>Ordnance and Missiles</v>
      </c>
      <c r="L31" t="s">
        <v>351</v>
      </c>
      <c r="M31" t="s">
        <v>344</v>
      </c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 t="n">
        <v>5060678585.375</v>
      </c>
      <c r="Y31" s="41" t="n">
        <v>5182079821.2187996</v>
      </c>
      <c r="Z31" s="41" t="n">
        <v>7371734241.3125</v>
      </c>
      <c r="AA31" s="41" t="n">
        <v>9179561273.25</v>
      </c>
      <c r="AB31" s="41" t="n">
        <v>8825405979.0391006</v>
      </c>
      <c r="AC31" s="41" t="n">
        <v>8424032549.3564997</v>
      </c>
      <c r="AD31" s="41" t="n">
        <v>9291487498.0963001</v>
      </c>
      <c r="AE31" s="41" t="n">
        <v>10276215208.992001</v>
      </c>
      <c r="AF31" s="41" t="n">
        <v>10582195370.5902</v>
      </c>
      <c r="AG31" s="41" t="n">
        <v>10226530302.0921</v>
      </c>
      <c r="AH31" s="41" t="n">
        <v>9695393566.7770004</v>
      </c>
      <c r="AI31" s="41" t="n">
        <v>8438715706.0063</v>
      </c>
      <c r="AJ31" s="41" t="n">
        <v>9061533576.0123997</v>
      </c>
      <c r="AK31" s="41" t="n">
        <v>8136710894.7126999</v>
      </c>
      <c r="AL31" s="41" t="n">
        <v>7739139819.2753</v>
      </c>
      <c r="AM31" s="41" t="n">
        <v>8453281201.8060999</v>
      </c>
      <c r="AN31" s="41" t="n">
        <v>10987792561.7798</v>
      </c>
      <c r="AO31" s="41" t="n">
        <v>11140398476.7257</v>
      </c>
      <c r="AP31" s="41" t="n">
        <v>14025249768.825001</v>
      </c>
      <c r="AQ31" s="41" t="n">
        <v>16348595473.763</v>
      </c>
      <c r="AR31" s="41" t="n">
        <v>16934081604.021601</v>
      </c>
      <c r="AS31" s="41" t="n">
        <v>15562709923.3603</v>
      </c>
      <c r="AT31" s="41" t="n">
        <v>13539125204.200399</v>
      </c>
      <c r="AU31" s="41" t="n">
        <v>10475328166.688999</v>
      </c>
      <c r="AV31" s="41"/>
    </row>
    <row r="32">
      <c r="A32" t="str">
        <f t="shared" si="0"/>
        <v>U.S. Big Five</v>
      </c>
      <c r="B32" t="str">
        <f t="shared" si="1"/>
        <v>Other Products</v>
      </c>
      <c r="L32" t="s">
        <v>351</v>
      </c>
      <c r="M32" t="s">
        <v>345</v>
      </c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 t="n">
        <v>141621032</v>
      </c>
      <c r="Y32" s="41" t="n">
        <v>167387698</v>
      </c>
      <c r="Z32" s="41" t="n">
        <v>194842946</v>
      </c>
      <c r="AA32" s="41" t="n">
        <v>237913096.09380001</v>
      </c>
      <c r="AB32" s="41" t="n">
        <v>240286291.46869999</v>
      </c>
      <c r="AC32" s="41" t="n">
        <v>330786166</v>
      </c>
      <c r="AD32" s="41" t="n">
        <v>403823851.5</v>
      </c>
      <c r="AE32" s="41" t="n">
        <v>469070773.80059999</v>
      </c>
      <c r="AF32" s="41" t="n">
        <v>481311675.95709997</v>
      </c>
      <c r="AG32" s="41" t="n">
        <v>527980198.47070003</v>
      </c>
      <c r="AH32" s="41" t="n">
        <v>394852447.40399998</v>
      </c>
      <c r="AI32" s="41" t="n">
        <v>500680821.69239998</v>
      </c>
      <c r="AJ32" s="41" t="n">
        <v>506587269.77999997</v>
      </c>
      <c r="AK32" s="41" t="n">
        <v>393529293.31209999</v>
      </c>
      <c r="AL32" s="41" t="n">
        <v>394955509.0226</v>
      </c>
      <c r="AM32" s="41" t="n">
        <v>269137544.45370001</v>
      </c>
      <c r="AN32" s="41" t="n">
        <v>396781244.46429998</v>
      </c>
      <c r="AO32" s="41" t="n">
        <v>383358509.66460001</v>
      </c>
      <c r="AP32" s="41" t="n">
        <v>415888691.00830001</v>
      </c>
      <c r="AQ32" s="41" t="n">
        <v>400790260.65420002</v>
      </c>
      <c r="AR32" s="41" t="n">
        <v>323739652.56010002</v>
      </c>
      <c r="AS32" s="41" t="n">
        <v>635357400.05050004</v>
      </c>
      <c r="AT32" s="41" t="n">
        <v>395512954.12879997</v>
      </c>
      <c r="AU32" s="41" t="n">
        <v>217709099.8281</v>
      </c>
      <c r="AV32" s="41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351</v>
      </c>
      <c r="M33" t="s">
        <v>346</v>
      </c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 t="n">
        <v>1545845785</v>
      </c>
      <c r="Y33" s="41" t="n">
        <v>1313197241.2202001</v>
      </c>
      <c r="Z33" s="41" t="n">
        <v>2247296797.9375</v>
      </c>
      <c r="AA33" s="41" t="n">
        <v>2711495021.7642002</v>
      </c>
      <c r="AB33" s="41" t="n">
        <v>3039460354.6194</v>
      </c>
      <c r="AC33" s="41" t="n">
        <v>3704268828.7344999</v>
      </c>
      <c r="AD33" s="41" t="n">
        <v>4767069481.3776999</v>
      </c>
      <c r="AE33" s="41" t="n">
        <v>4137591903.7726002</v>
      </c>
      <c r="AF33" s="41" t="n">
        <v>4493405512.5205002</v>
      </c>
      <c r="AG33" s="41" t="n">
        <v>4232625107.3808999</v>
      </c>
      <c r="AH33" s="41" t="n">
        <v>4374297362.1492996</v>
      </c>
      <c r="AI33" s="41" t="n">
        <v>4258608232.9703999</v>
      </c>
      <c r="AJ33" s="41" t="n">
        <v>3734973903.1687999</v>
      </c>
      <c r="AK33" s="41" t="n">
        <v>3167673712.4309001</v>
      </c>
      <c r="AL33" s="41" t="n">
        <v>2712007524.9457998</v>
      </c>
      <c r="AM33" s="41" t="n">
        <v>2958271913.3007998</v>
      </c>
      <c r="AN33" s="41" t="n">
        <v>3375988955.2711</v>
      </c>
      <c r="AO33" s="41" t="n">
        <v>3242481242.8515</v>
      </c>
      <c r="AP33" s="41" t="n">
        <v>3736092363.5398998</v>
      </c>
      <c r="AQ33" s="41" t="n">
        <v>4892243017.4685001</v>
      </c>
      <c r="AR33" s="41" t="n">
        <v>4370035143.1041002</v>
      </c>
      <c r="AS33" s="41" t="n">
        <v>8592251544.1877995</v>
      </c>
      <c r="AT33" s="41" t="n">
        <v>9608494732.5118999</v>
      </c>
      <c r="AU33" s="41" t="n">
        <v>8082244063.0493002</v>
      </c>
      <c r="AV33" s="41"/>
    </row>
    <row r="34">
      <c r="A34" t="str">
        <f t="shared" si="2"/>
        <v>U.S. Big Five</v>
      </c>
      <c r="B34" t="str">
        <f t="shared" si="3"/>
        <v>Other Services</v>
      </c>
      <c r="L34" t="s">
        <v>351</v>
      </c>
      <c r="M34" t="s">
        <v>347</v>
      </c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 t="n">
        <v>478259701</v>
      </c>
      <c r="Y34" s="41" t="n">
        <v>518019742</v>
      </c>
      <c r="Z34" s="41" t="n">
        <v>665142010</v>
      </c>
      <c r="AA34" s="41" t="n">
        <v>520121469</v>
      </c>
      <c r="AB34" s="41" t="n">
        <v>573157072.625</v>
      </c>
      <c r="AC34" s="41" t="n">
        <v>650027778.05079997</v>
      </c>
      <c r="AD34" s="41" t="n">
        <v>1228271230.2832</v>
      </c>
      <c r="AE34" s="41" t="n">
        <v>910720033.53859997</v>
      </c>
      <c r="AF34" s="41" t="n">
        <v>1717667316.6651001</v>
      </c>
      <c r="AG34" s="41" t="n">
        <v>1868088282.6032</v>
      </c>
      <c r="AH34" s="41" t="n">
        <v>1817507449.9630001</v>
      </c>
      <c r="AI34" s="41" t="n">
        <v>2232586704.0904002</v>
      </c>
      <c r="AJ34" s="41" t="n">
        <v>2170201652.0359998</v>
      </c>
      <c r="AK34" s="41" t="n">
        <v>2065306324.4219</v>
      </c>
      <c r="AL34" s="41" t="n">
        <v>1671669136.7268</v>
      </c>
      <c r="AM34" s="41" t="n">
        <v>1747254906.1796</v>
      </c>
      <c r="AN34" s="41" t="n">
        <v>1902654331.7804</v>
      </c>
      <c r="AO34" s="41" t="n">
        <v>2079974238.9616001</v>
      </c>
      <c r="AP34" s="41" t="n">
        <v>2127662568.7019999</v>
      </c>
      <c r="AQ34" s="41" t="n">
        <v>2082688518.6835001</v>
      </c>
      <c r="AR34" s="41" t="n">
        <v>1732764099.2398</v>
      </c>
      <c r="AS34" s="41" t="n">
        <v>1432366876.1672001</v>
      </c>
      <c r="AT34" s="41" t="n">
        <v>1425218725.8613999</v>
      </c>
      <c r="AU34" s="41" t="n">
        <v>967366958.70469999</v>
      </c>
      <c r="AV34" s="41"/>
    </row>
    <row r="35">
      <c r="A35" t="str">
        <f t="shared" si="2"/>
        <v>U.S. Big Five</v>
      </c>
      <c r="B35" t="str">
        <f t="shared" si="3"/>
        <v>Ships &amp; Submarines</v>
      </c>
      <c r="L35" t="s">
        <v>351</v>
      </c>
      <c r="M35" t="s">
        <v>348</v>
      </c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 t="n">
        <v>2654621013</v>
      </c>
      <c r="Y35" s="41" t="n">
        <v>3383373287</v>
      </c>
      <c r="Z35" s="41" t="n">
        <v>8574875257.9004002</v>
      </c>
      <c r="AA35" s="41" t="n">
        <v>7387264141</v>
      </c>
      <c r="AB35" s="41" t="n">
        <v>9136827757.2096996</v>
      </c>
      <c r="AC35" s="41" t="n">
        <v>9535642047.9512005</v>
      </c>
      <c r="AD35" s="41" t="n">
        <v>11143524952.3016</v>
      </c>
      <c r="AE35" s="41" t="n">
        <v>11353618164.3694</v>
      </c>
      <c r="AF35" s="41" t="n">
        <v>12302451081.319201</v>
      </c>
      <c r="AG35" s="41" t="n">
        <v>13549153731.401899</v>
      </c>
      <c r="AH35" s="41" t="n">
        <v>9188258067.7166996</v>
      </c>
      <c r="AI35" s="41" t="n">
        <v>17382520706.1511</v>
      </c>
      <c r="AJ35" s="41" t="n">
        <v>8264697943.4730997</v>
      </c>
      <c r="AK35" s="41" t="n">
        <v>7657893854.2278004</v>
      </c>
      <c r="AL35" s="41" t="n">
        <v>10412011158.8298</v>
      </c>
      <c r="AM35" s="41" t="n">
        <v>8328207496.052</v>
      </c>
      <c r="AN35" s="41" t="n">
        <v>10006921876.9279</v>
      </c>
      <c r="AO35" s="41" t="n">
        <v>9354845636.3057995</v>
      </c>
      <c r="AP35" s="41" t="n">
        <v>9934677402.5097008</v>
      </c>
      <c r="AQ35" s="41" t="n">
        <v>11015614043.506599</v>
      </c>
      <c r="AR35" s="41" t="n">
        <v>18128771132.4132</v>
      </c>
      <c r="AS35" s="41" t="n">
        <v>11311983956.455</v>
      </c>
      <c r="AT35" s="41" t="n">
        <v>13062989849.4312</v>
      </c>
      <c r="AU35" s="41" t="n">
        <v>8826172530.7096004</v>
      </c>
      <c r="AV35" s="41"/>
    </row>
    <row r="36">
      <c r="A36" t="str">
        <f t="shared" si="2"/>
        <v>U.S. Big Five</v>
      </c>
      <c r="B36" t="str">
        <f t="shared" si="3"/>
        <v>Space Systems</v>
      </c>
      <c r="L36" t="s">
        <v>351</v>
      </c>
      <c r="M36" t="s">
        <v>349</v>
      </c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 t="n">
        <v>2294656921</v>
      </c>
      <c r="Y36" s="41" t="n">
        <v>3067004103</v>
      </c>
      <c r="Z36" s="41" t="n">
        <v>3080217074</v>
      </c>
      <c r="AA36" s="41" t="n">
        <v>3722440399</v>
      </c>
      <c r="AB36" s="41" t="n">
        <v>4582526359</v>
      </c>
      <c r="AC36" s="41" t="n">
        <v>4338875404</v>
      </c>
      <c r="AD36" s="41" t="n">
        <v>5552470886.4062004</v>
      </c>
      <c r="AE36" s="41" t="n">
        <v>5765192683.4091997</v>
      </c>
      <c r="AF36" s="41" t="n">
        <v>6805663090.5952997</v>
      </c>
      <c r="AG36" s="41" t="n">
        <v>7719367961.9118004</v>
      </c>
      <c r="AH36" s="41" t="n">
        <v>6250938585.6871996</v>
      </c>
      <c r="AI36" s="41" t="n">
        <v>7858612196.3079996</v>
      </c>
      <c r="AJ36" s="41" t="n">
        <v>7713136526.4997997</v>
      </c>
      <c r="AK36" s="41" t="n">
        <v>5514389374.085</v>
      </c>
      <c r="AL36" s="41" t="n">
        <v>6217597329.0560999</v>
      </c>
      <c r="AM36" s="41" t="n">
        <v>4196740318.6808</v>
      </c>
      <c r="AN36" s="41" t="n">
        <v>4241775902.5974002</v>
      </c>
      <c r="AO36" s="41" t="n">
        <v>4001705226.9338999</v>
      </c>
      <c r="AP36" s="41" t="n">
        <v>3197903301.7379999</v>
      </c>
      <c r="AQ36" s="41" t="n">
        <v>5343946260.8373003</v>
      </c>
      <c r="AR36" s="41" t="n">
        <v>5490507202.8169003</v>
      </c>
      <c r="AS36" s="41" t="n">
        <v>2581926761.1079001</v>
      </c>
      <c r="AT36" s="41" t="n">
        <v>3413000193.4499002</v>
      </c>
      <c r="AU36" s="41" t="n">
        <v>2152920714.0524001</v>
      </c>
      <c r="AV36" s="41"/>
    </row>
    <row r="37">
      <c r="A37" t="str">
        <f t="shared" si="2"/>
        <v>U.S. Big Five</v>
      </c>
      <c r="B37" t="str">
        <f t="shared" si="3"/>
        <v>Unlabeled</v>
      </c>
      <c r="L37" t="s">
        <v>351</v>
      </c>
      <c r="M37" t="s">
        <v>336</v>
      </c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 t="n">
        <v>8679377.7246000003</v>
      </c>
      <c r="Y37" s="41" t="n">
        <v>1596870.1640999999</v>
      </c>
      <c r="Z37" s="41" t="n">
        <v>16806065.178599998</v>
      </c>
      <c r="AA37" s="41" t="n">
        <v>3968703.75</v>
      </c>
      <c r="AB37" s="41" t="n">
        <v>25000</v>
      </c>
      <c r="AC37" s="41" t="n">
        <v>-112251</v>
      </c>
      <c r="AD37" s="41" t="n">
        <v>2420559</v>
      </c>
      <c r="AE37" s="41" t="n">
        <v>0</v>
      </c>
      <c r="AF37" s="41" t="n">
        <v>0</v>
      </c>
      <c r="AG37" s="41" t="n">
        <v>601880.35160000005</v>
      </c>
      <c r="AH37" s="41" t="n">
        <v>-111</v>
      </c>
      <c r="AI37" s="41" t="n">
        <v>-6525</v>
      </c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</row>
    <row r="38">
      <c r="A38" t="str">
        <f t="shared" si="2"/>
        <v>U.S. Large</v>
      </c>
      <c r="B38" t="str">
        <f t="shared" si="3"/>
        <v>Aircraft</v>
      </c>
      <c r="L38" t="s">
        <v>352</v>
      </c>
      <c r="M38" t="s">
        <v>339</v>
      </c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 t="n">
        <v>8725083767.5300007</v>
      </c>
      <c r="Y38" s="41" t="n">
        <v>8997438338.6875</v>
      </c>
      <c r="Z38" s="41" t="n">
        <v>9304278094.6592007</v>
      </c>
      <c r="AA38" s="41" t="n">
        <v>12692122117.875</v>
      </c>
      <c r="AB38" s="41" t="n">
        <v>13190428511.2876</v>
      </c>
      <c r="AC38" s="41" t="n">
        <v>14276409627.7237</v>
      </c>
      <c r="AD38" s="41" t="n">
        <v>14234256973.6441</v>
      </c>
      <c r="AE38" s="41" t="n">
        <v>16467606470.0247</v>
      </c>
      <c r="AF38" s="41" t="n">
        <v>21010087912.553699</v>
      </c>
      <c r="AG38" s="41" t="n">
        <v>19423636463.263599</v>
      </c>
      <c r="AH38" s="41" t="n">
        <v>19321449416.165001</v>
      </c>
      <c r="AI38" s="41" t="n">
        <v>20091504768.739498</v>
      </c>
      <c r="AJ38" s="41" t="n">
        <v>20017344145.685501</v>
      </c>
      <c r="AK38" s="41" t="n">
        <v>16715558922.183901</v>
      </c>
      <c r="AL38" s="41" t="n">
        <v>16527632424.0464</v>
      </c>
      <c r="AM38" s="41" t="n">
        <v>16415055141.315001</v>
      </c>
      <c r="AN38" s="41" t="n">
        <v>14503326490.8132</v>
      </c>
      <c r="AO38" s="41" t="n">
        <v>13265612080.9795</v>
      </c>
      <c r="AP38" s="41" t="n">
        <v>17188776124.673302</v>
      </c>
      <c r="AQ38" s="41" t="n">
        <v>20404101292.142799</v>
      </c>
      <c r="AR38" s="41" t="n">
        <v>17736522399.8997</v>
      </c>
      <c r="AS38" s="41" t="n">
        <v>10129152772.404699</v>
      </c>
      <c r="AT38" s="41" t="n">
        <v>9584665699.3959999</v>
      </c>
      <c r="AU38" s="41" t="n">
        <v>5216043095.7616997</v>
      </c>
      <c r="AV38" s="41"/>
    </row>
    <row r="39">
      <c r="A39" t="str">
        <f t="shared" si="2"/>
        <v>U.S. Large</v>
      </c>
      <c r="B39" t="str">
        <f t="shared" si="3"/>
        <v>Electronics, Comms, &amp; Sensors</v>
      </c>
      <c r="L39" t="s">
        <v>352</v>
      </c>
      <c r="M39" t="s">
        <v>340</v>
      </c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 t="n">
        <v>6427630846.6310997</v>
      </c>
      <c r="Y39" s="41" t="n">
        <v>7020839431.7490997</v>
      </c>
      <c r="Z39" s="41" t="n">
        <v>7935816617.2327003</v>
      </c>
      <c r="AA39" s="41" t="n">
        <v>10613233165.420401</v>
      </c>
      <c r="AB39" s="41" t="n">
        <v>13308939783.5177</v>
      </c>
      <c r="AC39" s="41" t="n">
        <v>15733548454.944901</v>
      </c>
      <c r="AD39" s="41" t="n">
        <v>16979073161.017599</v>
      </c>
      <c r="AE39" s="41" t="n">
        <v>19069437821.511799</v>
      </c>
      <c r="AF39" s="41" t="n">
        <v>21303034886.676201</v>
      </c>
      <c r="AG39" s="41" t="n">
        <v>20338355188.837799</v>
      </c>
      <c r="AH39" s="41" t="n">
        <v>19579561992.121899</v>
      </c>
      <c r="AI39" s="41" t="n">
        <v>18394052769.547401</v>
      </c>
      <c r="AJ39" s="41" t="n">
        <v>16545144008.379601</v>
      </c>
      <c r="AK39" s="41" t="n">
        <v>13521419504.841101</v>
      </c>
      <c r="AL39" s="41" t="n">
        <v>12422790711.649</v>
      </c>
      <c r="AM39" s="41" t="n">
        <v>11418144002.5172</v>
      </c>
      <c r="AN39" s="41" t="n">
        <v>12837089722.213699</v>
      </c>
      <c r="AO39" s="41" t="n">
        <v>13940742035.523701</v>
      </c>
      <c r="AP39" s="41" t="n">
        <v>16151203361.5228</v>
      </c>
      <c r="AQ39" s="41" t="n">
        <v>16695660660.292601</v>
      </c>
      <c r="AR39" s="41" t="n">
        <v>17576690928.8932</v>
      </c>
      <c r="AS39" s="41" t="n">
        <v>13849406243.1877</v>
      </c>
      <c r="AT39" s="41" t="n">
        <v>14846044806.3913</v>
      </c>
      <c r="AU39" s="41" t="n">
        <v>6610344291.6950998</v>
      </c>
      <c r="AV39" s="41"/>
    </row>
    <row r="40">
      <c r="A40" t="str">
        <f t="shared" si="2"/>
        <v>U.S. Large</v>
      </c>
      <c r="B40" t="str">
        <f t="shared" si="3"/>
        <v>Facilities and Construction</v>
      </c>
      <c r="L40" t="s">
        <v>352</v>
      </c>
      <c r="M40" t="s">
        <v>341</v>
      </c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 t="n">
        <v>2422635499.9492002</v>
      </c>
      <c r="Y40" s="41" t="n">
        <v>3006887574.7898002</v>
      </c>
      <c r="Z40" s="41" t="n">
        <v>3380293698.7097001</v>
      </c>
      <c r="AA40" s="41" t="n">
        <v>7436997891.4385996</v>
      </c>
      <c r="AB40" s="41" t="n">
        <v>7868320081.9722004</v>
      </c>
      <c r="AC40" s="41" t="n">
        <v>7054212037.5700998</v>
      </c>
      <c r="AD40" s="41" t="n">
        <v>7563902600.2061005</v>
      </c>
      <c r="AE40" s="41" t="n">
        <v>7810201147.8577003</v>
      </c>
      <c r="AF40" s="41" t="n">
        <v>11914851991.731501</v>
      </c>
      <c r="AG40" s="41" t="n">
        <v>13090085480.426201</v>
      </c>
      <c r="AH40" s="41" t="n">
        <v>12325349391.732599</v>
      </c>
      <c r="AI40" s="41" t="n">
        <v>9594672601.1609993</v>
      </c>
      <c r="AJ40" s="41" t="n">
        <v>9813604822.0251007</v>
      </c>
      <c r="AK40" s="41" t="n">
        <v>8158934320.9243002</v>
      </c>
      <c r="AL40" s="41" t="n">
        <v>7028288000.6788998</v>
      </c>
      <c r="AM40" s="41" t="n">
        <v>6046223186.1413002</v>
      </c>
      <c r="AN40" s="41" t="n">
        <v>5708510401.4045</v>
      </c>
      <c r="AO40" s="41" t="n">
        <v>5136889397.5198002</v>
      </c>
      <c r="AP40" s="41" t="n">
        <v>6786890023.2673998</v>
      </c>
      <c r="AQ40" s="41" t="n">
        <v>9781291504.2917995</v>
      </c>
      <c r="AR40" s="41" t="n">
        <v>10362826980.0588</v>
      </c>
      <c r="AS40" s="41" t="n">
        <v>8218370529.1746998</v>
      </c>
      <c r="AT40" s="41" t="n">
        <v>8492917084.0346003</v>
      </c>
      <c r="AU40" s="41" t="n">
        <v>4362772216.7742004</v>
      </c>
      <c r="AV40" s="41"/>
    </row>
    <row r="41">
      <c r="A41" t="str">
        <f t="shared" si="2"/>
        <v>U.S. Large</v>
      </c>
      <c r="B41" t="str">
        <f t="shared" si="3"/>
        <v>Land Vehicles</v>
      </c>
      <c r="L41" t="s">
        <v>352</v>
      </c>
      <c r="M41" t="s">
        <v>342</v>
      </c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 t="n">
        <v>554867033</v>
      </c>
      <c r="Y41" s="41" t="n">
        <v>880398020</v>
      </c>
      <c r="Z41" s="41" t="n">
        <v>1073412084.8008</v>
      </c>
      <c r="AA41" s="41" t="n">
        <v>1593454420</v>
      </c>
      <c r="AB41" s="41" t="n">
        <v>2779844968.0089998</v>
      </c>
      <c r="AC41" s="41" t="n">
        <v>3906932469.2589998</v>
      </c>
      <c r="AD41" s="41" t="n">
        <v>4443234927.0887003</v>
      </c>
      <c r="AE41" s="41" t="n">
        <v>12383117602.9529</v>
      </c>
      <c r="AF41" s="41" t="n">
        <v>20551807398.514999</v>
      </c>
      <c r="AG41" s="41" t="n">
        <v>13388077573.9632</v>
      </c>
      <c r="AH41" s="41" t="n">
        <v>12836823314.1194</v>
      </c>
      <c r="AI41" s="41" t="n">
        <v>9765687629.7504997</v>
      </c>
      <c r="AJ41" s="41" t="n">
        <v>5462778356.0205002</v>
      </c>
      <c r="AK41" s="41" t="n">
        <v>3245622342.6387</v>
      </c>
      <c r="AL41" s="41" t="n">
        <v>2110733464.2974</v>
      </c>
      <c r="AM41" s="41" t="n">
        <v>3352622431.5078001</v>
      </c>
      <c r="AN41" s="41" t="n">
        <v>3515252044.0867</v>
      </c>
      <c r="AO41" s="41" t="n">
        <v>3063260117.4431</v>
      </c>
      <c r="AP41" s="41" t="n">
        <v>6284443459.4056997</v>
      </c>
      <c r="AQ41" s="41" t="n">
        <v>6234452634.0524998</v>
      </c>
      <c r="AR41" s="41" t="n">
        <v>5914715800.8021002</v>
      </c>
      <c r="AS41" s="41" t="n">
        <v>3978642367.9538002</v>
      </c>
      <c r="AT41" s="41" t="n">
        <v>3722422928.9784002</v>
      </c>
      <c r="AU41" s="41" t="n">
        <v>2631335079.6336002</v>
      </c>
      <c r="AV41" s="41"/>
    </row>
    <row r="42">
      <c r="A42" t="str">
        <f t="shared" si="2"/>
        <v>U.S. Large</v>
      </c>
      <c r="B42" t="str">
        <f t="shared" si="3"/>
        <v>Missile Defense</v>
      </c>
      <c r="L42" t="s">
        <v>352</v>
      </c>
      <c r="M42" t="s">
        <v>343</v>
      </c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 t="n">
        <v>542180671</v>
      </c>
      <c r="Y42" s="41" t="n">
        <v>475368778</v>
      </c>
      <c r="Z42" s="41" t="n">
        <v>474854089.625</v>
      </c>
      <c r="AA42" s="41" t="n">
        <v>474248296.5</v>
      </c>
      <c r="AB42" s="41" t="n">
        <v>509169915.84380001</v>
      </c>
      <c r="AC42" s="41" t="n">
        <v>658697179</v>
      </c>
      <c r="AD42" s="41" t="n">
        <v>606685920.59379995</v>
      </c>
      <c r="AE42" s="41" t="n">
        <v>849038487.13859999</v>
      </c>
      <c r="AF42" s="41" t="n">
        <v>630781331.94790006</v>
      </c>
      <c r="AG42" s="41" t="n">
        <v>551301821.60889995</v>
      </c>
      <c r="AH42" s="41" t="n">
        <v>441252374.14179999</v>
      </c>
      <c r="AI42" s="41" t="n">
        <v>330036012.71460003</v>
      </c>
      <c r="AJ42" s="41" t="n">
        <v>362583711.13529998</v>
      </c>
      <c r="AK42" s="41" t="n">
        <v>391645732.05540001</v>
      </c>
      <c r="AL42" s="41" t="n">
        <v>442879374.75520003</v>
      </c>
      <c r="AM42" s="41" t="n">
        <v>675532822.04929996</v>
      </c>
      <c r="AN42" s="41" t="n">
        <v>678267402.84440005</v>
      </c>
      <c r="AO42" s="41" t="n">
        <v>697770536.08340001</v>
      </c>
      <c r="AP42" s="41" t="n">
        <v>972267599.78989995</v>
      </c>
      <c r="AQ42" s="41" t="n">
        <v>754993809.48249996</v>
      </c>
      <c r="AR42" s="41" t="n">
        <v>782798380.7414</v>
      </c>
      <c r="AS42" s="41" t="n">
        <v>815172703.98140001</v>
      </c>
      <c r="AT42" s="41" t="n">
        <v>591918045.89400005</v>
      </c>
      <c r="AU42" s="41" t="n">
        <v>346460056.57209998</v>
      </c>
      <c r="AV42" s="41"/>
    </row>
    <row r="43">
      <c r="A43" t="str">
        <f t="shared" si="2"/>
        <v>U.S. Large</v>
      </c>
      <c r="B43" t="str">
        <f t="shared" si="3"/>
        <v>Ordnance and Missiles</v>
      </c>
      <c r="L43" t="s">
        <v>352</v>
      </c>
      <c r="M43" t="s">
        <v>344</v>
      </c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 t="n">
        <v>2233052272</v>
      </c>
      <c r="Y43" s="41" t="n">
        <v>1999066113</v>
      </c>
      <c r="Z43" s="41" t="n">
        <v>2331114202</v>
      </c>
      <c r="AA43" s="41" t="n">
        <v>1554205767.6602001</v>
      </c>
      <c r="AB43" s="41" t="n">
        <v>2028158957</v>
      </c>
      <c r="AC43" s="41" t="n">
        <v>2257517820</v>
      </c>
      <c r="AD43" s="41" t="n">
        <v>1887814488.8657999</v>
      </c>
      <c r="AE43" s="41" t="n">
        <v>2434418083.3049002</v>
      </c>
      <c r="AF43" s="41" t="n">
        <v>2711462583.8445001</v>
      </c>
      <c r="AG43" s="41" t="n">
        <v>2431422750.8769999</v>
      </c>
      <c r="AH43" s="41" t="n">
        <v>2378538689.7982998</v>
      </c>
      <c r="AI43" s="41" t="n">
        <v>2654052149.48</v>
      </c>
      <c r="AJ43" s="41" t="n">
        <v>2480501034.7266998</v>
      </c>
      <c r="AK43" s="41" t="n">
        <v>2211112425.8525</v>
      </c>
      <c r="AL43" s="41" t="n">
        <v>2075168928.5088</v>
      </c>
      <c r="AM43" s="41" t="n">
        <v>2008064040.2428</v>
      </c>
      <c r="AN43" s="41" t="n">
        <v>2249211603.2445002</v>
      </c>
      <c r="AO43" s="41" t="n">
        <v>2699298966.0145998</v>
      </c>
      <c r="AP43" s="41" t="n">
        <v>3162506611.8578</v>
      </c>
      <c r="AQ43" s="41" t="n">
        <v>1787931787.6417</v>
      </c>
      <c r="AR43" s="41" t="n">
        <v>2136280185.1087</v>
      </c>
      <c r="AS43" s="41" t="n">
        <v>1654238173.3118</v>
      </c>
      <c r="AT43" s="41" t="n">
        <v>1425241331.8324001</v>
      </c>
      <c r="AU43" s="41" t="n">
        <v>805829385.89310002</v>
      </c>
      <c r="AV43" s="41"/>
    </row>
    <row r="44">
      <c r="A44" t="str">
        <f t="shared" si="2"/>
        <v>U.S. Large</v>
      </c>
      <c r="B44" t="str">
        <f t="shared" si="3"/>
        <v>Other Products</v>
      </c>
      <c r="L44" t="s">
        <v>352</v>
      </c>
      <c r="M44" t="s">
        <v>345</v>
      </c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 t="n">
        <v>2734208605</v>
      </c>
      <c r="Y44" s="41" t="n">
        <v>3485524369</v>
      </c>
      <c r="Z44" s="41" t="n">
        <v>3773193648</v>
      </c>
      <c r="AA44" s="41" t="n">
        <v>4722243879.4502001</v>
      </c>
      <c r="AB44" s="41" t="n">
        <v>5582351894.5546999</v>
      </c>
      <c r="AC44" s="41" t="n">
        <v>8611418565.4333</v>
      </c>
      <c r="AD44" s="41" t="n">
        <v>9891437310.8050003</v>
      </c>
      <c r="AE44" s="41" t="n">
        <v>10815514882.804399</v>
      </c>
      <c r="AF44" s="41" t="n">
        <v>11093967474.325199</v>
      </c>
      <c r="AG44" s="41" t="n">
        <v>10207081692.7696</v>
      </c>
      <c r="AH44" s="41" t="n">
        <v>7616521566.2356005</v>
      </c>
      <c r="AI44" s="41" t="n">
        <v>8795310577.2961998</v>
      </c>
      <c r="AJ44" s="41" t="n">
        <v>14232670022.694901</v>
      </c>
      <c r="AK44" s="41" t="n">
        <v>6300577734.0337</v>
      </c>
      <c r="AL44" s="41" t="n">
        <v>10456172453.43</v>
      </c>
      <c r="AM44" s="41" t="n">
        <v>9176020350.2740993</v>
      </c>
      <c r="AN44" s="41" t="n">
        <v>8665988892.8491993</v>
      </c>
      <c r="AO44" s="41" t="n">
        <v>10277074068.1478</v>
      </c>
      <c r="AP44" s="41" t="n">
        <v>11335694385.2274</v>
      </c>
      <c r="AQ44" s="41" t="n">
        <v>9777908306.1002998</v>
      </c>
      <c r="AR44" s="41" t="n">
        <v>12205179123.4217</v>
      </c>
      <c r="AS44" s="41" t="n">
        <v>38802189371.968903</v>
      </c>
      <c r="AT44" s="41" t="n">
        <v>38925101393.385399</v>
      </c>
      <c r="AU44" s="41" t="n">
        <v>6213309476.3909998</v>
      </c>
      <c r="AV44" s="41"/>
    </row>
    <row r="45">
      <c r="A45" t="str">
        <f t="shared" si="2"/>
        <v>U.S. Large</v>
      </c>
      <c r="B45" t="str">
        <f t="shared" si="3"/>
        <v>Other R&amp;D and Knowledge Based</v>
      </c>
      <c r="L45" t="s">
        <v>352</v>
      </c>
      <c r="M45" t="s">
        <v>346</v>
      </c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 t="n">
        <v>3846901319.1093998</v>
      </c>
      <c r="Y45" s="41" t="n">
        <v>3639329340.4136</v>
      </c>
      <c r="Z45" s="41" t="n">
        <v>4740989386.1148996</v>
      </c>
      <c r="AA45" s="41" t="n">
        <v>6401984923.6926003</v>
      </c>
      <c r="AB45" s="41" t="n">
        <v>6400072627.1344995</v>
      </c>
      <c r="AC45" s="41" t="n">
        <v>8340539513.6380997</v>
      </c>
      <c r="AD45" s="41" t="n">
        <v>10078053561.1145</v>
      </c>
      <c r="AE45" s="41" t="n">
        <v>10683052487.4133</v>
      </c>
      <c r="AF45" s="41" t="n">
        <v>11613578944.2124</v>
      </c>
      <c r="AG45" s="41" t="n">
        <v>12124457337.349199</v>
      </c>
      <c r="AH45" s="41" t="n">
        <v>13147649163.2449</v>
      </c>
      <c r="AI45" s="41" t="n">
        <v>13862490241.628799</v>
      </c>
      <c r="AJ45" s="41" t="n">
        <v>13909593645.5504</v>
      </c>
      <c r="AK45" s="41" t="n">
        <v>12126716845.366301</v>
      </c>
      <c r="AL45" s="41" t="n">
        <v>11301155334.1619</v>
      </c>
      <c r="AM45" s="41" t="n">
        <v>10592040845.4664</v>
      </c>
      <c r="AN45" s="41" t="n">
        <v>9889254709.8952007</v>
      </c>
      <c r="AO45" s="41" t="n">
        <v>9633390384.0161991</v>
      </c>
      <c r="AP45" s="41" t="n">
        <v>10417863951.434999</v>
      </c>
      <c r="AQ45" s="41" t="n">
        <v>10253568904.6504</v>
      </c>
      <c r="AR45" s="41" t="n">
        <v>10751852863.604</v>
      </c>
      <c r="AS45" s="41" t="n">
        <v>11787066904.263901</v>
      </c>
      <c r="AT45" s="41" t="n">
        <v>12460612009.8748</v>
      </c>
      <c r="AU45" s="41" t="n">
        <v>6485406903.0215998</v>
      </c>
      <c r="AV45" s="41"/>
    </row>
    <row r="46">
      <c r="A46" t="str">
        <f t="shared" si="2"/>
        <v>U.S. Large</v>
      </c>
      <c r="B46" t="str">
        <f t="shared" si="3"/>
        <v>Other Services</v>
      </c>
      <c r="L46" t="s">
        <v>352</v>
      </c>
      <c r="M46" t="s">
        <v>347</v>
      </c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 t="n">
        <v>2855378997</v>
      </c>
      <c r="Y46" s="41" t="n">
        <v>3300779762</v>
      </c>
      <c r="Z46" s="41" t="n">
        <v>4673354450.4098997</v>
      </c>
      <c r="AA46" s="41" t="n">
        <v>8971117525.7392998</v>
      </c>
      <c r="AB46" s="41" t="n">
        <v>12680641701.730499</v>
      </c>
      <c r="AC46" s="41" t="n">
        <v>14212314499.2286</v>
      </c>
      <c r="AD46" s="41" t="n">
        <v>15252891691.712799</v>
      </c>
      <c r="AE46" s="41" t="n">
        <v>15193550950.116699</v>
      </c>
      <c r="AF46" s="41" t="n">
        <v>16994233492.066401</v>
      </c>
      <c r="AG46" s="41" t="n">
        <v>18895382197.147499</v>
      </c>
      <c r="AH46" s="41" t="n">
        <v>20122642800.822201</v>
      </c>
      <c r="AI46" s="41" t="n">
        <v>22375934078.008801</v>
      </c>
      <c r="AJ46" s="41" t="n">
        <v>18740393484.833302</v>
      </c>
      <c r="AK46" s="41" t="n">
        <v>18019601950.638199</v>
      </c>
      <c r="AL46" s="41" t="n">
        <v>16386599424.5646</v>
      </c>
      <c r="AM46" s="41" t="n">
        <v>14283547474.196199</v>
      </c>
      <c r="AN46" s="41" t="n">
        <v>14300206117.790701</v>
      </c>
      <c r="AO46" s="41" t="n">
        <v>15340318642.6078</v>
      </c>
      <c r="AP46" s="41" t="n">
        <v>16993854944.230801</v>
      </c>
      <c r="AQ46" s="41" t="n">
        <v>17366700720.845699</v>
      </c>
      <c r="AR46" s="41" t="n">
        <v>17290693906.115002</v>
      </c>
      <c r="AS46" s="41" t="n">
        <v>16971641389.557899</v>
      </c>
      <c r="AT46" s="41" t="n">
        <v>18378064007.162899</v>
      </c>
      <c r="AU46" s="41" t="n">
        <v>12313353085.7209</v>
      </c>
      <c r="AV46" s="41"/>
    </row>
    <row r="47">
      <c r="A47" t="str">
        <f t="shared" si="2"/>
        <v>U.S. Large</v>
      </c>
      <c r="B47" t="str">
        <f t="shared" si="3"/>
        <v>Ships &amp; Submarines</v>
      </c>
      <c r="L47" t="s">
        <v>352</v>
      </c>
      <c r="M47" t="s">
        <v>348</v>
      </c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 t="n">
        <v>4117400511</v>
      </c>
      <c r="Y47" s="41" t="n">
        <v>1321094877</v>
      </c>
      <c r="Z47" s="41" t="n">
        <v>1428530669</v>
      </c>
      <c r="AA47" s="41" t="n">
        <v>2453155391.9302001</v>
      </c>
      <c r="AB47" s="41" t="n">
        <v>3098714973.0581002</v>
      </c>
      <c r="AC47" s="41" t="n">
        <v>1878714113.0480001</v>
      </c>
      <c r="AD47" s="41" t="n">
        <v>2870318731.4194999</v>
      </c>
      <c r="AE47" s="41" t="n">
        <v>2859905084.7866998</v>
      </c>
      <c r="AF47" s="41" t="n">
        <v>3984513839.4769001</v>
      </c>
      <c r="AG47" s="41" t="n">
        <v>3809897714.0057998</v>
      </c>
      <c r="AH47" s="41" t="n">
        <v>3915506658.1160998</v>
      </c>
      <c r="AI47" s="41" t="n">
        <v>5285645086.2206001</v>
      </c>
      <c r="AJ47" s="41" t="n">
        <v>10490241303.7782</v>
      </c>
      <c r="AK47" s="41" t="n">
        <v>10633917316.963301</v>
      </c>
      <c r="AL47" s="41" t="n">
        <v>8584571240.8695002</v>
      </c>
      <c r="AM47" s="41" t="n">
        <v>8176613279.3471003</v>
      </c>
      <c r="AN47" s="41" t="n">
        <v>9032920000.1040993</v>
      </c>
      <c r="AO47" s="41" t="n">
        <v>11992313909.8424</v>
      </c>
      <c r="AP47" s="41" t="n">
        <v>12413870777.731199</v>
      </c>
      <c r="AQ47" s="41" t="n">
        <v>12379026581.690399</v>
      </c>
      <c r="AR47" s="41" t="n">
        <v>13482974725.0467</v>
      </c>
      <c r="AS47" s="41" t="n">
        <v>12107795584.250601</v>
      </c>
      <c r="AT47" s="41" t="n">
        <v>10980221940.312</v>
      </c>
      <c r="AU47" s="41" t="n">
        <v>8035390922.1538</v>
      </c>
      <c r="AV47" s="41"/>
    </row>
    <row r="48">
      <c r="A48" t="str">
        <f t="shared" si="2"/>
        <v>U.S. Large</v>
      </c>
      <c r="B48" t="str">
        <f t="shared" si="3"/>
        <v>Space Systems</v>
      </c>
      <c r="L48" t="s">
        <v>352</v>
      </c>
      <c r="M48" t="s">
        <v>349</v>
      </c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 t="n">
        <v>306484457</v>
      </c>
      <c r="Y48" s="41" t="n">
        <v>376562849</v>
      </c>
      <c r="Z48" s="41" t="n">
        <v>602820009</v>
      </c>
      <c r="AA48" s="41" t="n">
        <v>675778545</v>
      </c>
      <c r="AB48" s="41" t="n">
        <v>658949059.02339995</v>
      </c>
      <c r="AC48" s="41" t="n">
        <v>972367594</v>
      </c>
      <c r="AD48" s="41" t="n">
        <v>1240426462.8699999</v>
      </c>
      <c r="AE48" s="41" t="n">
        <v>1068793296.9555</v>
      </c>
      <c r="AF48" s="41" t="n">
        <v>1087240548.1285999</v>
      </c>
      <c r="AG48" s="41" t="n">
        <v>1132529516.4942</v>
      </c>
      <c r="AH48" s="41" t="n">
        <v>1088580682.0116999</v>
      </c>
      <c r="AI48" s="41" t="n">
        <v>852729182.245</v>
      </c>
      <c r="AJ48" s="41" t="n">
        <v>651452259.89880002</v>
      </c>
      <c r="AK48" s="41" t="n">
        <v>684440670.04999995</v>
      </c>
      <c r="AL48" s="41" t="n">
        <v>347500388.82249999</v>
      </c>
      <c r="AM48" s="41" t="n">
        <v>346332661.08380002</v>
      </c>
      <c r="AN48" s="41" t="n">
        <v>354100352.67259997</v>
      </c>
      <c r="AO48" s="41" t="n">
        <v>436462866.81029999</v>
      </c>
      <c r="AP48" s="41" t="n">
        <v>890217932.00209999</v>
      </c>
      <c r="AQ48" s="41" t="n">
        <v>741853889.10730004</v>
      </c>
      <c r="AR48" s="41" t="n">
        <v>837425343.86689997</v>
      </c>
      <c r="AS48" s="41" t="n">
        <v>615155855.31389999</v>
      </c>
      <c r="AT48" s="41" t="n">
        <v>822791273.79709995</v>
      </c>
      <c r="AU48" s="41" t="n">
        <v>179936802.75080001</v>
      </c>
      <c r="AV48" s="41"/>
    </row>
    <row r="49">
      <c r="A49" t="str">
        <f t="shared" si="2"/>
        <v>U.S. Large</v>
      </c>
      <c r="B49" t="str">
        <f t="shared" si="3"/>
        <v>Unlabeled</v>
      </c>
      <c r="L49" t="s">
        <v>352</v>
      </c>
      <c r="M49" t="s">
        <v>336</v>
      </c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 t="n">
        <v>6136328.9042999996</v>
      </c>
      <c r="Y49" s="41" t="n">
        <v>2232874.3198000002</v>
      </c>
      <c r="Z49" s="41" t="n">
        <v>30398282.774599999</v>
      </c>
      <c r="AA49" s="41" t="n">
        <v>14831150.5701</v>
      </c>
      <c r="AB49" s="41" t="n">
        <v>455672.57650000002</v>
      </c>
      <c r="AC49" s="41" t="n">
        <v>729275.97019999998</v>
      </c>
      <c r="AD49" s="41" t="n">
        <v>68680987.950200006</v>
      </c>
      <c r="AE49" s="41" t="n">
        <v>16813982.2487</v>
      </c>
      <c r="AF49" s="41" t="n">
        <v>-75409.845199999996</v>
      </c>
      <c r="AG49" s="41" t="n">
        <v>0</v>
      </c>
      <c r="AH49" s="41" t="n">
        <v>-34818.900999999998</v>
      </c>
      <c r="AI49" s="41" t="n">
        <v>-69425.511199999994</v>
      </c>
      <c r="AJ49" s="41" t="n">
        <v>-5399.9400999999998</v>
      </c>
      <c r="AK49" s="41" t="n">
        <v>-91092.890599999999</v>
      </c>
      <c r="AL49" s="41"/>
      <c r="AM49" s="41" t="n">
        <v>20000</v>
      </c>
      <c r="AN49" s="41" t="n">
        <v>1400384.93</v>
      </c>
      <c r="AO49" s="41" t="n">
        <v>-245</v>
      </c>
      <c r="AP49" s="41"/>
      <c r="AQ49" s="41"/>
      <c r="AR49" s="41"/>
      <c r="AS49" s="41"/>
      <c r="AT49" s="41" t="n">
        <v>111730.14840000001</v>
      </c>
      <c r="AU49" s="41"/>
      <c r="AV49" s="41"/>
    </row>
    <row r="50">
      <c r="A50" t="str">
        <f t="shared" si="2"/>
        <v>U.S. Medium</v>
      </c>
      <c r="B50" t="str">
        <f t="shared" si="3"/>
        <v>Aircraft</v>
      </c>
      <c r="L50" t="s">
        <v>353</v>
      </c>
      <c r="M50" t="s">
        <v>339</v>
      </c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 t="n">
        <v>3125874842</v>
      </c>
      <c r="Y50" s="41" t="n">
        <v>2881974189.6191001</v>
      </c>
      <c r="Z50" s="41" t="n">
        <v>2731350993.54</v>
      </c>
      <c r="AA50" s="41" t="n">
        <v>2351340055.8101001</v>
      </c>
      <c r="AB50" s="41" t="n">
        <v>2810497045.9566002</v>
      </c>
      <c r="AC50" s="41" t="n">
        <v>3149512261.4587002</v>
      </c>
      <c r="AD50" s="41" t="n">
        <v>3071102600.6427999</v>
      </c>
      <c r="AE50" s="41" t="n">
        <v>2933829135.8726001</v>
      </c>
      <c r="AF50" s="41" t="n">
        <v>3533384310.5292001</v>
      </c>
      <c r="AG50" s="41" t="n">
        <v>3821522830.6012998</v>
      </c>
      <c r="AH50" s="41" t="n">
        <v>4619829411.0306997</v>
      </c>
      <c r="AI50" s="41" t="n">
        <v>5287002124.5295</v>
      </c>
      <c r="AJ50" s="41" t="n">
        <v>6186662084.6849003</v>
      </c>
      <c r="AK50" s="41" t="n">
        <v>5282742329.0886002</v>
      </c>
      <c r="AL50" s="41" t="n">
        <v>4168074019.9287</v>
      </c>
      <c r="AM50" s="41" t="n">
        <v>4948473559.5528002</v>
      </c>
      <c r="AN50" s="41" t="n">
        <v>4719776135.4660997</v>
      </c>
      <c r="AO50" s="41" t="n">
        <v>6394923547.7044001</v>
      </c>
      <c r="AP50" s="41" t="n">
        <v>7140284028.5903997</v>
      </c>
      <c r="AQ50" s="41" t="n">
        <v>8538592400.4962997</v>
      </c>
      <c r="AR50" s="41" t="n">
        <v>8203374194.3430004</v>
      </c>
      <c r="AS50" s="41" t="n">
        <v>7270218794.2973003</v>
      </c>
      <c r="AT50" s="41" t="n">
        <v>7661501230.7615004</v>
      </c>
      <c r="AU50" s="41" t="n">
        <v>4072490054.4875002</v>
      </c>
      <c r="AV50" s="41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353</v>
      </c>
      <c r="M51" t="s">
        <v>340</v>
      </c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 t="n">
        <v>3820244985.2107</v>
      </c>
      <c r="Y51" s="41" t="n">
        <v>4316722813.3744001</v>
      </c>
      <c r="Z51" s="41" t="n">
        <v>4658715154.3459997</v>
      </c>
      <c r="AA51" s="41" t="n">
        <v>5220472957.6677999</v>
      </c>
      <c r="AB51" s="41" t="n">
        <v>5980895665.3563995</v>
      </c>
      <c r="AC51" s="41" t="n">
        <v>6840222100.8270998</v>
      </c>
      <c r="AD51" s="41" t="n">
        <v>7636544595.8936005</v>
      </c>
      <c r="AE51" s="41" t="n">
        <v>8816440327.1534996</v>
      </c>
      <c r="AF51" s="41" t="n">
        <v>9954130514.8663998</v>
      </c>
      <c r="AG51" s="41" t="n">
        <v>10620078531.6926</v>
      </c>
      <c r="AH51" s="41" t="n">
        <v>10381643716.8242</v>
      </c>
      <c r="AI51" s="41" t="n">
        <v>9492193065.7437</v>
      </c>
      <c r="AJ51" s="41" t="n">
        <v>9340753227.0048008</v>
      </c>
      <c r="AK51" s="41" t="n">
        <v>7592375144.7285004</v>
      </c>
      <c r="AL51" s="41" t="n">
        <v>7505844192.967</v>
      </c>
      <c r="AM51" s="41" t="n">
        <v>7742623746.7386999</v>
      </c>
      <c r="AN51" s="41" t="n">
        <v>8327979472.4589005</v>
      </c>
      <c r="AO51" s="41" t="n">
        <v>8553184879.2650995</v>
      </c>
      <c r="AP51" s="41" t="n">
        <v>11046691339.900801</v>
      </c>
      <c r="AQ51" s="41" t="n">
        <v>11645745167.7342</v>
      </c>
      <c r="AR51" s="41" t="n">
        <v>12175696944.9737</v>
      </c>
      <c r="AS51" s="41" t="n">
        <v>12055086067.0021</v>
      </c>
      <c r="AT51" s="41" t="n">
        <v>12928911109.6534</v>
      </c>
      <c r="AU51" s="41" t="n">
        <v>6467446902.1008997</v>
      </c>
      <c r="AV51" s="41"/>
    </row>
    <row r="52">
      <c r="A52" t="str">
        <f t="shared" si="2"/>
        <v>U.S. Medium</v>
      </c>
      <c r="B52" t="str">
        <f t="shared" si="3"/>
        <v>Facilities and Construction</v>
      </c>
      <c r="L52" t="s">
        <v>353</v>
      </c>
      <c r="M52" t="s">
        <v>341</v>
      </c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 t="n">
        <v>8797993918.9682007</v>
      </c>
      <c r="Y52" s="41" t="n">
        <v>9532031770.0312996</v>
      </c>
      <c r="Z52" s="41" t="n">
        <v>11168050033.8095</v>
      </c>
      <c r="AA52" s="41" t="n">
        <v>11973314105.4471</v>
      </c>
      <c r="AB52" s="41" t="n">
        <v>12868249180.9638</v>
      </c>
      <c r="AC52" s="41" t="n">
        <v>14246449954.565901</v>
      </c>
      <c r="AD52" s="41" t="n">
        <v>17462612761.315201</v>
      </c>
      <c r="AE52" s="41" t="n">
        <v>17581319507.160301</v>
      </c>
      <c r="AF52" s="41" t="n">
        <v>21988354599.976501</v>
      </c>
      <c r="AG52" s="41" t="n">
        <v>23697263921.669498</v>
      </c>
      <c r="AH52" s="41" t="n">
        <v>21126250293.187099</v>
      </c>
      <c r="AI52" s="41" t="n">
        <v>19186483356.1292</v>
      </c>
      <c r="AJ52" s="41" t="n">
        <v>14375901678.004101</v>
      </c>
      <c r="AK52" s="41" t="n">
        <v>12469218913.767599</v>
      </c>
      <c r="AL52" s="41" t="n">
        <v>13595580491.1141</v>
      </c>
      <c r="AM52" s="41" t="n">
        <v>13042072608.7103</v>
      </c>
      <c r="AN52" s="41" t="n">
        <v>12462579940.406099</v>
      </c>
      <c r="AO52" s="41" t="n">
        <v>13562432534.799999</v>
      </c>
      <c r="AP52" s="41" t="n">
        <v>15970467866.667101</v>
      </c>
      <c r="AQ52" s="41" t="n">
        <v>19184863735.511299</v>
      </c>
      <c r="AR52" s="41" t="n">
        <v>24493313353.096001</v>
      </c>
      <c r="AS52" s="41" t="n">
        <v>19196828379.739601</v>
      </c>
      <c r="AT52" s="41" t="n">
        <v>22012587283.317101</v>
      </c>
      <c r="AU52" s="41" t="n">
        <v>8594576083.9636993</v>
      </c>
      <c r="AV52" s="41"/>
    </row>
    <row r="53">
      <c r="A53" t="str">
        <f t="shared" si="2"/>
        <v>U.S. Medium</v>
      </c>
      <c r="B53" t="str">
        <f t="shared" si="3"/>
        <v>Land Vehicles</v>
      </c>
      <c r="L53" t="s">
        <v>353</v>
      </c>
      <c r="M53" t="s">
        <v>342</v>
      </c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 t="n">
        <v>1101943748</v>
      </c>
      <c r="Y53" s="41" t="n">
        <v>1199216897.7969</v>
      </c>
      <c r="Z53" s="41" t="n">
        <v>1782540545.5697999</v>
      </c>
      <c r="AA53" s="41" t="n">
        <v>5664600950.8604002</v>
      </c>
      <c r="AB53" s="41" t="n">
        <v>2410225657.3494</v>
      </c>
      <c r="AC53" s="41" t="n">
        <v>5696925404.3999004</v>
      </c>
      <c r="AD53" s="41" t="n">
        <v>3884043040.9945002</v>
      </c>
      <c r="AE53" s="41" t="n">
        <v>5798495700.5030003</v>
      </c>
      <c r="AF53" s="41" t="n">
        <v>7748510829.8641005</v>
      </c>
      <c r="AG53" s="41" t="n">
        <v>5045511346.5932999</v>
      </c>
      <c r="AH53" s="41" t="n">
        <v>3093860959.4649</v>
      </c>
      <c r="AI53" s="41" t="n">
        <v>3134795101.2261</v>
      </c>
      <c r="AJ53" s="41" t="n">
        <v>970595674.06079996</v>
      </c>
      <c r="AK53" s="41" t="n">
        <v>1049720940.3757</v>
      </c>
      <c r="AL53" s="41" t="n">
        <v>846381103.14680004</v>
      </c>
      <c r="AM53" s="41" t="n">
        <v>1531606515.5485001</v>
      </c>
      <c r="AN53" s="41" t="n">
        <v>1430955369.9207001</v>
      </c>
      <c r="AO53" s="41" t="n">
        <v>1875571912.2272</v>
      </c>
      <c r="AP53" s="41" t="n">
        <v>1524428190.5026</v>
      </c>
      <c r="AQ53" s="41" t="n">
        <v>2236408597.5105</v>
      </c>
      <c r="AR53" s="41" t="n">
        <v>1544797455.6046</v>
      </c>
      <c r="AS53" s="41" t="n">
        <v>1385600125.1036999</v>
      </c>
      <c r="AT53" s="41" t="n">
        <v>1505149828.8917</v>
      </c>
      <c r="AU53" s="41" t="n">
        <v>888498599.33570004</v>
      </c>
      <c r="AV53" s="41"/>
    </row>
    <row r="54">
      <c r="A54" t="str">
        <f t="shared" si="2"/>
        <v>U.S. Medium</v>
      </c>
      <c r="B54" t="str">
        <f t="shared" si="3"/>
        <v>Missile Defense</v>
      </c>
      <c r="L54" t="s">
        <v>353</v>
      </c>
      <c r="M54" t="s">
        <v>343</v>
      </c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 t="n">
        <v>162204059</v>
      </c>
      <c r="Y54" s="41" t="n">
        <v>251623308</v>
      </c>
      <c r="Z54" s="41" t="n">
        <v>246212659</v>
      </c>
      <c r="AA54" s="41" t="n">
        <v>323744000</v>
      </c>
      <c r="AB54" s="41" t="n">
        <v>338685950.1875</v>
      </c>
      <c r="AC54" s="41" t="n">
        <v>396826545</v>
      </c>
      <c r="AD54" s="41" t="n">
        <v>337111517.03500003</v>
      </c>
      <c r="AE54" s="41" t="n">
        <v>483269799.2087</v>
      </c>
      <c r="AF54" s="41" t="n">
        <v>674399607.79579997</v>
      </c>
      <c r="AG54" s="41" t="n">
        <v>517432336.75889999</v>
      </c>
      <c r="AH54" s="41" t="n">
        <v>426587066.17640001</v>
      </c>
      <c r="AI54" s="41" t="n">
        <v>403255439.08389997</v>
      </c>
      <c r="AJ54" s="41" t="n">
        <v>480354999.03860003</v>
      </c>
      <c r="AK54" s="41" t="n">
        <v>474766124.78189999</v>
      </c>
      <c r="AL54" s="41" t="n">
        <v>613736356.21749997</v>
      </c>
      <c r="AM54" s="41" t="n">
        <v>421155816.11830002</v>
      </c>
      <c r="AN54" s="41" t="n">
        <v>477777129.85530001</v>
      </c>
      <c r="AO54" s="41" t="n">
        <v>468232102.1785</v>
      </c>
      <c r="AP54" s="41" t="n">
        <v>582766077.28610003</v>
      </c>
      <c r="AQ54" s="41" t="n">
        <v>627393683.50569999</v>
      </c>
      <c r="AR54" s="41" t="n">
        <v>634664380.09490001</v>
      </c>
      <c r="AS54" s="41" t="n">
        <v>584471657.39810002</v>
      </c>
      <c r="AT54" s="41" t="n">
        <v>861994416.14890003</v>
      </c>
      <c r="AU54" s="41" t="n">
        <v>508020581.33209997</v>
      </c>
      <c r="AV54" s="41"/>
    </row>
    <row r="55">
      <c r="A55" t="str">
        <f t="shared" si="2"/>
        <v>U.S. Medium</v>
      </c>
      <c r="B55" t="str">
        <f t="shared" si="3"/>
        <v>Ordnance and Missiles</v>
      </c>
      <c r="L55" t="s">
        <v>353</v>
      </c>
      <c r="M55" t="s">
        <v>344</v>
      </c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 t="n">
        <v>796474906.89999998</v>
      </c>
      <c r="Y55" s="41" t="n">
        <v>1197480930.9395001</v>
      </c>
      <c r="Z55" s="41" t="n">
        <v>1587412079.6484001</v>
      </c>
      <c r="AA55" s="41" t="n">
        <v>1593709144.2002001</v>
      </c>
      <c r="AB55" s="41" t="n">
        <v>1494759235.2305</v>
      </c>
      <c r="AC55" s="41" t="n">
        <v>1864305515.2907</v>
      </c>
      <c r="AD55" s="41" t="n">
        <v>1605551344.1394</v>
      </c>
      <c r="AE55" s="41" t="n">
        <v>2526264036.0967999</v>
      </c>
      <c r="AF55" s="41" t="n">
        <v>2371255270.9898</v>
      </c>
      <c r="AG55" s="41" t="n">
        <v>2562005290.9485998</v>
      </c>
      <c r="AH55" s="41" t="n">
        <v>2312845289.7561998</v>
      </c>
      <c r="AI55" s="41" t="n">
        <v>2323177512.9017</v>
      </c>
      <c r="AJ55" s="41" t="n">
        <v>2311379935.6943002</v>
      </c>
      <c r="AK55" s="41" t="n">
        <v>1607625058.2972</v>
      </c>
      <c r="AL55" s="41" t="n">
        <v>1646267579.7497001</v>
      </c>
      <c r="AM55" s="41" t="n">
        <v>1771397455.6795001</v>
      </c>
      <c r="AN55" s="41" t="n">
        <v>1687282993.8439</v>
      </c>
      <c r="AO55" s="41" t="n">
        <v>2281329174.3179998</v>
      </c>
      <c r="AP55" s="41" t="n">
        <v>2708580738.5816002</v>
      </c>
      <c r="AQ55" s="41" t="n">
        <v>2722559611.3533001</v>
      </c>
      <c r="AR55" s="41" t="n">
        <v>3088632668.5321002</v>
      </c>
      <c r="AS55" s="41" t="n">
        <v>2685342626.5346999</v>
      </c>
      <c r="AT55" s="41" t="n">
        <v>3315834538.4429002</v>
      </c>
      <c r="AU55" s="41" t="n">
        <v>1762060142.6661</v>
      </c>
      <c r="AV55" s="41"/>
    </row>
    <row r="56">
      <c r="A56" t="str">
        <f t="shared" si="2"/>
        <v>U.S. Medium</v>
      </c>
      <c r="B56" t="str">
        <f t="shared" si="3"/>
        <v>Other Products</v>
      </c>
      <c r="L56" t="s">
        <v>353</v>
      </c>
      <c r="M56" t="s">
        <v>345</v>
      </c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 t="n">
        <v>2070850181</v>
      </c>
      <c r="Y56" s="41" t="n">
        <v>2028160574</v>
      </c>
      <c r="Z56" s="41" t="n">
        <v>2685294866.1304002</v>
      </c>
      <c r="AA56" s="41" t="n">
        <v>3465201301.0100002</v>
      </c>
      <c r="AB56" s="41" t="n">
        <v>3487545698.8098998</v>
      </c>
      <c r="AC56" s="41" t="n">
        <v>5680989924.5193996</v>
      </c>
      <c r="AD56" s="41" t="n">
        <v>4892685123.974</v>
      </c>
      <c r="AE56" s="41" t="n">
        <v>5392146735.8271999</v>
      </c>
      <c r="AF56" s="41" t="n">
        <v>5074746622.4806995</v>
      </c>
      <c r="AG56" s="41" t="n">
        <v>5635992884.1351995</v>
      </c>
      <c r="AH56" s="41" t="n">
        <v>3869497886.6511002</v>
      </c>
      <c r="AI56" s="41" t="n">
        <v>4482763819.8227997</v>
      </c>
      <c r="AJ56" s="41" t="n">
        <v>3794939071.6904001</v>
      </c>
      <c r="AK56" s="41" t="n">
        <v>4070988461.4535999</v>
      </c>
      <c r="AL56" s="41" t="n">
        <v>2678046710.0773001</v>
      </c>
      <c r="AM56" s="41" t="n">
        <v>2880723228.6447001</v>
      </c>
      <c r="AN56" s="41" t="n">
        <v>2772357324.8512998</v>
      </c>
      <c r="AO56" s="41" t="n">
        <v>3033467395.1462998</v>
      </c>
      <c r="AP56" s="41" t="n">
        <v>3600845205.3333001</v>
      </c>
      <c r="AQ56" s="41" t="n">
        <v>3692412134.7526002</v>
      </c>
      <c r="AR56" s="41" t="n">
        <v>3817715587.3656001</v>
      </c>
      <c r="AS56" s="41" t="n">
        <v>4112190616.3474998</v>
      </c>
      <c r="AT56" s="41" t="n">
        <v>5274131106.1046</v>
      </c>
      <c r="AU56" s="41" t="n">
        <v>3151013437.0286002</v>
      </c>
      <c r="AV56" s="41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353</v>
      </c>
      <c r="M57" t="s">
        <v>346</v>
      </c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 t="n">
        <v>4038820537.3123999</v>
      </c>
      <c r="Y57" s="41" t="n">
        <v>4417097329.9509001</v>
      </c>
      <c r="Z57" s="41" t="n">
        <v>5110207398.2271004</v>
      </c>
      <c r="AA57" s="41" t="n">
        <v>5191639556.6559</v>
      </c>
      <c r="AB57" s="41" t="n">
        <v>6102395806.3211002</v>
      </c>
      <c r="AC57" s="41" t="n">
        <v>6770145483.2602997</v>
      </c>
      <c r="AD57" s="41" t="n">
        <v>6703137032.6819</v>
      </c>
      <c r="AE57" s="41" t="n">
        <v>7778236382.2549</v>
      </c>
      <c r="AF57" s="41" t="n">
        <v>8930494946.6622009</v>
      </c>
      <c r="AG57" s="41" t="n">
        <v>11704083228.232599</v>
      </c>
      <c r="AH57" s="41" t="n">
        <v>11784940988.555099</v>
      </c>
      <c r="AI57" s="41" t="n">
        <v>11541086584.9093</v>
      </c>
      <c r="AJ57" s="41" t="n">
        <v>12720464783.1175</v>
      </c>
      <c r="AK57" s="41" t="n">
        <v>9388095327.6511993</v>
      </c>
      <c r="AL57" s="41" t="n">
        <v>9368013933.8892994</v>
      </c>
      <c r="AM57" s="41" t="n">
        <v>7827550929.0256004</v>
      </c>
      <c r="AN57" s="41" t="n">
        <v>7764532053.8542004</v>
      </c>
      <c r="AO57" s="41" t="n">
        <v>8478236279.0546999</v>
      </c>
      <c r="AP57" s="41" t="n">
        <v>9873152861.5104008</v>
      </c>
      <c r="AQ57" s="41" t="n">
        <v>11911650047.870199</v>
      </c>
      <c r="AR57" s="41" t="n">
        <v>12430005702.627701</v>
      </c>
      <c r="AS57" s="41" t="n">
        <v>13155125424.369101</v>
      </c>
      <c r="AT57" s="41" t="n">
        <v>13591031485.426001</v>
      </c>
      <c r="AU57" s="41" t="n">
        <v>8435897252.4882002</v>
      </c>
      <c r="AV57" s="41"/>
    </row>
    <row r="58">
      <c r="A58" t="str">
        <f t="shared" si="2"/>
        <v>U.S. Medium</v>
      </c>
      <c r="B58" t="str">
        <f t="shared" si="3"/>
        <v>Other Services</v>
      </c>
      <c r="L58" t="s">
        <v>353</v>
      </c>
      <c r="M58" t="s">
        <v>347</v>
      </c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 t="n">
        <v>1874050193.319</v>
      </c>
      <c r="Y58" s="41" t="n">
        <v>2436652468.8456998</v>
      </c>
      <c r="Z58" s="41" t="n">
        <v>3782530859.6849999</v>
      </c>
      <c r="AA58" s="41" t="n">
        <v>4876446134.5819998</v>
      </c>
      <c r="AB58" s="41" t="n">
        <v>4942928368.4524002</v>
      </c>
      <c r="AC58" s="41" t="n">
        <v>4791664227.8080997</v>
      </c>
      <c r="AD58" s="41" t="n">
        <v>5260138681.9826002</v>
      </c>
      <c r="AE58" s="41" t="n">
        <v>5820537473.2382002</v>
      </c>
      <c r="AF58" s="41" t="n">
        <v>6073990704.6732998</v>
      </c>
      <c r="AG58" s="41" t="n">
        <v>6973260806.9053001</v>
      </c>
      <c r="AH58" s="41" t="n">
        <v>7501792090.8034</v>
      </c>
      <c r="AI58" s="41" t="n">
        <v>7693191360.2236996</v>
      </c>
      <c r="AJ58" s="41" t="n">
        <v>8257343294.2367001</v>
      </c>
      <c r="AK58" s="41" t="n">
        <v>6485056683.0965996</v>
      </c>
      <c r="AL58" s="41" t="n">
        <v>3729484774.9491</v>
      </c>
      <c r="AM58" s="41" t="n">
        <v>3451885511.3463001</v>
      </c>
      <c r="AN58" s="41" t="n">
        <v>3877800980.5307002</v>
      </c>
      <c r="AO58" s="41" t="n">
        <v>4371852311.3048</v>
      </c>
      <c r="AP58" s="41" t="n">
        <v>4644520282.3169003</v>
      </c>
      <c r="AQ58" s="41" t="n">
        <v>4877125938.9362001</v>
      </c>
      <c r="AR58" s="41" t="n">
        <v>5270076154.4671001</v>
      </c>
      <c r="AS58" s="41" t="n">
        <v>5657342662.1644001</v>
      </c>
      <c r="AT58" s="41" t="n">
        <v>5735617533.5521002</v>
      </c>
      <c r="AU58" s="41" t="n">
        <v>3661892128.1624999</v>
      </c>
      <c r="AV58" s="41"/>
    </row>
    <row r="59">
      <c r="A59" t="str">
        <f t="shared" si="2"/>
        <v>U.S. Medium</v>
      </c>
      <c r="B59" t="str">
        <f t="shared" si="3"/>
        <v>Ships &amp; Submarines</v>
      </c>
      <c r="L59" t="s">
        <v>353</v>
      </c>
      <c r="M59" t="s">
        <v>348</v>
      </c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 t="n">
        <v>1440674389</v>
      </c>
      <c r="Y59" s="41" t="n">
        <v>6511934359</v>
      </c>
      <c r="Z59" s="41" t="n">
        <v>1085591395</v>
      </c>
      <c r="AA59" s="41" t="n">
        <v>1115494226.1204</v>
      </c>
      <c r="AB59" s="41" t="n">
        <v>1069106173.4705</v>
      </c>
      <c r="AC59" s="41" t="n">
        <v>1178565944.2356999</v>
      </c>
      <c r="AD59" s="41" t="n">
        <v>918086383.72290003</v>
      </c>
      <c r="AE59" s="41" t="n">
        <v>989408436.28729999</v>
      </c>
      <c r="AF59" s="41" t="n">
        <v>1094888205.7581999</v>
      </c>
      <c r="AG59" s="41" t="n">
        <v>1602660552.5867</v>
      </c>
      <c r="AH59" s="41" t="n">
        <v>1549153580.9000001</v>
      </c>
      <c r="AI59" s="41" t="n">
        <v>2807134424.6406002</v>
      </c>
      <c r="AJ59" s="41" t="n">
        <v>2195533485.5606999</v>
      </c>
      <c r="AK59" s="41" t="n">
        <v>2117949072.1747</v>
      </c>
      <c r="AL59" s="41" t="n">
        <v>2022480498.5961001</v>
      </c>
      <c r="AM59" s="41" t="n">
        <v>2055422663.7990999</v>
      </c>
      <c r="AN59" s="41" t="n">
        <v>2304033153.4842</v>
      </c>
      <c r="AO59" s="41" t="n">
        <v>2054343168.6543</v>
      </c>
      <c r="AP59" s="41" t="n">
        <v>3130855147.8759999</v>
      </c>
      <c r="AQ59" s="41" t="n">
        <v>3553042057.9807</v>
      </c>
      <c r="AR59" s="41" t="n">
        <v>2035062750.5005</v>
      </c>
      <c r="AS59" s="41" t="n">
        <v>2372925123.8803</v>
      </c>
      <c r="AT59" s="41" t="n">
        <v>3166547600.6915998</v>
      </c>
      <c r="AU59" s="41" t="n">
        <v>1238217340.6719999</v>
      </c>
      <c r="AV59" s="41"/>
    </row>
    <row r="60">
      <c r="A60" t="str">
        <f t="shared" si="2"/>
        <v>U.S. Medium</v>
      </c>
      <c r="B60" t="str">
        <f t="shared" si="3"/>
        <v>Space Systems</v>
      </c>
      <c r="L60" t="s">
        <v>353</v>
      </c>
      <c r="M60" t="s">
        <v>349</v>
      </c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 t="n">
        <v>460496686</v>
      </c>
      <c r="Y60" s="41" t="n">
        <v>546433414</v>
      </c>
      <c r="Z60" s="41" t="n">
        <v>623334444</v>
      </c>
      <c r="AA60" s="41" t="n">
        <v>658040002</v>
      </c>
      <c r="AB60" s="41" t="n">
        <v>734849384</v>
      </c>
      <c r="AC60" s="41" t="n">
        <v>898972212.5</v>
      </c>
      <c r="AD60" s="41" t="n">
        <v>901969768.28910005</v>
      </c>
      <c r="AE60" s="41" t="n">
        <v>1035535247.9775</v>
      </c>
      <c r="AF60" s="41" t="n">
        <v>1341087425.2377999</v>
      </c>
      <c r="AG60" s="41" t="n">
        <v>1136180074.2377999</v>
      </c>
      <c r="AH60" s="41" t="n">
        <v>1229999315.8734</v>
      </c>
      <c r="AI60" s="41" t="n">
        <v>1231725209.777</v>
      </c>
      <c r="AJ60" s="41" t="n">
        <v>1138737411.7735</v>
      </c>
      <c r="AK60" s="41" t="n">
        <v>983336305.20009995</v>
      </c>
      <c r="AL60" s="41" t="n">
        <v>906917712.79999995</v>
      </c>
      <c r="AM60" s="41" t="n">
        <v>1070199791.7397</v>
      </c>
      <c r="AN60" s="41" t="n">
        <v>1086247626.5474999</v>
      </c>
      <c r="AO60" s="41" t="n">
        <v>1205850103.4245</v>
      </c>
      <c r="AP60" s="41" t="n">
        <v>1368418810.0111001</v>
      </c>
      <c r="AQ60" s="41" t="n">
        <v>502668115.59329998</v>
      </c>
      <c r="AR60" s="41" t="n">
        <v>601932898.38209999</v>
      </c>
      <c r="AS60" s="41" t="n">
        <v>298620923.7101</v>
      </c>
      <c r="AT60" s="41" t="n">
        <v>283445627.89300001</v>
      </c>
      <c r="AU60" s="41" t="n">
        <v>185089623.56060001</v>
      </c>
      <c r="AV60" s="41"/>
    </row>
    <row r="61">
      <c r="A61" t="str">
        <f t="shared" si="2"/>
        <v>U.S. Medium</v>
      </c>
      <c r="B61" t="str">
        <f t="shared" si="3"/>
        <v>Unlabeled</v>
      </c>
      <c r="L61" t="s">
        <v>353</v>
      </c>
      <c r="M61" t="s">
        <v>336</v>
      </c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 t="n">
        <v>4994073.8085000003</v>
      </c>
      <c r="Y61" s="41" t="n">
        <v>1898060.9595000001</v>
      </c>
      <c r="Z61" s="41" t="n">
        <v>17859658.357500002</v>
      </c>
      <c r="AA61" s="41" t="n">
        <v>48592805.707599998</v>
      </c>
      <c r="AB61" s="41" t="n">
        <v>1121344.9166000001</v>
      </c>
      <c r="AC61" s="41" t="n">
        <v>1157603.7023</v>
      </c>
      <c r="AD61" s="41" t="n">
        <v>13961808.6711</v>
      </c>
      <c r="AE61" s="41" t="n">
        <v>1046359.5312</v>
      </c>
      <c r="AF61" s="41" t="n">
        <v>571952.13659999997</v>
      </c>
      <c r="AG61" s="41" t="n">
        <v>179877.6403</v>
      </c>
      <c r="AH61" s="41" t="n">
        <v>-12049.46</v>
      </c>
      <c r="AI61" s="41" t="n">
        <v>-55029.2601</v>
      </c>
      <c r="AJ61" s="41" t="n">
        <v>-622.16</v>
      </c>
      <c r="AK61" s="41" t="n">
        <v>-3400.79</v>
      </c>
      <c r="AL61" s="41"/>
      <c r="AM61" s="41"/>
      <c r="AN61" s="41" t="n">
        <v>2200818.1016000002</v>
      </c>
      <c r="AO61" s="41" t="n">
        <v>0</v>
      </c>
      <c r="AP61" s="41" t="n">
        <v>-212795.36720000001</v>
      </c>
      <c r="AQ61" s="41" t="n">
        <v>465885</v>
      </c>
      <c r="AR61" s="41" t="n">
        <v>0</v>
      </c>
      <c r="AS61" s="41" t="n">
        <v>376316</v>
      </c>
      <c r="AT61" s="41" t="n">
        <v>30860.21</v>
      </c>
      <c r="AU61" s="41" t="n">
        <v>127266.47659999999</v>
      </c>
      <c r="AV61" s="41"/>
    </row>
    <row r="62">
      <c r="A62" t="str">
        <f t="shared" si="2"/>
        <v>U.S. Small</v>
      </c>
      <c r="B62" t="str">
        <f t="shared" si="3"/>
        <v>Aircraft</v>
      </c>
      <c r="L62" t="s">
        <v>354</v>
      </c>
      <c r="M62" t="s">
        <v>339</v>
      </c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 t="n">
        <v>2218051531</v>
      </c>
      <c r="Y62" s="41" t="n">
        <v>2004263635.25</v>
      </c>
      <c r="Z62" s="41" t="n">
        <v>2454557553.8183999</v>
      </c>
      <c r="AA62" s="41" t="n">
        <v>2559074541.8224001</v>
      </c>
      <c r="AB62" s="41" t="n">
        <v>2563442441.0151</v>
      </c>
      <c r="AC62" s="41" t="n">
        <v>2983705461.2644</v>
      </c>
      <c r="AD62" s="41" t="n">
        <v>2839473959.5128002</v>
      </c>
      <c r="AE62" s="41" t="n">
        <v>2987752247.8031001</v>
      </c>
      <c r="AF62" s="41" t="n">
        <v>3428304274.4365001</v>
      </c>
      <c r="AG62" s="41" t="n">
        <v>3332544701.1025</v>
      </c>
      <c r="AH62" s="41" t="n">
        <v>3502340675.5774999</v>
      </c>
      <c r="AI62" s="41" t="n">
        <v>3323597340.5622001</v>
      </c>
      <c r="AJ62" s="41" t="n">
        <v>3465090404.1838002</v>
      </c>
      <c r="AK62" s="41" t="n">
        <v>3391237935.9043999</v>
      </c>
      <c r="AL62" s="41" t="n">
        <v>3451541869.9329</v>
      </c>
      <c r="AM62" s="41" t="n">
        <v>3484509801.4246001</v>
      </c>
      <c r="AN62" s="41" t="n">
        <v>3714528323.7168999</v>
      </c>
      <c r="AO62" s="41" t="n">
        <v>3899992328.4960999</v>
      </c>
      <c r="AP62" s="41" t="n">
        <v>4835762134.6877003</v>
      </c>
      <c r="AQ62" s="41" t="n">
        <v>4988607729.9694996</v>
      </c>
      <c r="AR62" s="41" t="n">
        <v>4018487772.2466002</v>
      </c>
      <c r="AS62" s="41" t="n">
        <v>3620955329.5938001</v>
      </c>
      <c r="AT62" s="41" t="n">
        <v>3754463515.4836001</v>
      </c>
      <c r="AU62" s="41" t="n">
        <v>1262221363.7962</v>
      </c>
      <c r="AV62" s="41"/>
    </row>
    <row r="63">
      <c r="A63" t="str">
        <f t="shared" si="2"/>
        <v>U.S. Small</v>
      </c>
      <c r="B63" t="str">
        <f t="shared" si="3"/>
        <v>Electronics, Comms, &amp; Sensors</v>
      </c>
      <c r="L63" t="s">
        <v>354</v>
      </c>
      <c r="M63" t="s">
        <v>340</v>
      </c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 t="n">
        <v>3595403367.2290001</v>
      </c>
      <c r="Y63" s="41" t="n">
        <v>3525582642.9115</v>
      </c>
      <c r="Z63" s="41" t="n">
        <v>4227241816.6237998</v>
      </c>
      <c r="AA63" s="41" t="n">
        <v>5279392297.7841997</v>
      </c>
      <c r="AB63" s="41" t="n">
        <v>6056449472.691</v>
      </c>
      <c r="AC63" s="41" t="n">
        <v>6942377922.8788996</v>
      </c>
      <c r="AD63" s="41" t="n">
        <v>7888613300.3418999</v>
      </c>
      <c r="AE63" s="41" t="n">
        <v>9086722069.905899</v>
      </c>
      <c r="AF63" s="41" t="n">
        <v>9840645255.8778992</v>
      </c>
      <c r="AG63" s="41" t="n">
        <v>9628238219.2900009</v>
      </c>
      <c r="AH63" s="41" t="n">
        <v>9910310410.8206005</v>
      </c>
      <c r="AI63" s="41" t="n">
        <v>9721391802.6327</v>
      </c>
      <c r="AJ63" s="41" t="n">
        <v>9850063281.3868999</v>
      </c>
      <c r="AK63" s="41" t="n">
        <v>8487323614.8179998</v>
      </c>
      <c r="AL63" s="41" t="n">
        <v>9753100190.1366997</v>
      </c>
      <c r="AM63" s="41" t="n">
        <v>10046776701.398001</v>
      </c>
      <c r="AN63" s="41" t="n">
        <v>11032533916.6334</v>
      </c>
      <c r="AO63" s="41" t="n">
        <v>11439761995.8578</v>
      </c>
      <c r="AP63" s="41" t="n">
        <v>12054578939.712999</v>
      </c>
      <c r="AQ63" s="41" t="n">
        <v>13455435568.605499</v>
      </c>
      <c r="AR63" s="41" t="n">
        <v>14274136461.503799</v>
      </c>
      <c r="AS63" s="41" t="n">
        <v>13611069713.577801</v>
      </c>
      <c r="AT63" s="41" t="n">
        <v>14607020570.5292</v>
      </c>
      <c r="AU63" s="41" t="n">
        <v>5587441309.6554003</v>
      </c>
      <c r="AV63" s="41"/>
    </row>
    <row r="64">
      <c r="A64" t="str">
        <f t="shared" si="2"/>
        <v>U.S. Small</v>
      </c>
      <c r="B64" t="str">
        <f t="shared" si="3"/>
        <v>Facilities and Construction</v>
      </c>
      <c r="L64" t="s">
        <v>354</v>
      </c>
      <c r="M64" t="s">
        <v>341</v>
      </c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 t="n">
        <v>6743661233.4411001</v>
      </c>
      <c r="Y64" s="41" t="n">
        <v>7692040704.6292</v>
      </c>
      <c r="Z64" s="41" t="n">
        <v>8787558929.2150002</v>
      </c>
      <c r="AA64" s="41" t="n">
        <v>11417140124.606701</v>
      </c>
      <c r="AB64" s="41" t="n">
        <v>10889739844.0014</v>
      </c>
      <c r="AC64" s="41" t="n">
        <v>13282848498.5422</v>
      </c>
      <c r="AD64" s="41" t="n">
        <v>14367169289.0287</v>
      </c>
      <c r="AE64" s="41" t="n">
        <v>15582932906.7666</v>
      </c>
      <c r="AF64" s="41" t="n">
        <v>17506124008.430801</v>
      </c>
      <c r="AG64" s="41" t="n">
        <v>20751879271.847</v>
      </c>
      <c r="AH64" s="41" t="n">
        <v>20412311357.7682</v>
      </c>
      <c r="AI64" s="41" t="n">
        <v>18351198767.742199</v>
      </c>
      <c r="AJ64" s="41" t="n">
        <v>18501140627.561298</v>
      </c>
      <c r="AK64" s="41" t="n">
        <v>14109319410.4839</v>
      </c>
      <c r="AL64" s="41" t="n">
        <v>17498744322.900902</v>
      </c>
      <c r="AM64" s="41" t="n">
        <v>15266078243.6105</v>
      </c>
      <c r="AN64" s="41" t="n">
        <v>16331148108.478001</v>
      </c>
      <c r="AO64" s="41" t="n">
        <v>15764997895.2722</v>
      </c>
      <c r="AP64" s="41" t="n">
        <v>19670018824.5485</v>
      </c>
      <c r="AQ64" s="41" t="n">
        <v>18989418184.674702</v>
      </c>
      <c r="AR64" s="41" t="n">
        <v>20903709939.854401</v>
      </c>
      <c r="AS64" s="41" t="n">
        <v>19916203516.2006</v>
      </c>
      <c r="AT64" s="41" t="n">
        <v>21723658077.710899</v>
      </c>
      <c r="AU64" s="41" t="n">
        <v>7366524641.5563002</v>
      </c>
      <c r="AV64" s="41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354</v>
      </c>
      <c r="M65" t="s">
        <v>342</v>
      </c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 t="n">
        <v>349773513.4375</v>
      </c>
      <c r="Y65" s="41" t="n">
        <v>331714055.46090001</v>
      </c>
      <c r="Z65" s="41" t="n">
        <v>549534587.92970002</v>
      </c>
      <c r="AA65" s="41" t="n">
        <v>1023086268.7969</v>
      </c>
      <c r="AB65" s="41" t="n">
        <v>1402012780.6925001</v>
      </c>
      <c r="AC65" s="41" t="n">
        <v>1773665255.9974</v>
      </c>
      <c r="AD65" s="41" t="n">
        <v>1656229513.5901</v>
      </c>
      <c r="AE65" s="41" t="n">
        <v>2162612955.0265999</v>
      </c>
      <c r="AF65" s="41" t="n">
        <v>2455059354.158</v>
      </c>
      <c r="AG65" s="41" t="n">
        <v>2348940328.8119001</v>
      </c>
      <c r="AH65" s="41" t="n">
        <v>1431154986.9626</v>
      </c>
      <c r="AI65" s="41" t="n">
        <v>1617335209.3627</v>
      </c>
      <c r="AJ65" s="41" t="n">
        <v>1252802031.1150999</v>
      </c>
      <c r="AK65" s="41" t="n">
        <v>874538591.95990002</v>
      </c>
      <c r="AL65" s="41" t="n">
        <v>977466331.91429996</v>
      </c>
      <c r="AM65" s="41" t="n">
        <v>1052064535.0465</v>
      </c>
      <c r="AN65" s="41" t="n">
        <v>1018380336.8878</v>
      </c>
      <c r="AO65" s="41" t="n">
        <v>1193231552.1989</v>
      </c>
      <c r="AP65" s="41" t="n">
        <v>1398456686.1271</v>
      </c>
      <c r="AQ65" s="41" t="n">
        <v>1497208553.9215</v>
      </c>
      <c r="AR65" s="41" t="n">
        <v>1404380207.5098</v>
      </c>
      <c r="AS65" s="41" t="n">
        <v>915194070.16670001</v>
      </c>
      <c r="AT65" s="41" t="n">
        <v>934312580.06309998</v>
      </c>
      <c r="AU65" s="41" t="n">
        <v>395454117.62180001</v>
      </c>
      <c r="AV65" s="41"/>
    </row>
    <row r="66">
      <c r="A66" t="str">
        <f t="shared" si="4"/>
        <v>U.S. Small</v>
      </c>
      <c r="B66" t="str">
        <f t="shared" si="5"/>
        <v>Missile Defense</v>
      </c>
      <c r="L66" t="s">
        <v>354</v>
      </c>
      <c r="M66" t="s">
        <v>343</v>
      </c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 t="n">
        <v>305296204</v>
      </c>
      <c r="Y66" s="41" t="n">
        <v>285090413</v>
      </c>
      <c r="Z66" s="41" t="n">
        <v>306554363.20310003</v>
      </c>
      <c r="AA66" s="41" t="n">
        <v>361259878</v>
      </c>
      <c r="AB66" s="41" t="n">
        <v>424534415.05470002</v>
      </c>
      <c r="AC66" s="41" t="n">
        <v>431828609.71880001</v>
      </c>
      <c r="AD66" s="41" t="n">
        <v>459227409.85259998</v>
      </c>
      <c r="AE66" s="41" t="n">
        <v>512336926.6142</v>
      </c>
      <c r="AF66" s="41" t="n">
        <v>605182906.2148</v>
      </c>
      <c r="AG66" s="41" t="n">
        <v>636356854.45550001</v>
      </c>
      <c r="AH66" s="41" t="n">
        <v>597952227.77450001</v>
      </c>
      <c r="AI66" s="41" t="n">
        <v>597897248.19410002</v>
      </c>
      <c r="AJ66" s="41" t="n">
        <v>575767776.73860002</v>
      </c>
      <c r="AK66" s="41" t="n">
        <v>480865479.6875</v>
      </c>
      <c r="AL66" s="41" t="n">
        <v>520540181.54979998</v>
      </c>
      <c r="AM66" s="41" t="n">
        <v>516501410.40429997</v>
      </c>
      <c r="AN66" s="41" t="n">
        <v>575139369.81850004</v>
      </c>
      <c r="AO66" s="41" t="n">
        <v>715365976.49619997</v>
      </c>
      <c r="AP66" s="41" t="n">
        <v>638235265.22860003</v>
      </c>
      <c r="AQ66" s="41" t="n">
        <v>803718914.14740002</v>
      </c>
      <c r="AR66" s="41" t="n">
        <v>853148588.77129996</v>
      </c>
      <c r="AS66" s="41" t="n">
        <v>869191152.44210005</v>
      </c>
      <c r="AT66" s="41" t="n">
        <v>894464088.79750001</v>
      </c>
      <c r="AU66" s="41" t="n">
        <v>442196887.37169999</v>
      </c>
      <c r="AV66" s="41"/>
    </row>
    <row r="67">
      <c r="A67" t="str">
        <f t="shared" si="4"/>
        <v>U.S. Small</v>
      </c>
      <c r="B67" t="str">
        <f t="shared" si="5"/>
        <v>Ordnance and Missiles</v>
      </c>
      <c r="L67" t="s">
        <v>354</v>
      </c>
      <c r="M67" t="s">
        <v>344</v>
      </c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 t="n">
        <v>502214556</v>
      </c>
      <c r="Y67" s="41" t="n">
        <v>607831293.24000001</v>
      </c>
      <c r="Z67" s="41" t="n">
        <v>718608344.83589995</v>
      </c>
      <c r="AA67" s="41" t="n">
        <v>824160484.10940003</v>
      </c>
      <c r="AB67" s="41" t="n">
        <v>1168497996.8906</v>
      </c>
      <c r="AC67" s="41" t="n">
        <v>1675949454.6789</v>
      </c>
      <c r="AD67" s="41" t="n">
        <v>1610082995.6069</v>
      </c>
      <c r="AE67" s="41" t="n">
        <v>2026459916.9460001</v>
      </c>
      <c r="AF67" s="41" t="n">
        <v>1989353362.6106</v>
      </c>
      <c r="AG67" s="41" t="n">
        <v>1935415682.7823</v>
      </c>
      <c r="AH67" s="41" t="n">
        <v>1573152480.0520999</v>
      </c>
      <c r="AI67" s="41" t="n">
        <v>1271992785.0617001</v>
      </c>
      <c r="AJ67" s="41" t="n">
        <v>1306775153.2981999</v>
      </c>
      <c r="AK67" s="41" t="n">
        <v>842398550.82169998</v>
      </c>
      <c r="AL67" s="41" t="n">
        <v>899139880.65250003</v>
      </c>
      <c r="AM67" s="41" t="n">
        <v>827572132.97889996</v>
      </c>
      <c r="AN67" s="41" t="n">
        <v>1312346503.2578001</v>
      </c>
      <c r="AO67" s="41" t="n">
        <v>1089628040.9454999</v>
      </c>
      <c r="AP67" s="41" t="n">
        <v>1358553646.6240001</v>
      </c>
      <c r="AQ67" s="41" t="n">
        <v>1503959606.3947001</v>
      </c>
      <c r="AR67" s="41" t="n">
        <v>1215736290.1054001</v>
      </c>
      <c r="AS67" s="41" t="n">
        <v>1420154640.3661001</v>
      </c>
      <c r="AT67" s="41" t="n">
        <v>1576336269.7167001</v>
      </c>
      <c r="AU67" s="41" t="n">
        <v>1147988648.3671</v>
      </c>
      <c r="AV67" s="41"/>
    </row>
    <row r="68">
      <c r="A68" t="str">
        <f t="shared" si="4"/>
        <v>U.S. Small</v>
      </c>
      <c r="B68" t="str">
        <f t="shared" si="5"/>
        <v>Other Products</v>
      </c>
      <c r="L68" t="s">
        <v>354</v>
      </c>
      <c r="M68" t="s">
        <v>345</v>
      </c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 t="n">
        <v>1918350053.0899999</v>
      </c>
      <c r="Y68" s="41" t="n">
        <v>2272668256</v>
      </c>
      <c r="Z68" s="41" t="n">
        <v>2934572624.7609</v>
      </c>
      <c r="AA68" s="41" t="n">
        <v>4070952336.1195998</v>
      </c>
      <c r="AB68" s="41" t="n">
        <v>4281331116.0135999</v>
      </c>
      <c r="AC68" s="41" t="n">
        <v>6363264154.4595003</v>
      </c>
      <c r="AD68" s="41" t="n">
        <v>5941971094.1059999</v>
      </c>
      <c r="AE68" s="41" t="n">
        <v>5837393402.9764996</v>
      </c>
      <c r="AF68" s="41" t="n">
        <v>6317059799.2615995</v>
      </c>
      <c r="AG68" s="41" t="n">
        <v>6019611348.5824003</v>
      </c>
      <c r="AH68" s="41" t="n">
        <v>5411204139.0288</v>
      </c>
      <c r="AI68" s="41" t="n">
        <v>5700297371.8627005</v>
      </c>
      <c r="AJ68" s="41" t="n">
        <v>5727176342.3586998</v>
      </c>
      <c r="AK68" s="41" t="n">
        <v>4472687574.2215004</v>
      </c>
      <c r="AL68" s="41" t="n">
        <v>4745865289.8646002</v>
      </c>
      <c r="AM68" s="41" t="n">
        <v>4657426493.5785999</v>
      </c>
      <c r="AN68" s="41" t="n">
        <v>4387081546.9254999</v>
      </c>
      <c r="AO68" s="41" t="n">
        <v>4686125253.8528996</v>
      </c>
      <c r="AP68" s="41" t="n">
        <v>6237336983.8579998</v>
      </c>
      <c r="AQ68" s="41" t="n">
        <v>5896122777.0121002</v>
      </c>
      <c r="AR68" s="41" t="n">
        <v>6141943049.5361996</v>
      </c>
      <c r="AS68" s="41" t="n">
        <v>6397942060.1034002</v>
      </c>
      <c r="AT68" s="41" t="n">
        <v>8154101309.7328997</v>
      </c>
      <c r="AU68" s="41" t="n">
        <v>3174734682.3745999</v>
      </c>
      <c r="AV68" s="41"/>
    </row>
    <row r="69">
      <c r="A69" t="str">
        <f t="shared" si="4"/>
        <v>U.S. Small</v>
      </c>
      <c r="B69" t="str">
        <f t="shared" si="5"/>
        <v>Other R&amp;D and Knowledge Based</v>
      </c>
      <c r="L69" t="s">
        <v>354</v>
      </c>
      <c r="M69" t="s">
        <v>346</v>
      </c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 t="n">
        <v>2845601350.2577</v>
      </c>
      <c r="Y69" s="41" t="n">
        <v>2934615704.3551998</v>
      </c>
      <c r="Z69" s="41" t="n">
        <v>3615762624.8716002</v>
      </c>
      <c r="AA69" s="41" t="n">
        <v>3985596666.4446001</v>
      </c>
      <c r="AB69" s="41" t="n">
        <v>4777077657.3576002</v>
      </c>
      <c r="AC69" s="41" t="n">
        <v>6280278422.7124996</v>
      </c>
      <c r="AD69" s="41" t="n">
        <v>6900164680.2556</v>
      </c>
      <c r="AE69" s="41" t="n">
        <v>7361582423.7361002</v>
      </c>
      <c r="AF69" s="41" t="n">
        <v>8301788847.8969002</v>
      </c>
      <c r="AG69" s="41" t="n">
        <v>9497107583.3822994</v>
      </c>
      <c r="AH69" s="41" t="n">
        <v>9332804280.0447998</v>
      </c>
      <c r="AI69" s="41" t="n">
        <v>9335540294.2712002</v>
      </c>
      <c r="AJ69" s="41" t="n">
        <v>9167160659.9524994</v>
      </c>
      <c r="AK69" s="41" t="n">
        <v>8643290315.2943993</v>
      </c>
      <c r="AL69" s="41" t="n">
        <v>9491785771.4764996</v>
      </c>
      <c r="AM69" s="41" t="n">
        <v>10651032580.5965</v>
      </c>
      <c r="AN69" s="41" t="n">
        <v>11741848279.180099</v>
      </c>
      <c r="AO69" s="41" t="n">
        <v>12821428657.099701</v>
      </c>
      <c r="AP69" s="41" t="n">
        <v>13940086408.3232</v>
      </c>
      <c r="AQ69" s="41" t="n">
        <v>14779054514.6015</v>
      </c>
      <c r="AR69" s="41" t="n">
        <v>15672714719.8342</v>
      </c>
      <c r="AS69" s="41" t="n">
        <v>17216469602.733601</v>
      </c>
      <c r="AT69" s="41" t="n">
        <v>18305825792.9716</v>
      </c>
      <c r="AU69" s="41" t="n">
        <v>8335248107.0412998</v>
      </c>
      <c r="AV69" s="41"/>
    </row>
    <row r="70">
      <c r="A70" t="str">
        <f t="shared" si="4"/>
        <v>U.S. Small</v>
      </c>
      <c r="B70" t="str">
        <f t="shared" si="5"/>
        <v>Other Services</v>
      </c>
      <c r="L70" t="s">
        <v>354</v>
      </c>
      <c r="M70" t="s">
        <v>347</v>
      </c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 t="n">
        <v>980500739.80079997</v>
      </c>
      <c r="Y70" s="41" t="n">
        <v>857300582</v>
      </c>
      <c r="Z70" s="41" t="n">
        <v>1158717788.8438001</v>
      </c>
      <c r="AA70" s="41" t="n">
        <v>1210330580.0093</v>
      </c>
      <c r="AB70" s="41" t="n">
        <v>1395076689.0288999</v>
      </c>
      <c r="AC70" s="41" t="n">
        <v>1988097572.0827999</v>
      </c>
      <c r="AD70" s="41" t="n">
        <v>1856633742.9793999</v>
      </c>
      <c r="AE70" s="41" t="n">
        <v>2031866239.6122999</v>
      </c>
      <c r="AF70" s="41" t="n">
        <v>2296515506.6359</v>
      </c>
      <c r="AG70" s="41" t="n">
        <v>2431524740.9043999</v>
      </c>
      <c r="AH70" s="41" t="n">
        <v>2627352543.8284001</v>
      </c>
      <c r="AI70" s="41" t="n">
        <v>3366202737.8769999</v>
      </c>
      <c r="AJ70" s="41" t="n">
        <v>3353048120.2540998</v>
      </c>
      <c r="AK70" s="41" t="n">
        <v>3049913704.1589999</v>
      </c>
      <c r="AL70" s="41" t="n">
        <v>3230197870.4288001</v>
      </c>
      <c r="AM70" s="41" t="n">
        <v>3002012257.6820998</v>
      </c>
      <c r="AN70" s="41" t="n">
        <v>3085848979.2644</v>
      </c>
      <c r="AO70" s="41" t="n">
        <v>3733914918.9331002</v>
      </c>
      <c r="AP70" s="41" t="n">
        <v>4156772860.4359999</v>
      </c>
      <c r="AQ70" s="41" t="n">
        <v>4673334163.1001997</v>
      </c>
      <c r="AR70" s="41" t="n">
        <v>4731489908.2410002</v>
      </c>
      <c r="AS70" s="41" t="n">
        <v>4208237489.9141002</v>
      </c>
      <c r="AT70" s="41" t="n">
        <v>4592623328.5830002</v>
      </c>
      <c r="AU70" s="41" t="n">
        <v>2542101351.7019</v>
      </c>
      <c r="AV70" s="41"/>
    </row>
    <row r="71">
      <c r="A71" t="str">
        <f t="shared" si="4"/>
        <v>U.S. Small</v>
      </c>
      <c r="B71" t="str">
        <f t="shared" si="5"/>
        <v>Ships &amp; Submarines</v>
      </c>
      <c r="L71" t="s">
        <v>354</v>
      </c>
      <c r="M71" t="s">
        <v>348</v>
      </c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 t="n">
        <v>1022507722</v>
      </c>
      <c r="Y71" s="41" t="n">
        <v>1026768444</v>
      </c>
      <c r="Z71" s="41" t="n">
        <v>1117853591.0297999</v>
      </c>
      <c r="AA71" s="41" t="n">
        <v>1532244525</v>
      </c>
      <c r="AB71" s="41" t="n">
        <v>1343862316.0502999</v>
      </c>
      <c r="AC71" s="41" t="n">
        <v>1271094706.4639001</v>
      </c>
      <c r="AD71" s="41" t="n">
        <v>1646287011.4084001</v>
      </c>
      <c r="AE71" s="41" t="n">
        <v>1761377754.2441001</v>
      </c>
      <c r="AF71" s="41" t="n">
        <v>1715386170.1579001</v>
      </c>
      <c r="AG71" s="41" t="n">
        <v>2243709955.9263</v>
      </c>
      <c r="AH71" s="41" t="n">
        <v>2671779503.9506001</v>
      </c>
      <c r="AI71" s="41" t="n">
        <v>2683284189.1982002</v>
      </c>
      <c r="AJ71" s="41" t="n">
        <v>2671374944.3408999</v>
      </c>
      <c r="AK71" s="41" t="n">
        <v>2398898808.5700998</v>
      </c>
      <c r="AL71" s="41" t="n">
        <v>2520430320.2203999</v>
      </c>
      <c r="AM71" s="41" t="n">
        <v>2643173919.7129002</v>
      </c>
      <c r="AN71" s="41" t="n">
        <v>2914962343.9398999</v>
      </c>
      <c r="AO71" s="41" t="n">
        <v>3411902671.5767999</v>
      </c>
      <c r="AP71" s="41" t="n">
        <v>5403895904.1564999</v>
      </c>
      <c r="AQ71" s="41" t="n">
        <v>5995989962.8177996</v>
      </c>
      <c r="AR71" s="41" t="n">
        <v>6087856958.8087997</v>
      </c>
      <c r="AS71" s="41" t="n">
        <v>5778058858.8929996</v>
      </c>
      <c r="AT71" s="41" t="n">
        <v>6610854989.3128996</v>
      </c>
      <c r="AU71" s="41" t="n">
        <v>2385245762.0205002</v>
      </c>
      <c r="AV71" s="41"/>
    </row>
    <row r="72">
      <c r="A72" t="str">
        <f t="shared" si="4"/>
        <v>U.S. Small</v>
      </c>
      <c r="B72" t="str">
        <f t="shared" si="5"/>
        <v>Space Systems</v>
      </c>
      <c r="L72" t="s">
        <v>354</v>
      </c>
      <c r="M72" t="s">
        <v>349</v>
      </c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 t="n">
        <v>106274966</v>
      </c>
      <c r="Y72" s="41" t="n">
        <v>152728406</v>
      </c>
      <c r="Z72" s="41" t="n">
        <v>182204212</v>
      </c>
      <c r="AA72" s="41" t="n">
        <v>231113436.66010001</v>
      </c>
      <c r="AB72" s="41" t="n">
        <v>293011523.19929999</v>
      </c>
      <c r="AC72" s="41" t="n">
        <v>290162676.76560003</v>
      </c>
      <c r="AD72" s="41" t="n">
        <v>295521489.00260001</v>
      </c>
      <c r="AE72" s="41" t="n">
        <v>328736843.2665</v>
      </c>
      <c r="AF72" s="41" t="n">
        <v>324378430.38410002</v>
      </c>
      <c r="AG72" s="41" t="n">
        <v>374066456.0539</v>
      </c>
      <c r="AH72" s="41" t="n">
        <v>506402557.8901</v>
      </c>
      <c r="AI72" s="41" t="n">
        <v>346649984.75889999</v>
      </c>
      <c r="AJ72" s="41" t="n">
        <v>438945237.3211</v>
      </c>
      <c r="AK72" s="41" t="n">
        <v>388492702.45429999</v>
      </c>
      <c r="AL72" s="41" t="n">
        <v>376650012.39649999</v>
      </c>
      <c r="AM72" s="41" t="n">
        <v>347947976.70450002</v>
      </c>
      <c r="AN72" s="41" t="n">
        <v>393647200.85650003</v>
      </c>
      <c r="AO72" s="41" t="n">
        <v>405021572.94150001</v>
      </c>
      <c r="AP72" s="41" t="n">
        <v>488363404.86680001</v>
      </c>
      <c r="AQ72" s="41" t="n">
        <v>628055693.00039995</v>
      </c>
      <c r="AR72" s="41" t="n">
        <v>416729664.58230001</v>
      </c>
      <c r="AS72" s="41" t="n">
        <v>129271881.2457</v>
      </c>
      <c r="AT72" s="41" t="n">
        <v>123816370.56020001</v>
      </c>
      <c r="AU72" s="41" t="n">
        <v>64088539.253300004</v>
      </c>
      <c r="AV72" s="41"/>
    </row>
    <row r="73">
      <c r="A73" t="str">
        <f t="shared" si="4"/>
        <v>U.S. Small</v>
      </c>
      <c r="B73" t="str">
        <f t="shared" si="5"/>
        <v>Unlabeled</v>
      </c>
      <c r="L73" t="s">
        <v>354</v>
      </c>
      <c r="M73" t="s">
        <v>336</v>
      </c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 t="n">
        <v>8340990.29</v>
      </c>
      <c r="Y73" s="41" t="n">
        <v>3057408.2960000001</v>
      </c>
      <c r="Z73" s="41" t="n">
        <v>17286987.954500001</v>
      </c>
      <c r="AA73" s="41" t="n">
        <v>5233952.9024999999</v>
      </c>
      <c r="AB73" s="41" t="n">
        <v>5415421.0294000003</v>
      </c>
      <c r="AC73" s="41" t="n">
        <v>1933930.5297000001</v>
      </c>
      <c r="AD73" s="41" t="n">
        <v>9404835.6798</v>
      </c>
      <c r="AE73" s="41" t="n">
        <v>100682.27</v>
      </c>
      <c r="AF73" s="41" t="n">
        <v>-214653.16250000001</v>
      </c>
      <c r="AG73" s="41" t="n">
        <v>-36503.159399999997</v>
      </c>
      <c r="AH73" s="41" t="n">
        <v>-203508.15710000001</v>
      </c>
      <c r="AI73" s="41" t="n">
        <v>-10848.28</v>
      </c>
      <c r="AJ73" s="41" t="n">
        <v>-455.7</v>
      </c>
      <c r="AK73" s="41" t="n">
        <v>-5229.4399999999996</v>
      </c>
      <c r="AL73" s="41"/>
      <c r="AM73" s="41"/>
      <c r="AN73" s="41" t="n">
        <v>-2315.6100999999999</v>
      </c>
      <c r="AO73" s="41"/>
      <c r="AP73" s="41"/>
      <c r="AQ73" s="41"/>
      <c r="AR73" s="41"/>
      <c r="AS73" s="41"/>
      <c r="AT73" s="41" t="n">
        <v>190000.26949999999</v>
      </c>
      <c r="AU73" s="41" t="n">
        <v>196721.95509999999</v>
      </c>
      <c r="AV73" s="41"/>
    </row>
    <row r="74">
      <c r="A74" t="str">
        <f t="shared" si="4"/>
        <v>Grand Total</v>
      </c>
      <c r="B74" t="str">
        <f t="shared" si="5"/>
      </c>
      <c r="L74" t="s">
        <v>330</v>
      </c>
      <c r="M74" t="s">
        <v>355</v>
      </c>
      <c r="N74" s="41" t="n">
        <f t="shared" ref="N74:AT74" si="6">SUM(N2:N73)</f>
        <v>120350129405</v>
      </c>
      <c r="O74" s="41" t="n">
        <f t="shared" si="6"/>
        <v>136154193844</v>
      </c>
      <c r="P74" s="41" t="n">
        <f t="shared" si="6"/>
        <v>123406660550</v>
      </c>
      <c r="Q74" s="41" t="n">
        <f t="shared" si="6"/>
        <v>121373382142</v>
      </c>
      <c r="R74" s="41" t="n">
        <f t="shared" si="6"/>
        <v>117161902725</v>
      </c>
      <c r="S74" s="41" t="n">
        <f t="shared" si="6"/>
        <v>116592014868</v>
      </c>
      <c r="T74" s="41" t="n">
        <f t="shared" si="6"/>
        <v>118448779098</v>
      </c>
      <c r="U74" s="41" t="n">
        <f t="shared" si="6"/>
        <v>115982151879</v>
      </c>
      <c r="V74" s="41" t="n">
        <f t="shared" si="6"/>
        <v>116965882167</v>
      </c>
      <c r="W74" s="41" t="n">
        <f t="shared" si="6"/>
        <v>122185036488</v>
      </c>
      <c r="X74" s="41" t="n">
        <f t="shared" si="6"/>
        <v>132178486506.38739</v>
      </c>
      <c r="Y74" s="41" t="n">
        <f t="shared" si="6"/>
        <v>143993638543.8363</v>
      </c>
      <c r="Z74" s="41" t="n">
        <f t="shared" si="6"/>
        <v>169810521226.12836</v>
      </c>
      <c r="AA74" s="41" t="n">
        <f t="shared" si="6"/>
        <v>211533087512.33704</v>
      </c>
      <c r="AB74" s="41" t="n">
        <f t="shared" si="6"/>
        <v>229761957048.78903</v>
      </c>
      <c r="AC74" s="41" t="n">
        <f t="shared" si="6"/>
        <v>265663361025.8902</v>
      </c>
      <c r="AD74" s="41" t="n">
        <f t="shared" si="6"/>
        <v>295165178110.85309</v>
      </c>
      <c r="AE74" s="41" t="n">
        <f t="shared" si="6"/>
        <v>328153480580.90875</v>
      </c>
      <c r="AF74" s="41" t="n">
        <f t="shared" si="6"/>
        <v>377988099747.40442</v>
      </c>
      <c r="AG74" s="41" t="n">
        <f t="shared" si="6"/>
        <v>381555380786.98517</v>
      </c>
      <c r="AH74" s="41" t="n">
        <f t="shared" si="6"/>
        <v>362403868841.00781</v>
      </c>
      <c r="AI74" s="41" t="n">
        <f t="shared" si="6"/>
        <v>368565915961.16193</v>
      </c>
      <c r="AJ74" s="41" t="n">
        <f t="shared" si="6"/>
        <v>357636430655.58685</v>
      </c>
      <c r="AK74" s="41" t="n">
        <f t="shared" si="6"/>
        <v>306581052342.68134</v>
      </c>
      <c r="AL74" s="41" t="n">
        <f t="shared" si="6"/>
        <v>283284360624.49896</v>
      </c>
      <c r="AM74" s="41" t="n">
        <f t="shared" si="6"/>
        <v>274184441766.62442</v>
      </c>
      <c r="AN74" s="41" t="n">
        <f t="shared" si="6"/>
        <v>298361785628.39203</v>
      </c>
      <c r="AO74" s="41" t="n">
        <f t="shared" si="6"/>
        <v>320615846805.33826</v>
      </c>
      <c r="AP74" s="41" t="n">
        <f t="shared" si="6"/>
        <v>358955820753.45172</v>
      </c>
      <c r="AQ74" s="41" t="n">
        <f t="shared" si="6"/>
        <v>383855406149.94562</v>
      </c>
      <c r="AR74" s="41" t="n">
        <f t="shared" si="6"/>
        <v>422601499103.58789</v>
      </c>
      <c r="AS74" s="41" t="n">
        <f t="shared" si="6"/>
        <v>387063888597.65729</v>
      </c>
      <c r="AT74" s="41" t="n">
        <f t="shared" si="6"/>
        <v>414320692049.20361</v>
      </c>
      <c r="AU74" s="41"/>
      <c r="AV74" s="41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337</v>
      </c>
      <c r="M77" t="s">
        <v>338</v>
      </c>
      <c r="N77" t="s">
        <v>290</v>
      </c>
      <c r="O77" t="s">
        <v>291</v>
      </c>
      <c r="P77" t="s">
        <v>292</v>
      </c>
      <c r="Q77" t="s">
        <v>293</v>
      </c>
      <c r="R77" t="s">
        <v>294</v>
      </c>
      <c r="S77" t="s">
        <v>295</v>
      </c>
      <c r="T77" t="s">
        <v>296</v>
      </c>
      <c r="U77" t="s">
        <v>297</v>
      </c>
      <c r="V77" t="s">
        <v>298</v>
      </c>
      <c r="W77" t="s">
        <v>299</v>
      </c>
      <c r="X77" t="s">
        <v>300</v>
      </c>
      <c r="Y77" t="s">
        <v>301</v>
      </c>
      <c r="Z77" t="s">
        <v>302</v>
      </c>
      <c r="AA77" t="s">
        <v>303</v>
      </c>
      <c r="AB77" t="s">
        <v>304</v>
      </c>
      <c r="AC77" t="s">
        <v>305</v>
      </c>
      <c r="AD77" t="s">
        <v>306</v>
      </c>
      <c r="AE77" t="s">
        <v>307</v>
      </c>
      <c r="AF77" t="s">
        <v>308</v>
      </c>
      <c r="AG77" t="s">
        <v>309</v>
      </c>
      <c r="AH77" t="s">
        <v>310</v>
      </c>
      <c r="AI77" t="s">
        <v>311</v>
      </c>
      <c r="AJ77" t="s">
        <v>312</v>
      </c>
      <c r="AK77" t="s">
        <v>313</v>
      </c>
      <c r="AL77" t="s">
        <v>314</v>
      </c>
      <c r="AM77" t="s">
        <v>315</v>
      </c>
      <c r="AN77" t="s">
        <v>316</v>
      </c>
      <c r="AO77" t="s">
        <v>317</v>
      </c>
      <c r="AP77" t="s">
        <v>318</v>
      </c>
      <c r="AQ77" t="s">
        <v>319</v>
      </c>
      <c r="AR77" t="s">
        <v>320</v>
      </c>
      <c r="AS77" t="s">
        <v>321</v>
      </c>
      <c r="AT77" t="s">
        <v>322</v>
      </c>
      <c r="AU77" t="s">
        <v>323</v>
      </c>
    </row>
    <row r="78">
      <c r="A78" t="str">
        <f t="shared" si="7"/>
        <v>Unlabeled</v>
      </c>
      <c r="B78" t="str">
        <f t="shared" si="8"/>
        <v>Aircraft</v>
      </c>
      <c r="C78" s="41" t="n">
        <f t="shared" si="9"/>
        <v>-903586.99688680004</v>
      </c>
      <c r="D78" s="41" t="n">
        <f t="shared" si="10"/>
        <v>42287554.675989501</v>
      </c>
      <c r="E78" s="41" t="n">
        <f t="shared" si="11"/>
        <v>-16790953.1998</v>
      </c>
      <c r="F78" s="41" t="n">
        <f t="shared" si="12"/>
        <v>-3447304.30381899</v>
      </c>
      <c r="G78" s="17" t="n">
        <f t="shared" ref="G78:G109" si="13">AT78/AS78-1</f>
        <v>-1.3970660712934</v>
      </c>
      <c r="H78" s="17" t="n">
        <f t="shared" ref="H78:H109" si="14">AT78/AM78-1</f>
        <v>17.582552933642475</v>
      </c>
      <c r="I78" s="17" t="n">
        <f t="shared" ref="I78:I109" si="15">AU78/AT78</f>
        <v>0.20530724270377049</v>
      </c>
      <c r="J78" s="17" t="n">
        <f t="shared" ref="J78:J109" si="16">AT78/SUM(AT$77:AT$149)</f>
        <v>-4.0526465421635163E-5</v>
      </c>
      <c r="K78" s="17" t="n">
        <f>AU78/SUM(AU77:AU$149)</f>
        <v>-1.6732783491189544E-5</v>
      </c>
      <c r="L78" t="s">
        <v>336</v>
      </c>
      <c r="M78" t="s">
        <v>339</v>
      </c>
      <c r="N78" s="41" t="n">
        <v>61574219146.101097</v>
      </c>
      <c r="O78" s="41" t="n">
        <v>58557064802.447701</v>
      </c>
      <c r="P78" s="41" t="n">
        <v>56801379064.5588</v>
      </c>
      <c r="Q78" s="41" t="n">
        <v>54729508899.5979</v>
      </c>
      <c r="R78" s="41" t="n">
        <v>54688352602.180901</v>
      </c>
      <c r="S78" s="41" t="n">
        <v>47012064374.504303</v>
      </c>
      <c r="T78" s="41" t="n">
        <v>49656147326.040497</v>
      </c>
      <c r="U78" s="41" t="n">
        <v>42152791540.169998</v>
      </c>
      <c r="V78" s="41" t="n">
        <v>44303062515.0653</v>
      </c>
      <c r="W78" s="41" t="n">
        <v>45432730399.185997</v>
      </c>
      <c r="X78" s="41" t="n">
        <v>747417535.84460795</v>
      </c>
      <c r="Y78" s="41" t="n">
        <v>539727327.83916104</v>
      </c>
      <c r="Z78" s="41" t="n">
        <v>630428764.22462201</v>
      </c>
      <c r="AA78" s="41" t="n">
        <v>452491458.30707002</v>
      </c>
      <c r="AB78" s="41" t="n">
        <v>577930008.89140797</v>
      </c>
      <c r="AC78" s="41" t="n">
        <v>567903448.70312905</v>
      </c>
      <c r="AD78" s="41" t="n">
        <v>1012304241.40517</v>
      </c>
      <c r="AE78" s="41" t="n">
        <v>229236894.58832699</v>
      </c>
      <c r="AF78" s="41" t="n">
        <v>164666906.04617301</v>
      </c>
      <c r="AG78" s="41" t="n">
        <v>152195792.602292</v>
      </c>
      <c r="AH78" s="41" t="n">
        <v>163055409.16374001</v>
      </c>
      <c r="AI78" s="41" t="n">
        <v>122940335.39193401</v>
      </c>
      <c r="AJ78" s="41" t="n">
        <v>18149522.039863098</v>
      </c>
      <c r="AK78" s="41" t="n">
        <v>7263580.06865538</v>
      </c>
      <c r="AL78" s="41" t="n">
        <v>4884453.6927910997</v>
      </c>
      <c r="AM78" s="41" t="n">
        <v>-903586.99688680004</v>
      </c>
      <c r="AN78" s="41" t="n">
        <v>-1116822.4999066901</v>
      </c>
      <c r="AO78" s="41" t="n">
        <v>-3880733.9767702199</v>
      </c>
      <c r="AP78" s="41" t="n">
        <v>885533.04866644403</v>
      </c>
      <c r="AQ78" s="41" t="n">
        <v>25015.192602201601</v>
      </c>
      <c r="AR78" s="41" t="n">
        <v>42646986.003712699</v>
      </c>
      <c r="AS78" s="41" t="n">
        <v>42287554.675989501</v>
      </c>
      <c r="AT78" s="41" t="n">
        <v>-16790953.1998</v>
      </c>
      <c r="AU78" s="41" t="n">
        <v>-3447304.30381899</v>
      </c>
      <c r="AV78" s="41"/>
    </row>
    <row r="79">
      <c r="A79" t="str">
        <f t="shared" si="7"/>
        <v>Unlabeled</v>
      </c>
      <c r="B79" t="str">
        <f t="shared" si="8"/>
        <v>Electronics, Comms, &amp; Sensors</v>
      </c>
      <c r="C79" s="41" t="n">
        <f t="shared" si="9"/>
        <v>98141831.389039993</v>
      </c>
      <c r="D79" s="41" t="n">
        <f t="shared" si="10"/>
        <v>24266020.008684799</v>
      </c>
      <c r="E79" s="41" t="n">
        <f t="shared" si="11"/>
        <v>5131391.1272</v>
      </c>
      <c r="F79" s="41" t="n">
        <f t="shared" si="12"/>
        <v>1661621.5540174199</v>
      </c>
      <c r="G79" s="17" t="n">
        <f t="shared" si="13"/>
        <v>-0.78853593933560273</v>
      </c>
      <c r="H79" s="17" t="n">
        <f t="shared" si="14"/>
        <v>-0.9477145366601234</v>
      </c>
      <c r="I79" s="17" t="n">
        <f t="shared" si="15"/>
        <v>0.32381502653532901</v>
      </c>
      <c r="J79" s="17" t="n">
        <f t="shared" si="16"/>
        <v>1.2385070853740053E-5</v>
      </c>
      <c r="K79" s="17" t="n">
        <f>AU79/SUM(AU77:AU$149)</f>
        <v>8.0653029896043955E-6</v>
      </c>
      <c r="L79" t="s">
        <v>336</v>
      </c>
      <c r="M79" t="s">
        <v>340</v>
      </c>
      <c r="N79" s="41" t="n">
        <v>39159221227.334801</v>
      </c>
      <c r="O79" s="41" t="n">
        <v>37075841095.000999</v>
      </c>
      <c r="P79" s="41" t="n">
        <v>36294366444.8787</v>
      </c>
      <c r="Q79" s="41" t="n">
        <v>33369645404.352001</v>
      </c>
      <c r="R79" s="41" t="n">
        <v>31587983747.947601</v>
      </c>
      <c r="S79" s="41" t="n">
        <v>32767823423.566299</v>
      </c>
      <c r="T79" s="41" t="n">
        <v>31286645512.571999</v>
      </c>
      <c r="U79" s="41" t="n">
        <v>31154027060.9063</v>
      </c>
      <c r="V79" s="41" t="n">
        <v>29189360890.871899</v>
      </c>
      <c r="W79" s="41" t="n">
        <v>32280454746.276798</v>
      </c>
      <c r="X79" s="41" t="n">
        <v>808552325.00888205</v>
      </c>
      <c r="Y79" s="41" t="n">
        <v>680015443.288239</v>
      </c>
      <c r="Z79" s="41" t="n">
        <v>516521322.63174802</v>
      </c>
      <c r="AA79" s="41" t="n">
        <v>1012014018.98537</v>
      </c>
      <c r="AB79" s="41" t="n">
        <v>1639185632.2323401</v>
      </c>
      <c r="AC79" s="41" t="n">
        <v>649791930.434039</v>
      </c>
      <c r="AD79" s="41" t="n">
        <v>531098555.92824</v>
      </c>
      <c r="AE79" s="41" t="n">
        <v>292209967.43203098</v>
      </c>
      <c r="AF79" s="41" t="n">
        <v>211167933.73054999</v>
      </c>
      <c r="AG79" s="41" t="n">
        <v>390548609.96735901</v>
      </c>
      <c r="AH79" s="41" t="n">
        <v>324271269.37192702</v>
      </c>
      <c r="AI79" s="41" t="n">
        <v>374757150.24724102</v>
      </c>
      <c r="AJ79" s="41" t="n">
        <v>171162743.77019399</v>
      </c>
      <c r="AK79" s="41" t="n">
        <v>110922014.085464</v>
      </c>
      <c r="AL79" s="41" t="n">
        <v>16505294.328072799</v>
      </c>
      <c r="AM79" s="41" t="n">
        <v>98141831.389039993</v>
      </c>
      <c r="AN79" s="41" t="n">
        <v>94021444.2806786</v>
      </c>
      <c r="AO79" s="41" t="n">
        <v>47716123.9574138</v>
      </c>
      <c r="AP79" s="41" t="n">
        <v>17584999.9443147</v>
      </c>
      <c r="AQ79" s="41" t="n">
        <v>27245844.2502486</v>
      </c>
      <c r="AR79" s="41" t="n">
        <v>58828607.530052103</v>
      </c>
      <c r="AS79" s="41" t="n">
        <v>24266020.008684799</v>
      </c>
      <c r="AT79" s="41" t="n">
        <v>5131391.1272</v>
      </c>
      <c r="AU79" s="41" t="n">
        <v>1661621.5540174199</v>
      </c>
      <c r="AV79" s="41"/>
    </row>
    <row r="80">
      <c r="A80" t="str">
        <f t="shared" si="7"/>
        <v>Unlabeled</v>
      </c>
      <c r="B80" t="str">
        <f t="shared" si="8"/>
        <v>Facilities and Construction</v>
      </c>
      <c r="C80" s="41" t="n">
        <f t="shared" si="9"/>
        <v>415897753.64952803</v>
      </c>
      <c r="D80" s="41" t="n">
        <f t="shared" si="10"/>
        <v>348721104.081016</v>
      </c>
      <c r="E80" s="41" t="n">
        <f t="shared" si="11"/>
        <v>270211555.14200002</v>
      </c>
      <c r="F80" s="41" t="n">
        <f t="shared" si="12"/>
        <v>205283215.97767901</v>
      </c>
      <c r="G80" s="17" t="n">
        <f t="shared" si="13"/>
        <v>-0.22513563997198283</v>
      </c>
      <c r="H80" s="17" t="n">
        <f t="shared" si="14"/>
        <v>-0.35029330461422981</v>
      </c>
      <c r="I80" s="17" t="n">
        <f t="shared" si="15"/>
        <v>0.75971294369628184</v>
      </c>
      <c r="J80" s="17" t="n">
        <f t="shared" si="16"/>
        <v>6.5217972533679401E-4</v>
      </c>
      <c r="K80" s="17" t="n">
        <f>AU80/SUM(AU77:AU$149)</f>
        <v>9.964190290727426E-4</v>
      </c>
      <c r="L80" t="s">
        <v>336</v>
      </c>
      <c r="M80" t="s">
        <v>341</v>
      </c>
      <c r="N80" s="41" t="n">
        <v>24214566738.898102</v>
      </c>
      <c r="O80" s="41" t="n">
        <v>35489211630.433502</v>
      </c>
      <c r="P80" s="41" t="n">
        <v>33060305718.197498</v>
      </c>
      <c r="Q80" s="41" t="n">
        <v>31423990993.4659</v>
      </c>
      <c r="R80" s="41" t="n">
        <v>36401261590.156601</v>
      </c>
      <c r="S80" s="41" t="n">
        <v>35305115235.925499</v>
      </c>
      <c r="T80" s="41" t="n">
        <v>34903150795.6185</v>
      </c>
      <c r="U80" s="41" t="n">
        <v>34202156353.764801</v>
      </c>
      <c r="V80" s="41" t="n">
        <v>32671693107.257401</v>
      </c>
      <c r="W80" s="41" t="n">
        <v>33985149527.847099</v>
      </c>
      <c r="X80" s="41" t="n">
        <v>3141558378.0703902</v>
      </c>
      <c r="Y80" s="41" t="n">
        <v>2860942545.7111201</v>
      </c>
      <c r="Z80" s="41" t="n">
        <v>2532135463.6793499</v>
      </c>
      <c r="AA80" s="41" t="n">
        <v>3674205948.87743</v>
      </c>
      <c r="AB80" s="41" t="n">
        <v>3859280202.3907499</v>
      </c>
      <c r="AC80" s="41" t="n">
        <v>4464325364.7537603</v>
      </c>
      <c r="AD80" s="41" t="n">
        <v>3494301992.0669098</v>
      </c>
      <c r="AE80" s="41" t="n">
        <v>2100161357.7056301</v>
      </c>
      <c r="AF80" s="41" t="n">
        <v>2926858205.2374802</v>
      </c>
      <c r="AG80" s="41" t="n">
        <v>4384916794.5227003</v>
      </c>
      <c r="AH80" s="41" t="n">
        <v>3392236473.4086099</v>
      </c>
      <c r="AI80" s="41" t="n">
        <v>2509123883.6034598</v>
      </c>
      <c r="AJ80" s="41" t="n">
        <v>1866906637.53947</v>
      </c>
      <c r="AK80" s="41" t="n">
        <v>720984393.30132103</v>
      </c>
      <c r="AL80" s="41" t="n">
        <v>327004662.802104</v>
      </c>
      <c r="AM80" s="41" t="n">
        <v>415897753.64952803</v>
      </c>
      <c r="AN80" s="41" t="n">
        <v>503898966.41864002</v>
      </c>
      <c r="AO80" s="41" t="n">
        <v>254173759.401627</v>
      </c>
      <c r="AP80" s="41" t="n">
        <v>178238452.95136601</v>
      </c>
      <c r="AQ80" s="41" t="n">
        <v>343926639.75288099</v>
      </c>
      <c r="AR80" s="41" t="n">
        <v>170825906.82172099</v>
      </c>
      <c r="AS80" s="41" t="n">
        <v>348721104.081016</v>
      </c>
      <c r="AT80" s="41" t="n">
        <v>270211555.14200002</v>
      </c>
      <c r="AU80" s="41" t="n">
        <v>205283215.97767901</v>
      </c>
      <c r="AV80" s="41"/>
    </row>
    <row r="81">
      <c r="A81" t="str">
        <f t="shared" si="7"/>
        <v>Unlabeled</v>
      </c>
      <c r="B81" t="str">
        <f t="shared" si="8"/>
        <v>Land Vehicles</v>
      </c>
      <c r="C81" s="41" t="n">
        <f t="shared" si="9"/>
        <v>22972791.727430299</v>
      </c>
      <c r="D81" s="41" t="n">
        <f t="shared" si="10"/>
        <v>76446800.821327493</v>
      </c>
      <c r="E81" s="41" t="n">
        <f t="shared" si="11"/>
        <v>3308557.7014000001</v>
      </c>
      <c r="F81" s="41" t="n">
        <f t="shared" si="12"/>
        <v>1011695.5602351699</v>
      </c>
      <c r="G81" s="17" t="n">
        <f t="shared" si="13"/>
        <v>-0.95672078274233074</v>
      </c>
      <c r="H81" s="17" t="n">
        <f t="shared" si="14"/>
        <v>-0.85597929321539667</v>
      </c>
      <c r="I81" s="17" t="n">
        <f t="shared" si="15"/>
        <v>0.30578144664277002</v>
      </c>
      <c r="J81" s="17" t="n">
        <f t="shared" si="16"/>
        <v>7.9854995535851359E-6</v>
      </c>
      <c r="K81" s="17" t="n">
        <f>AU81/SUM(AU77:AU$149)</f>
        <v>4.9106435859634179E-6</v>
      </c>
      <c r="L81" t="s">
        <v>336</v>
      </c>
      <c r="M81" t="s">
        <v>342</v>
      </c>
      <c r="N81" s="41" t="n">
        <v>8496761048.0017796</v>
      </c>
      <c r="O81" s="41" t="n">
        <v>12481647125.482401</v>
      </c>
      <c r="P81" s="41" t="n">
        <v>7801467311.0453196</v>
      </c>
      <c r="Q81" s="41" t="n">
        <v>8042332737.8585796</v>
      </c>
      <c r="R81" s="41" t="n">
        <v>6479188748.0553198</v>
      </c>
      <c r="S81" s="41" t="n">
        <v>5432109078.7952805</v>
      </c>
      <c r="T81" s="41" t="n">
        <v>6329626008.3948402</v>
      </c>
      <c r="U81" s="41" t="n">
        <v>6175858018.8892298</v>
      </c>
      <c r="V81" s="41" t="n">
        <v>4682923414.7345104</v>
      </c>
      <c r="W81" s="41" t="n">
        <v>5785017364.1883497</v>
      </c>
      <c r="X81" s="41" t="n">
        <v>178759082.80627799</v>
      </c>
      <c r="Y81" s="41" t="n">
        <v>324568253.025213</v>
      </c>
      <c r="Z81" s="41" t="n">
        <v>184706390.294633</v>
      </c>
      <c r="AA81" s="41" t="n">
        <v>309562405.71357</v>
      </c>
      <c r="AB81" s="41" t="n">
        <v>469188983.06586599</v>
      </c>
      <c r="AC81" s="41" t="n">
        <v>321540522.51447898</v>
      </c>
      <c r="AD81" s="41" t="n">
        <v>283410612.92753899</v>
      </c>
      <c r="AE81" s="41" t="n">
        <v>131103838.813024</v>
      </c>
      <c r="AF81" s="41" t="n">
        <v>136730981.03518301</v>
      </c>
      <c r="AG81" s="41" t="n">
        <v>153296264.393502</v>
      </c>
      <c r="AH81" s="41" t="n">
        <v>274835944.02157402</v>
      </c>
      <c r="AI81" s="41" t="n">
        <v>231945181.479563</v>
      </c>
      <c r="AJ81" s="41" t="n">
        <v>190902046.005362</v>
      </c>
      <c r="AK81" s="41" t="n">
        <v>86645757.334641203</v>
      </c>
      <c r="AL81" s="41" t="n">
        <v>11426827.133595999</v>
      </c>
      <c r="AM81" s="41" t="n">
        <v>22972791.727430299</v>
      </c>
      <c r="AN81" s="41" t="n">
        <v>12262606.7370356</v>
      </c>
      <c r="AO81" s="41" t="n">
        <v>16245309.311206199</v>
      </c>
      <c r="AP81" s="41" t="n">
        <v>18719695.679466698</v>
      </c>
      <c r="AQ81" s="41" t="n">
        <v>6879001.3675959902</v>
      </c>
      <c r="AR81" s="41" t="n">
        <v>129567134.587762</v>
      </c>
      <c r="AS81" s="41" t="n">
        <v>76446800.821327493</v>
      </c>
      <c r="AT81" s="41" t="n">
        <v>3308557.7014000001</v>
      </c>
      <c r="AU81" s="41" t="n">
        <v>1011695.5602351699</v>
      </c>
      <c r="AV81" s="41"/>
    </row>
    <row r="82">
      <c r="A82" t="str">
        <f t="shared" si="7"/>
        <v>Unlabeled</v>
      </c>
      <c r="B82" t="str">
        <f t="shared" si="8"/>
        <v>Missile Defense</v>
      </c>
      <c r="C82" s="41" t="n">
        <f t="shared" si="9"/>
        <v>0</v>
      </c>
      <c r="D82" s="41" t="n">
        <f t="shared" si="10"/>
        <v>0</v>
      </c>
      <c r="E82" s="41" t="n">
        <f t="shared" si="11"/>
        <v>0</v>
      </c>
      <c r="F82" s="41" t="n">
        <f t="shared" si="12"/>
        <v>0</v>
      </c>
      <c r="G82" s="17" t="e">
        <f t="shared" si="13"/>
        <v>#DIV/0!</v>
      </c>
      <c r="H82" s="17" t="e">
        <f t="shared" si="14"/>
        <v>#DIV/0!</v>
      </c>
      <c r="I82" s="17" t="e">
        <f t="shared" si="15"/>
        <v>#DIV/0!</v>
      </c>
      <c r="J82" s="17" t="n">
        <f t="shared" si="16"/>
        <v>0</v>
      </c>
      <c r="K82" s="17" t="n">
        <f>AU82/SUM(AU77:AU$149)</f>
        <v>0</v>
      </c>
      <c r="L82" t="s">
        <v>336</v>
      </c>
      <c r="M82" t="s">
        <v>343</v>
      </c>
      <c r="N82" s="41" t="n">
        <v>6032822140.0156603</v>
      </c>
      <c r="O82" s="41" t="n">
        <v>9990757469.1617203</v>
      </c>
      <c r="P82" s="41" t="n">
        <v>7336657438.4778299</v>
      </c>
      <c r="Q82" s="41" t="n">
        <v>9130873892.2600708</v>
      </c>
      <c r="R82" s="41" t="n">
        <v>7679140602.4776897</v>
      </c>
      <c r="S82" s="41" t="n">
        <v>6112165700.2052002</v>
      </c>
      <c r="T82" s="41" t="n">
        <v>6393941560.3542299</v>
      </c>
      <c r="U82" s="41" t="n">
        <v>6784225907.7746801</v>
      </c>
      <c r="V82" s="41" t="n">
        <v>6016289806.1540403</v>
      </c>
      <c r="W82" s="41" t="n">
        <v>6045865409.8292999</v>
      </c>
      <c r="X82" s="41" t="n">
        <v>56984842.2062684</v>
      </c>
      <c r="Y82" s="41" t="n">
        <v>30052041.223080602</v>
      </c>
      <c r="Z82" s="41" t="n">
        <v>17009512.165800098</v>
      </c>
      <c r="AA82" s="41" t="n">
        <v>23504397.169615399</v>
      </c>
      <c r="AB82" s="41" t="n">
        <v>24451684.997990001</v>
      </c>
      <c r="AC82" s="41" t="n">
        <v>16343915.2082805</v>
      </c>
      <c r="AD82" s="41" t="n">
        <v>11883914.3648038</v>
      </c>
      <c r="AE82" s="41" t="n">
        <v>8452185.0893502105</v>
      </c>
      <c r="AF82" s="41" t="n">
        <v>1991619.99875094</v>
      </c>
      <c r="AG82" s="41" t="n">
        <v>1649117.48412979</v>
      </c>
      <c r="AH82" s="41" t="n">
        <v>4304.4354896867799</v>
      </c>
      <c r="AI82" s="41" t="n">
        <v>46713.516884156401</v>
      </c>
      <c r="AJ82" s="41"/>
      <c r="AK82" s="41" t="n">
        <v>1069346.4108965001</v>
      </c>
      <c r="AL82" s="41" t="n">
        <v>0</v>
      </c>
      <c r="AM82" s="41" t="n">
        <v>0</v>
      </c>
      <c r="AN82" s="41"/>
      <c r="AO82" s="41"/>
      <c r="AP82" s="41"/>
      <c r="AQ82" s="41" t="n">
        <v>110785.54028598301</v>
      </c>
      <c r="AR82" s="41" t="n">
        <v>85152.753742169501</v>
      </c>
      <c r="AS82" s="41"/>
      <c r="AT82" s="41"/>
      <c r="AU82" s="41"/>
      <c r="AV82" s="41"/>
    </row>
    <row r="83">
      <c r="A83" t="str">
        <f t="shared" si="7"/>
        <v>Unlabeled</v>
      </c>
      <c r="B83" t="str">
        <f t="shared" si="8"/>
        <v>Ordnance and Missiles</v>
      </c>
      <c r="C83" s="41" t="n">
        <f t="shared" si="9"/>
        <v>4629069.9153476898</v>
      </c>
      <c r="D83" s="41" t="n">
        <f t="shared" si="10"/>
        <v>277525.73439484701</v>
      </c>
      <c r="E83" s="41" t="n">
        <f t="shared" si="11"/>
        <v>2725365</v>
      </c>
      <c r="F83" s="41" t="n">
        <f t="shared" si="12"/>
        <v>0</v>
      </c>
      <c r="G83" s="17" t="n">
        <f t="shared" si="13"/>
        <v>8.8202244413215887</v>
      </c>
      <c r="H83" s="17" t="n">
        <f t="shared" si="14"/>
        <v>-0.41124998113248468</v>
      </c>
      <c r="I83" s="17" t="n">
        <f t="shared" si="15"/>
        <v>0</v>
      </c>
      <c r="J83" s="17" t="n">
        <f t="shared" si="16"/>
        <v>6.5779118743032579E-6</v>
      </c>
      <c r="K83" s="17" t="n">
        <f>AU83/SUM(AU77:AU$149)</f>
        <v>0</v>
      </c>
      <c r="L83" t="s">
        <v>336</v>
      </c>
      <c r="M83" t="s">
        <v>344</v>
      </c>
      <c r="N83" s="41" t="n">
        <v>22521272714.328098</v>
      </c>
      <c r="O83" s="41" t="n">
        <v>28467781065.6707</v>
      </c>
      <c r="P83" s="41" t="n">
        <v>25209506559.790298</v>
      </c>
      <c r="Q83" s="41" t="n">
        <v>20443265377.561298</v>
      </c>
      <c r="R83" s="41" t="n">
        <v>15276697121.496201</v>
      </c>
      <c r="S83" s="41" t="n">
        <v>14978464116.906601</v>
      </c>
      <c r="T83" s="41" t="n">
        <v>15173276336.5228</v>
      </c>
      <c r="U83" s="41" t="n">
        <v>13581379410.9445</v>
      </c>
      <c r="V83" s="41" t="n">
        <v>14412955191.778099</v>
      </c>
      <c r="W83" s="41" t="n">
        <v>15111299548.3172</v>
      </c>
      <c r="X83" s="41" t="n">
        <v>92082026.025953397</v>
      </c>
      <c r="Y83" s="41" t="n">
        <v>157239908.31400001</v>
      </c>
      <c r="Z83" s="41" t="n">
        <v>426013700.91766602</v>
      </c>
      <c r="AA83" s="41" t="n">
        <v>372449389.61085898</v>
      </c>
      <c r="AB83" s="41" t="n">
        <v>539419799.76296997</v>
      </c>
      <c r="AC83" s="41" t="n">
        <v>299492055.07456702</v>
      </c>
      <c r="AD83" s="41" t="n">
        <v>295913942.26996601</v>
      </c>
      <c r="AE83" s="41" t="n">
        <v>27838731.0513453</v>
      </c>
      <c r="AF83" s="41" t="n">
        <v>47087325.436502598</v>
      </c>
      <c r="AG83" s="41" t="n">
        <v>121177814.546883</v>
      </c>
      <c r="AH83" s="41" t="n">
        <v>77262930.801332906</v>
      </c>
      <c r="AI83" s="41" t="n">
        <v>164765885.059167</v>
      </c>
      <c r="AJ83" s="41" t="n">
        <v>42341512.175826602</v>
      </c>
      <c r="AK83" s="41" t="n">
        <v>25837403.0078527</v>
      </c>
      <c r="AL83" s="41" t="n">
        <v>-2517393.9599337601</v>
      </c>
      <c r="AM83" s="41" t="n">
        <v>4629069.9153476898</v>
      </c>
      <c r="AN83" s="41" t="n">
        <v>1960029.3769970499</v>
      </c>
      <c r="AO83" s="41" t="n">
        <v>2917172.7405547602</v>
      </c>
      <c r="AP83" s="41" t="n">
        <v>349277.00758492702</v>
      </c>
      <c r="AQ83" s="41" t="n">
        <v>235093.87550073501</v>
      </c>
      <c r="AR83" s="41" t="n">
        <v>701908.52153898298</v>
      </c>
      <c r="AS83" s="41" t="n">
        <v>277525.73439484701</v>
      </c>
      <c r="AT83" s="41" t="n">
        <v>2725365</v>
      </c>
      <c r="AU83" s="41"/>
      <c r="AV83" s="41"/>
    </row>
    <row r="84">
      <c r="A84" t="str">
        <f t="shared" si="7"/>
        <v>Unlabeled</v>
      </c>
      <c r="B84" t="str">
        <f t="shared" si="8"/>
        <v>Other Products</v>
      </c>
      <c r="C84" s="41" t="n">
        <f t="shared" si="9"/>
        <v>75992774.406471804</v>
      </c>
      <c r="D84" s="41" t="n">
        <f t="shared" si="10"/>
        <v>256828696.31143299</v>
      </c>
      <c r="E84" s="41" t="n">
        <f t="shared" si="11"/>
        <v>9513465.8356999997</v>
      </c>
      <c r="F84" s="41" t="n">
        <f t="shared" si="12"/>
        <v>985670.25408899796</v>
      </c>
      <c r="G84" s="17" t="n">
        <f t="shared" si="13"/>
        <v>-0.96295793276868147</v>
      </c>
      <c r="H84" s="17" t="n">
        <f t="shared" si="14"/>
        <v>-0.87481091577451608</v>
      </c>
      <c r="I84" s="17" t="n">
        <f t="shared" si="15"/>
        <v>0.1036079039029284</v>
      </c>
      <c r="J84" s="17" t="n">
        <f t="shared" si="16"/>
        <v>2.296159959727574E-5</v>
      </c>
      <c r="K84" s="17" t="n">
        <f>AU84/SUM(AU77:AU$149)</f>
        <v>4.7843200082759504E-6</v>
      </c>
      <c r="L84" t="s">
        <v>336</v>
      </c>
      <c r="M84" t="s">
        <v>345</v>
      </c>
      <c r="N84" s="41" t="n">
        <v>21651236733.6665</v>
      </c>
      <c r="O84" s="41" t="n">
        <v>26227166146.217701</v>
      </c>
      <c r="P84" s="41" t="n">
        <v>18106796731.923698</v>
      </c>
      <c r="Q84" s="41" t="n">
        <v>19300123614.819801</v>
      </c>
      <c r="R84" s="41" t="n">
        <v>15442633771.9174</v>
      </c>
      <c r="S84" s="41" t="n">
        <v>15015339183.890699</v>
      </c>
      <c r="T84" s="41" t="n">
        <v>16566119779.7048</v>
      </c>
      <c r="U84" s="41" t="n">
        <v>16383454141.171101</v>
      </c>
      <c r="V84" s="41" t="n">
        <v>14295077561.1236</v>
      </c>
      <c r="W84" s="41" t="n">
        <v>12656854970.771601</v>
      </c>
      <c r="X84" s="41" t="n">
        <v>2579258963.8319998</v>
      </c>
      <c r="Y84" s="41" t="n">
        <v>3258788426.4439602</v>
      </c>
      <c r="Z84" s="41" t="n">
        <v>4746577632.3969498</v>
      </c>
      <c r="AA84" s="41" t="n">
        <v>3642992985.9035001</v>
      </c>
      <c r="AB84" s="41" t="n">
        <v>5837480658.0767698</v>
      </c>
      <c r="AC84" s="41" t="n">
        <v>14574764941.2194</v>
      </c>
      <c r="AD84" s="41" t="n">
        <v>12722708409.7244</v>
      </c>
      <c r="AE84" s="41" t="n">
        <v>7877053164.2736197</v>
      </c>
      <c r="AF84" s="41" t="n">
        <v>10366454345.312</v>
      </c>
      <c r="AG84" s="41" t="n">
        <v>2648986158.5694499</v>
      </c>
      <c r="AH84" s="41" t="n">
        <v>1293606917.28859</v>
      </c>
      <c r="AI84" s="41" t="n">
        <v>1083502483.7390599</v>
      </c>
      <c r="AJ84" s="41" t="n">
        <v>761785260.78219104</v>
      </c>
      <c r="AK84" s="41" t="n">
        <v>657714578.50873494</v>
      </c>
      <c r="AL84" s="41" t="n">
        <v>245029803.49387801</v>
      </c>
      <c r="AM84" s="41" t="n">
        <v>75992774.406471804</v>
      </c>
      <c r="AN84" s="41" t="n">
        <v>115313774.81177901</v>
      </c>
      <c r="AO84" s="41" t="n">
        <v>177678766.49530199</v>
      </c>
      <c r="AP84" s="41" t="n">
        <v>-889297.04395232198</v>
      </c>
      <c r="AQ84" s="41" t="n">
        <v>20458691.8354863</v>
      </c>
      <c r="AR84" s="41" t="n">
        <v>402956229.91294098</v>
      </c>
      <c r="AS84" s="41" t="n">
        <v>256828696.31143299</v>
      </c>
      <c r="AT84" s="41" t="n">
        <v>9513465.8356999997</v>
      </c>
      <c r="AU84" s="41" t="n">
        <v>985670.25408899796</v>
      </c>
      <c r="AV84" s="41"/>
    </row>
    <row r="85">
      <c r="A85" t="str">
        <f t="shared" si="7"/>
        <v>Unlabeled</v>
      </c>
      <c r="B85" t="str">
        <f t="shared" si="8"/>
        <v>Other R&amp;D and Knowledge Based</v>
      </c>
      <c r="C85" s="41" t="n">
        <f t="shared" si="9"/>
        <v>4461273.2771151904</v>
      </c>
      <c r="D85" s="41" t="n">
        <f t="shared" si="10"/>
        <v>38313227.4066246</v>
      </c>
      <c r="E85" s="41" t="n">
        <f t="shared" si="11"/>
        <v>5476160.4380000001</v>
      </c>
      <c r="F85" s="41" t="n">
        <f t="shared" si="12"/>
        <v>3836596.3531620102</v>
      </c>
      <c r="G85" s="17" t="n">
        <f t="shared" si="13"/>
        <v>-0.85706867291860833</v>
      </c>
      <c r="H85" s="17" t="n">
        <f t="shared" si="14"/>
        <v>0.22748822989410544</v>
      </c>
      <c r="I85" s="17" t="n">
        <f t="shared" si="15"/>
        <v>0.70059969874863814</v>
      </c>
      <c r="J85" s="17" t="n">
        <f t="shared" si="16"/>
        <v>1.3217202382326745E-5</v>
      </c>
      <c r="K85" s="17" t="n">
        <f>AU85/SUM(AU77:AU$149)</f>
        <v>1.8622358359669232E-5</v>
      </c>
      <c r="L85" t="s">
        <v>336</v>
      </c>
      <c r="M85" t="s">
        <v>346</v>
      </c>
      <c r="N85" s="41" t="n">
        <v>15450802838.830299</v>
      </c>
      <c r="O85" s="41" t="n">
        <v>15213380754.9149</v>
      </c>
      <c r="P85" s="41" t="n">
        <v>16450972910.3526</v>
      </c>
      <c r="Q85" s="41" t="n">
        <v>15672825316.8589</v>
      </c>
      <c r="R85" s="41" t="n">
        <v>15151635589.187201</v>
      </c>
      <c r="S85" s="41" t="n">
        <v>15564950505.670601</v>
      </c>
      <c r="T85" s="41" t="n">
        <v>15982498775.8522</v>
      </c>
      <c r="U85" s="41" t="n">
        <v>16393504944.5084</v>
      </c>
      <c r="V85" s="41" t="n">
        <v>18043129720.7719</v>
      </c>
      <c r="W85" s="41" t="n">
        <v>18614354149.9422</v>
      </c>
      <c r="X85" s="41" t="n">
        <v>212168669.524344</v>
      </c>
      <c r="Y85" s="41" t="n">
        <v>164017529.32082</v>
      </c>
      <c r="Z85" s="41" t="n">
        <v>146820395.54204601</v>
      </c>
      <c r="AA85" s="41" t="n">
        <v>168220294.51796499</v>
      </c>
      <c r="AB85" s="41" t="n">
        <v>273179605.36042899</v>
      </c>
      <c r="AC85" s="41" t="n">
        <v>420370400.30103803</v>
      </c>
      <c r="AD85" s="41" t="n">
        <v>189902532.87467501</v>
      </c>
      <c r="AE85" s="41" t="n">
        <v>124871333.20607699</v>
      </c>
      <c r="AF85" s="41" t="n">
        <v>40288417.833596297</v>
      </c>
      <c r="AG85" s="41" t="n">
        <v>759367708.08982098</v>
      </c>
      <c r="AH85" s="41" t="n">
        <v>674872990.19477999</v>
      </c>
      <c r="AI85" s="41" t="n">
        <v>483102526.79519498</v>
      </c>
      <c r="AJ85" s="41" t="n">
        <v>258901430.74916101</v>
      </c>
      <c r="AK85" s="41" t="n">
        <v>51247842.304832198</v>
      </c>
      <c r="AL85" s="41" t="n">
        <v>22549251.226164501</v>
      </c>
      <c r="AM85" s="41" t="n">
        <v>4461273.2771151904</v>
      </c>
      <c r="AN85" s="41" t="n">
        <v>16879787.274038099</v>
      </c>
      <c r="AO85" s="41" t="n">
        <v>24704977.959374901</v>
      </c>
      <c r="AP85" s="41" t="n">
        <v>11780094.1446422</v>
      </c>
      <c r="AQ85" s="41" t="n">
        <v>13546688.573491599</v>
      </c>
      <c r="AR85" s="41" t="n">
        <v>82597485.554561302</v>
      </c>
      <c r="AS85" s="41" t="n">
        <v>38313227.4066246</v>
      </c>
      <c r="AT85" s="41" t="n">
        <v>5476160.4380000001</v>
      </c>
      <c r="AU85" s="41" t="n">
        <v>3836596.3531620102</v>
      </c>
      <c r="AV85" s="41"/>
    </row>
    <row r="86">
      <c r="A86" t="str">
        <f t="shared" si="7"/>
        <v>Unlabeled</v>
      </c>
      <c r="B86" t="str">
        <f t="shared" si="8"/>
        <v>Other Services</v>
      </c>
      <c r="C86" s="41" t="n">
        <f t="shared" si="9"/>
        <v>57744109.732257098</v>
      </c>
      <c r="D86" s="41" t="n">
        <f t="shared" si="10"/>
        <v>32373468.091329001</v>
      </c>
      <c r="E86" s="41" t="n">
        <f t="shared" si="11"/>
        <v>3435361.6642999998</v>
      </c>
      <c r="F86" s="41" t="n">
        <f t="shared" si="12"/>
        <v>14620048.0086975</v>
      </c>
      <c r="G86" s="17" t="n">
        <f t="shared" si="13"/>
        <v>-0.89388342161524126</v>
      </c>
      <c r="H86" s="17" t="n">
        <f t="shared" si="14"/>
        <v>-0.94050714990275563</v>
      </c>
      <c r="I86" s="17" t="n">
        <f t="shared" si="15"/>
        <v>4.2557522139889539</v>
      </c>
      <c r="J86" s="17" t="n">
        <f t="shared" si="16"/>
        <v>8.2915522449745888E-6</v>
      </c>
      <c r="K86" s="17" t="n">
        <f>AU86/SUM(AU77:AU$149)</f>
        <v>7.0963882616722213E-5</v>
      </c>
      <c r="L86" t="s">
        <v>336</v>
      </c>
      <c r="M86" t="s">
        <v>347</v>
      </c>
      <c r="N86" s="41" t="n">
        <v>8715703916.0153599</v>
      </c>
      <c r="O86" s="41" t="n">
        <v>10827091765.3811</v>
      </c>
      <c r="P86" s="41" t="n">
        <v>7884843650.4908895</v>
      </c>
      <c r="Q86" s="41" t="n">
        <v>5626648187.0794096</v>
      </c>
      <c r="R86" s="41" t="n">
        <v>7187540525.5504704</v>
      </c>
      <c r="S86" s="41" t="n">
        <v>9244340955.1015091</v>
      </c>
      <c r="T86" s="41" t="n">
        <v>8747246056.9106598</v>
      </c>
      <c r="U86" s="41" t="n">
        <v>9795116431.5589199</v>
      </c>
      <c r="V86" s="41" t="n">
        <v>10134452288.0972</v>
      </c>
      <c r="W86" s="41" t="n">
        <v>12104814615.1399</v>
      </c>
      <c r="X86" s="41" t="n">
        <v>432172290.72406</v>
      </c>
      <c r="Y86" s="41" t="n">
        <v>425091758.059277</v>
      </c>
      <c r="Z86" s="41" t="n">
        <v>305942636.38938397</v>
      </c>
      <c r="AA86" s="41" t="n">
        <v>729657575.99619496</v>
      </c>
      <c r="AB86" s="41" t="n">
        <v>619169334.88298905</v>
      </c>
      <c r="AC86" s="41" t="n">
        <v>630029345.136729</v>
      </c>
      <c r="AD86" s="41" t="n">
        <v>437268413.41000003</v>
      </c>
      <c r="AE86" s="41" t="n">
        <v>276163271.03098798</v>
      </c>
      <c r="AF86" s="41" t="n">
        <v>178712947.32411799</v>
      </c>
      <c r="AG86" s="41" t="n">
        <v>272387578.70356101</v>
      </c>
      <c r="AH86" s="41" t="n">
        <v>464441638.49375403</v>
      </c>
      <c r="AI86" s="41" t="n">
        <v>572802999.39714801</v>
      </c>
      <c r="AJ86" s="41" t="n">
        <v>570061667.39611197</v>
      </c>
      <c r="AK86" s="41" t="n">
        <v>325588904.94075602</v>
      </c>
      <c r="AL86" s="41" t="n">
        <v>198957147.899872</v>
      </c>
      <c r="AM86" s="41" t="n">
        <v>57744109.732257098</v>
      </c>
      <c r="AN86" s="41" t="n">
        <v>175477844.344367</v>
      </c>
      <c r="AO86" s="41" t="n">
        <v>116879783.93279999</v>
      </c>
      <c r="AP86" s="41" t="n">
        <v>47819948.2286103</v>
      </c>
      <c r="AQ86" s="41" t="n">
        <v>13546904.3183266</v>
      </c>
      <c r="AR86" s="41" t="n">
        <v>-17081861.462446202</v>
      </c>
      <c r="AS86" s="41" t="n">
        <v>32373468.091329001</v>
      </c>
      <c r="AT86" s="41" t="n">
        <v>3435361.6642999998</v>
      </c>
      <c r="AU86" s="41" t="n">
        <v>14620048.0086975</v>
      </c>
      <c r="AV86" s="41"/>
    </row>
    <row r="87">
      <c r="A87" t="str">
        <f t="shared" si="7"/>
        <v>Unlabeled</v>
      </c>
      <c r="B87" t="str">
        <f t="shared" si="8"/>
        <v>Ships &amp; Submarines</v>
      </c>
      <c r="C87" s="41" t="n">
        <f t="shared" si="9"/>
        <v>949452.83205067401</v>
      </c>
      <c r="D87" s="41" t="n">
        <f t="shared" si="10"/>
        <v>3474342.9285470699</v>
      </c>
      <c r="E87" s="41" t="n">
        <f t="shared" si="11"/>
        <v>1709716.6362000001</v>
      </c>
      <c r="F87" s="41" t="n">
        <f t="shared" si="12"/>
        <v>222890.551343144</v>
      </c>
      <c r="G87" s="17" t="n">
        <f t="shared" si="13"/>
        <v>-0.50790216413237488</v>
      </c>
      <c r="H87" s="17" t="n">
        <f t="shared" si="14"/>
        <v>0.80073888716227382</v>
      </c>
      <c r="I87" s="17" t="n">
        <f t="shared" si="15"/>
        <v>0.13036695474785717</v>
      </c>
      <c r="J87" s="17" t="n">
        <f t="shared" si="16"/>
        <v>4.1265538241497213E-6</v>
      </c>
      <c r="K87" s="17" t="n">
        <f>AU87/SUM(AU77:AU$149)</f>
        <v>1.0818828305133944E-6</v>
      </c>
      <c r="L87" t="s">
        <v>336</v>
      </c>
      <c r="M87" t="s">
        <v>348</v>
      </c>
      <c r="N87" s="41" t="n">
        <v>21228143918.8223</v>
      </c>
      <c r="O87" s="41" t="n">
        <v>18255763741.932301</v>
      </c>
      <c r="P87" s="41" t="n">
        <v>16101818741.1213</v>
      </c>
      <c r="Q87" s="41" t="n">
        <v>17383554422.253799</v>
      </c>
      <c r="R87" s="41" t="n">
        <v>13228605702.3603</v>
      </c>
      <c r="S87" s="41" t="n">
        <v>16925701573.5089</v>
      </c>
      <c r="T87" s="41" t="n">
        <v>13714338594.7575</v>
      </c>
      <c r="U87" s="41" t="n">
        <v>14102066190.5562</v>
      </c>
      <c r="V87" s="41" t="n">
        <v>15646035550.261101</v>
      </c>
      <c r="W87" s="41" t="n">
        <v>13723041606.572701</v>
      </c>
      <c r="X87" s="41" t="n">
        <v>185425733.63879001</v>
      </c>
      <c r="Y87" s="41" t="n">
        <v>204637292.82661501</v>
      </c>
      <c r="Z87" s="41" t="n">
        <v>713839438.49215305</v>
      </c>
      <c r="AA87" s="41" t="n">
        <v>240247395.03189</v>
      </c>
      <c r="AB87" s="41" t="n">
        <v>244980704.604083</v>
      </c>
      <c r="AC87" s="41" t="n">
        <v>160414571.35034099</v>
      </c>
      <c r="AD87" s="41" t="n">
        <v>160660955.164579</v>
      </c>
      <c r="AE87" s="41" t="n">
        <v>75310200.486901402</v>
      </c>
      <c r="AF87" s="41" t="n">
        <v>21310624.561065398</v>
      </c>
      <c r="AG87" s="41" t="n">
        <v>42153567.9296408</v>
      </c>
      <c r="AH87" s="41" t="n">
        <v>12872601.5166621</v>
      </c>
      <c r="AI87" s="41" t="n">
        <v>10646455.629043501</v>
      </c>
      <c r="AJ87" s="41" t="n">
        <v>2199240.7626151498</v>
      </c>
      <c r="AK87" s="41" t="n">
        <v>2568045.8080088799</v>
      </c>
      <c r="AL87" s="41" t="n">
        <v>1615777.3313746599</v>
      </c>
      <c r="AM87" s="41" t="n">
        <v>949452.83205067401</v>
      </c>
      <c r="AN87" s="41" t="n">
        <v>-6779095.9960179403</v>
      </c>
      <c r="AO87" s="41" t="n">
        <v>1884310.7576212699</v>
      </c>
      <c r="AP87" s="41" t="n">
        <v>378811.47713641601</v>
      </c>
      <c r="AQ87" s="41" t="n">
        <v>262183.99388820602</v>
      </c>
      <c r="AR87" s="41" t="n">
        <v>587590.18006568705</v>
      </c>
      <c r="AS87" s="41" t="n">
        <v>3474342.9285470699</v>
      </c>
      <c r="AT87" s="41" t="n">
        <v>1709716.6362000001</v>
      </c>
      <c r="AU87" s="41" t="n">
        <v>222890.551343144</v>
      </c>
      <c r="AV87" s="41"/>
    </row>
    <row r="88">
      <c r="A88" t="str">
        <f t="shared" si="7"/>
        <v>Unlabeled</v>
      </c>
      <c r="B88" t="str">
        <f t="shared" si="8"/>
        <v>Space Systems</v>
      </c>
      <c r="C88" s="41" t="n">
        <f t="shared" si="9"/>
        <v>68423.505994258405</v>
      </c>
      <c r="D88" s="41" t="n">
        <f t="shared" si="10"/>
        <v>0</v>
      </c>
      <c r="E88" s="41" t="n">
        <f t="shared" si="11"/>
        <v>0</v>
      </c>
      <c r="F88" s="41" t="n">
        <f t="shared" si="12"/>
        <v>0</v>
      </c>
      <c r="G88" s="17" t="e">
        <f t="shared" si="13"/>
        <v>#DIV/0!</v>
      </c>
      <c r="H88" s="17" t="n">
        <f t="shared" si="14"/>
        <v>-1</v>
      </c>
      <c r="I88" s="17" t="e">
        <f t="shared" si="15"/>
        <v>#DIV/0!</v>
      </c>
      <c r="J88" s="17" t="n">
        <f t="shared" si="16"/>
        <v>0</v>
      </c>
      <c r="K88" s="17" t="n">
        <f>AU88/SUM(AU77:AU$149)</f>
        <v>0</v>
      </c>
      <c r="L88" t="s">
        <v>336</v>
      </c>
      <c r="M88" t="s">
        <v>349</v>
      </c>
      <c r="N88" s="41" t="n">
        <v>10154930808.5306</v>
      </c>
      <c r="O88" s="41" t="n">
        <v>8705023523.2999001</v>
      </c>
      <c r="P88" s="41" t="n">
        <v>6004528138.3619804</v>
      </c>
      <c r="Q88" s="41" t="n">
        <v>6907301236.6446695</v>
      </c>
      <c r="R88" s="41" t="n">
        <v>6632410715.0839996</v>
      </c>
      <c r="S88" s="41" t="n">
        <v>6047222098.5070601</v>
      </c>
      <c r="T88" s="41" t="n">
        <v>5076672539.0463104</v>
      </c>
      <c r="U88" s="41" t="n">
        <v>5376821437.83218</v>
      </c>
      <c r="V88" s="41" t="n">
        <v>5930753132.0048504</v>
      </c>
      <c r="W88" s="41" t="n">
        <v>5789712387.5574598</v>
      </c>
      <c r="X88" s="41" t="n">
        <v>23975970.0871494</v>
      </c>
      <c r="Y88" s="41" t="n">
        <v>15887325.969409199</v>
      </c>
      <c r="Z88" s="41" t="n">
        <v>8014162.5266680904</v>
      </c>
      <c r="AA88" s="41" t="n">
        <v>701445.64348578197</v>
      </c>
      <c r="AB88" s="41" t="n">
        <v>1836160.84560225</v>
      </c>
      <c r="AC88" s="41" t="n">
        <v>4024206.2608495299</v>
      </c>
      <c r="AD88" s="41" t="n">
        <v>1776783.2379019</v>
      </c>
      <c r="AE88" s="41" t="n">
        <v>0</v>
      </c>
      <c r="AF88" s="41" t="n">
        <v>4025.70763038929</v>
      </c>
      <c r="AG88" s="41" t="n">
        <v>31124.159955813699</v>
      </c>
      <c r="AH88" s="41" t="n">
        <v>119611.26008183599</v>
      </c>
      <c r="AI88" s="41" t="n">
        <v>2278.1788543548</v>
      </c>
      <c r="AJ88" s="41"/>
      <c r="AK88" s="41"/>
      <c r="AL88" s="41" t="n">
        <v>69182.168967123507</v>
      </c>
      <c r="AM88" s="41" t="n">
        <v>68423.505994258405</v>
      </c>
      <c r="AN88" s="41" t="n">
        <v>19340.687239290601</v>
      </c>
      <c r="AO88" s="41" t="n">
        <v>4674.8955939789203</v>
      </c>
      <c r="AP88" s="41" t="n">
        <v>4748.5932875046101</v>
      </c>
      <c r="AQ88" s="41" t="n">
        <v>-65389.199214389002</v>
      </c>
      <c r="AR88" s="41"/>
      <c r="AS88" s="41"/>
      <c r="AT88" s="41"/>
      <c r="AU88" s="41"/>
      <c r="AV88" s="41"/>
    </row>
    <row r="89">
      <c r="A89" t="str">
        <f t="shared" si="7"/>
        <v>Unlabeled</v>
      </c>
      <c r="B89" t="str">
        <f t="shared" si="8"/>
        <v>Unlabeled</v>
      </c>
      <c r="C89" s="41" t="n">
        <f t="shared" si="9"/>
        <v>11994.475670755801</v>
      </c>
      <c r="D89" s="41" t="n">
        <f t="shared" si="10"/>
        <v>10692.875949243</v>
      </c>
      <c r="E89" s="41" t="n">
        <f t="shared" si="11"/>
        <v>563190.9375</v>
      </c>
      <c r="F89" s="41" t="n">
        <f t="shared" si="12"/>
        <v>10633.717006012101</v>
      </c>
      <c r="G89" s="17" t="n">
        <f t="shared" si="13"/>
        <v>51.669734519820274</v>
      </c>
      <c r="H89" s="17" t="n">
        <f t="shared" si="14"/>
        <v>45.954193993918203</v>
      </c>
      <c r="I89" s="17" t="n">
        <f t="shared" si="15"/>
        <v>1.8881193389252825E-2</v>
      </c>
      <c r="J89" s="17" t="n">
        <f t="shared" si="16"/>
        <v>1.3593116354254327E-6</v>
      </c>
      <c r="K89" s="17" t="n">
        <f>AU89/SUM(AU77:AU$149)</f>
        <v>5.1614731014916395E-8</v>
      </c>
      <c r="L89" t="s">
        <v>336</v>
      </c>
      <c r="M89" t="s">
        <v>336</v>
      </c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 t="n">
        <v>2185406.2207901301</v>
      </c>
      <c r="Y89" s="41" t="n">
        <v>1640608.0959521499</v>
      </c>
      <c r="Z89" s="41" t="n">
        <v>2133274.6509989998</v>
      </c>
      <c r="AA89" s="41" t="n">
        <v>4694592.7532295296</v>
      </c>
      <c r="AB89" s="41" t="n">
        <v>0</v>
      </c>
      <c r="AC89" s="41" t="n">
        <v>81769.916425371004</v>
      </c>
      <c r="AD89" s="41" t="n">
        <v>-476931.02899749001</v>
      </c>
      <c r="AE89" s="41" t="n">
        <v>117793.675482413</v>
      </c>
      <c r="AF89" s="41" t="n">
        <v>108966.614034805</v>
      </c>
      <c r="AG89" s="41" t="n">
        <v>400208.78647696</v>
      </c>
      <c r="AH89" s="41" t="n">
        <v>-4490.0205426681096</v>
      </c>
      <c r="AI89" s="41" t="n">
        <v>3838.2874086308102</v>
      </c>
      <c r="AJ89" s="41"/>
      <c r="AK89" s="41"/>
      <c r="AL89" s="41"/>
      <c r="AM89" s="41" t="n">
        <v>11994.475670755801</v>
      </c>
      <c r="AN89" s="41" t="n">
        <v>2067.7810695266999</v>
      </c>
      <c r="AO89" s="41" t="n">
        <v>1572929.39623693</v>
      </c>
      <c r="AP89" s="41"/>
      <c r="AQ89" s="41"/>
      <c r="AR89" s="41" t="n">
        <v>347656.57256334298</v>
      </c>
      <c r="AS89" s="41" t="n">
        <v>10692.875949243</v>
      </c>
      <c r="AT89" s="41" t="n">
        <v>563190.9375</v>
      </c>
      <c r="AU89" s="41" t="n">
        <v>10633.717006012101</v>
      </c>
      <c r="AV89" s="41"/>
    </row>
    <row r="90">
      <c r="A90" t="str">
        <f t="shared" si="7"/>
        <v>International</v>
      </c>
      <c r="B90" t="str">
        <f t="shared" si="8"/>
        <v>Aircraft</v>
      </c>
      <c r="C90" s="41" t="n">
        <f t="shared" si="9"/>
        <v>738236538.74136996</v>
      </c>
      <c r="D90" s="41" t="n">
        <f t="shared" si="10"/>
        <v>483390829.42709702</v>
      </c>
      <c r="E90" s="41" t="n">
        <f t="shared" si="11"/>
        <v>1122755529.6463001</v>
      </c>
      <c r="F90" s="41" t="n">
        <f t="shared" si="12"/>
        <v>326286549.82263303</v>
      </c>
      <c r="G90" s="17" t="n">
        <f t="shared" si="13"/>
        <v>1.3226661767186658</v>
      </c>
      <c r="H90" s="17" t="n">
        <f t="shared" si="14"/>
        <v>0.52086149997465858</v>
      </c>
      <c r="I90" s="17" t="n">
        <f t="shared" si="15"/>
        <v>0.29061228487150947</v>
      </c>
      <c r="J90" s="17" t="n">
        <f t="shared" si="16"/>
        <v>2.7098707624116556E-3</v>
      </c>
      <c r="K90" s="17" t="n">
        <f>AU90/SUM(AU77:AU$149)</f>
        <v>1.583754062042335E-3</v>
      </c>
      <c r="L90" t="s">
        <v>350</v>
      </c>
      <c r="M90" t="s">
        <v>339</v>
      </c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 t="n">
        <v>291805993.088521</v>
      </c>
      <c r="Y90" s="41" t="n">
        <v>231475565.726367</v>
      </c>
      <c r="Z90" s="41" t="n">
        <v>270080326.04772502</v>
      </c>
      <c r="AA90" s="41" t="n">
        <v>318266729.22449702</v>
      </c>
      <c r="AB90" s="41" t="n">
        <v>383820078.40503502</v>
      </c>
      <c r="AC90" s="41" t="n">
        <v>637413468.01817501</v>
      </c>
      <c r="AD90" s="41" t="n">
        <v>661713670.01383603</v>
      </c>
      <c r="AE90" s="41" t="n">
        <v>754665881.40012801</v>
      </c>
      <c r="AF90" s="41" t="n">
        <v>754283446.69372797</v>
      </c>
      <c r="AG90" s="41" t="n">
        <v>918798300.28822899</v>
      </c>
      <c r="AH90" s="41" t="n">
        <v>909093847.55942202</v>
      </c>
      <c r="AI90" s="41" t="n">
        <v>1175893484.50876</v>
      </c>
      <c r="AJ90" s="41" t="n">
        <v>1068813004.47451</v>
      </c>
      <c r="AK90" s="41" t="n">
        <v>1698883611.15149</v>
      </c>
      <c r="AL90" s="41" t="n">
        <v>976267957.66325605</v>
      </c>
      <c r="AM90" s="41" t="n">
        <v>738236538.74136996</v>
      </c>
      <c r="AN90" s="41" t="n">
        <v>764907800.80082798</v>
      </c>
      <c r="AO90" s="41" t="n">
        <v>666024760.43538404</v>
      </c>
      <c r="AP90" s="41" t="n">
        <v>701209594.20714402</v>
      </c>
      <c r="AQ90" s="41" t="n">
        <v>1037754340.62046</v>
      </c>
      <c r="AR90" s="41" t="n">
        <v>715686816.15044701</v>
      </c>
      <c r="AS90" s="41" t="n">
        <v>483390829.42709702</v>
      </c>
      <c r="AT90" s="41" t="n">
        <v>1122755529.6463001</v>
      </c>
      <c r="AU90" s="41" t="n">
        <v>326286549.82263303</v>
      </c>
      <c r="AV90" s="41"/>
    </row>
    <row r="91">
      <c r="A91" t="str">
        <f t="shared" si="7"/>
        <v>International</v>
      </c>
      <c r="B91" t="str">
        <f t="shared" si="8"/>
        <v>Electronics, Comms, &amp; Sensors</v>
      </c>
      <c r="C91" s="41" t="n">
        <f t="shared" si="9"/>
        <v>455225941.85288799</v>
      </c>
      <c r="D91" s="41" t="n">
        <f t="shared" si="10"/>
        <v>604218430.67426097</v>
      </c>
      <c r="E91" s="41" t="n">
        <f t="shared" si="11"/>
        <v>557669285.31930006</v>
      </c>
      <c r="F91" s="41" t="n">
        <f t="shared" si="12"/>
        <v>254207417.21023601</v>
      </c>
      <c r="G91" s="17" t="n">
        <f t="shared" si="13"/>
        <v>-7.7040260594195553E-2</v>
      </c>
      <c r="H91" s="17" t="n">
        <f t="shared" si="14"/>
        <v>0.22503845683627133</v>
      </c>
      <c r="I91" s="17" t="n">
        <f t="shared" si="15"/>
        <v>0.45583901409360672</v>
      </c>
      <c r="J91" s="17" t="n">
        <f t="shared" si="16"/>
        <v>1.34598463465849E-3</v>
      </c>
      <c r="K91" s="17" t="n">
        <f>AU91/SUM(AU77:AU$149)</f>
        <v>1.2338909765874607E-3</v>
      </c>
      <c r="L91" t="s">
        <v>350</v>
      </c>
      <c r="M91" t="s">
        <v>340</v>
      </c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 t="n">
        <v>69353024.687854305</v>
      </c>
      <c r="Y91" s="41" t="n">
        <v>68587728.002709106</v>
      </c>
      <c r="Z91" s="41" t="n">
        <v>94744001.167445198</v>
      </c>
      <c r="AA91" s="41" t="n">
        <v>207429975.015055</v>
      </c>
      <c r="AB91" s="41" t="n">
        <v>198218999.881374</v>
      </c>
      <c r="AC91" s="41" t="n">
        <v>189285702.12290299</v>
      </c>
      <c r="AD91" s="41" t="n">
        <v>402479920.20872802</v>
      </c>
      <c r="AE91" s="41" t="n">
        <v>462604458.63738102</v>
      </c>
      <c r="AF91" s="41" t="n">
        <v>676341318.37960505</v>
      </c>
      <c r="AG91" s="41" t="n">
        <v>563156841.11030495</v>
      </c>
      <c r="AH91" s="41" t="n">
        <v>1044742360.2180001</v>
      </c>
      <c r="AI91" s="41" t="n">
        <v>613249605.21272004</v>
      </c>
      <c r="AJ91" s="41" t="n">
        <v>780938798.49917495</v>
      </c>
      <c r="AK91" s="41" t="n">
        <v>805435742.41223896</v>
      </c>
      <c r="AL91" s="41" t="n">
        <v>863629484.79938102</v>
      </c>
      <c r="AM91" s="41" t="n">
        <v>455225941.85288799</v>
      </c>
      <c r="AN91" s="41" t="n">
        <v>833084651.727844</v>
      </c>
      <c r="AO91" s="41" t="n">
        <v>637590597.79002595</v>
      </c>
      <c r="AP91" s="41" t="n">
        <v>571836794.58960998</v>
      </c>
      <c r="AQ91" s="41" t="n">
        <v>705480834.09462202</v>
      </c>
      <c r="AR91" s="41" t="n">
        <v>557654962.42019606</v>
      </c>
      <c r="AS91" s="41" t="n">
        <v>604218430.67426097</v>
      </c>
      <c r="AT91" s="41" t="n">
        <v>557669285.31930006</v>
      </c>
      <c r="AU91" s="41" t="n">
        <v>254207417.21023601</v>
      </c>
      <c r="AV91" s="41"/>
    </row>
    <row r="92">
      <c r="A92" t="str">
        <f t="shared" si="7"/>
        <v>International</v>
      </c>
      <c r="B92" t="str">
        <f t="shared" si="8"/>
        <v>Facilities and Construction</v>
      </c>
      <c r="C92" s="41" t="n">
        <f t="shared" si="9"/>
        <v>3799829956.3818302</v>
      </c>
      <c r="D92" s="41" t="n">
        <f t="shared" si="10"/>
        <v>3364456189.3331099</v>
      </c>
      <c r="E92" s="41" t="n">
        <f t="shared" si="11"/>
        <v>4268543769.7567</v>
      </c>
      <c r="F92" s="41" t="n">
        <f t="shared" si="12"/>
        <v>1742190039.54895</v>
      </c>
      <c r="G92" s="17" t="n">
        <f t="shared" si="13"/>
        <v>0.26871729918492271</v>
      </c>
      <c r="H92" s="17" t="n">
        <f t="shared" si="14"/>
        <v>0.1233512601235387</v>
      </c>
      <c r="I92" s="17" t="n">
        <f t="shared" si="15"/>
        <v>0.40814622820378199</v>
      </c>
      <c r="J92" s="17" t="n">
        <f t="shared" si="16"/>
        <v>1.0302511681578721E-2</v>
      </c>
      <c r="K92" s="17" t="n">
        <f>AU92/SUM(AU77:AU$149)</f>
        <v>8.4563723312690228E-3</v>
      </c>
      <c r="L92" t="s">
        <v>350</v>
      </c>
      <c r="M92" t="s">
        <v>341</v>
      </c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 t="n">
        <v>623098116.48369896</v>
      </c>
      <c r="Y92" s="41" t="n">
        <v>823193555.257056</v>
      </c>
      <c r="Z92" s="41" t="n">
        <v>892917397.86916602</v>
      </c>
      <c r="AA92" s="41" t="n">
        <v>892810338.10571504</v>
      </c>
      <c r="AB92" s="41" t="n">
        <v>1274625677.8738599</v>
      </c>
      <c r="AC92" s="41" t="n">
        <v>1920705660.4661601</v>
      </c>
      <c r="AD92" s="41" t="n">
        <v>4269497871.4703798</v>
      </c>
      <c r="AE92" s="41" t="n">
        <v>4280792962.5240202</v>
      </c>
      <c r="AF92" s="41" t="n">
        <v>4144108048.1237798</v>
      </c>
      <c r="AG92" s="41" t="n">
        <v>6218684819.2414198</v>
      </c>
      <c r="AH92" s="41" t="n">
        <v>5369387515.5441799</v>
      </c>
      <c r="AI92" s="41" t="n">
        <v>6085427137.7798204</v>
      </c>
      <c r="AJ92" s="41" t="n">
        <v>5280706452.6458998</v>
      </c>
      <c r="AK92" s="41" t="n">
        <v>3936219005.6603098</v>
      </c>
      <c r="AL92" s="41" t="n">
        <v>4084782629.91047</v>
      </c>
      <c r="AM92" s="41" t="n">
        <v>3799829956.3818302</v>
      </c>
      <c r="AN92" s="41" t="n">
        <v>3986450514.30902</v>
      </c>
      <c r="AO92" s="41" t="n">
        <v>3689004412.6029801</v>
      </c>
      <c r="AP92" s="41" t="n">
        <v>4699117869.1054697</v>
      </c>
      <c r="AQ92" s="41" t="n">
        <v>4047003637.3049302</v>
      </c>
      <c r="AR92" s="41" t="n">
        <v>4494634959.3697395</v>
      </c>
      <c r="AS92" s="41" t="n">
        <v>3364456189.3331099</v>
      </c>
      <c r="AT92" s="41" t="n">
        <v>4268543769.7567</v>
      </c>
      <c r="AU92" s="41" t="n">
        <v>1742190039.54895</v>
      </c>
      <c r="AV92" s="41"/>
    </row>
    <row r="93">
      <c r="A93" t="str">
        <f t="shared" si="7"/>
        <v>International</v>
      </c>
      <c r="B93" t="str">
        <f t="shared" si="8"/>
        <v>Land Vehicles</v>
      </c>
      <c r="C93" s="41" t="n">
        <f t="shared" si="9"/>
        <v>725501990.89296901</v>
      </c>
      <c r="D93" s="41" t="n">
        <f t="shared" si="10"/>
        <v>235196650.14084801</v>
      </c>
      <c r="E93" s="41" t="n">
        <f t="shared" si="11"/>
        <v>191833460.8633</v>
      </c>
      <c r="F93" s="41" t="n">
        <f t="shared" si="12"/>
        <v>129222405.96949799</v>
      </c>
      <c r="G93" s="17" t="n">
        <f t="shared" si="13"/>
        <v>-0.18436992725695656</v>
      </c>
      <c r="H93" s="17" t="n">
        <f t="shared" si="14"/>
        <v>-0.73558520407754391</v>
      </c>
      <c r="I93" s="17" t="n">
        <f t="shared" si="15"/>
        <v>0.67361765454245504</v>
      </c>
      <c r="J93" s="17" t="n">
        <f t="shared" si="16"/>
        <v>4.6300719356907806E-4</v>
      </c>
      <c r="K93" s="17" t="n">
        <f>AU93/SUM(AU77:AU$149)</f>
        <v>6.2722938004133454E-4</v>
      </c>
      <c r="L93" t="s">
        <v>350</v>
      </c>
      <c r="M93" t="s">
        <v>342</v>
      </c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 t="n">
        <v>722182047.60321999</v>
      </c>
      <c r="Y93" s="41" t="n">
        <v>43617173.506496102</v>
      </c>
      <c r="Z93" s="41" t="n">
        <v>70842519.981549501</v>
      </c>
      <c r="AA93" s="41" t="n">
        <v>89982126.591583595</v>
      </c>
      <c r="AB93" s="41" t="n">
        <v>310055641.29153401</v>
      </c>
      <c r="AC93" s="41" t="n">
        <v>737696988.02753901</v>
      </c>
      <c r="AD93" s="41" t="n">
        <v>683588219.86927795</v>
      </c>
      <c r="AE93" s="41" t="n">
        <v>1831212859.5769601</v>
      </c>
      <c r="AF93" s="41" t="n">
        <v>2002865871.92466</v>
      </c>
      <c r="AG93" s="41" t="n">
        <v>1744617941.1988101</v>
      </c>
      <c r="AH93" s="41" t="n">
        <v>4942639821.8460999</v>
      </c>
      <c r="AI93" s="41" t="n">
        <v>2388129554.87819</v>
      </c>
      <c r="AJ93" s="41" t="n">
        <v>691236133.23404598</v>
      </c>
      <c r="AK93" s="41" t="n">
        <v>372004158.64081401</v>
      </c>
      <c r="AL93" s="41" t="n">
        <v>388992094.29111898</v>
      </c>
      <c r="AM93" s="41" t="n">
        <v>725501990.89296901</v>
      </c>
      <c r="AN93" s="41" t="n">
        <v>357660921.70941198</v>
      </c>
      <c r="AO93" s="41" t="n">
        <v>316179109.51553202</v>
      </c>
      <c r="AP93" s="41" t="n">
        <v>432840636.51407599</v>
      </c>
      <c r="AQ93" s="41" t="n">
        <v>423526904.47747499</v>
      </c>
      <c r="AR93" s="41" t="n">
        <v>405539940.40644002</v>
      </c>
      <c r="AS93" s="41" t="n">
        <v>235196650.14084801</v>
      </c>
      <c r="AT93" s="41" t="n">
        <v>191833460.8633</v>
      </c>
      <c r="AU93" s="41" t="n">
        <v>129222405.96949799</v>
      </c>
      <c r="AV93" s="41"/>
    </row>
    <row r="94">
      <c r="A94" t="str">
        <f t="shared" si="7"/>
        <v>International</v>
      </c>
      <c r="B94" t="str">
        <f t="shared" si="8"/>
        <v>Missile Defense</v>
      </c>
      <c r="C94" s="41" t="n">
        <f t="shared" si="9"/>
        <v>15014655.160311799</v>
      </c>
      <c r="D94" s="41" t="n">
        <f t="shared" si="10"/>
        <v>6640751.5836020997</v>
      </c>
      <c r="E94" s="41" t="n">
        <f t="shared" si="11"/>
        <v>4495018.33</v>
      </c>
      <c r="F94" s="41" t="n">
        <f t="shared" si="12"/>
        <v>5750453.84421374</v>
      </c>
      <c r="G94" s="17" t="n">
        <f t="shared" si="13"/>
        <v>-0.32311602483377388</v>
      </c>
      <c r="H94" s="17" t="n">
        <f t="shared" si="14"/>
        <v>-0.70062460429449813</v>
      </c>
      <c r="I94" s="17" t="n">
        <f t="shared" si="15"/>
        <v>1.2792948597861979</v>
      </c>
      <c r="J94" s="17" t="n">
        <f t="shared" si="16"/>
        <v>1.0849128262863068E-5</v>
      </c>
      <c r="K94" s="17" t="n">
        <f>AU94/SUM(AU77:AU$149)</f>
        <v>2.7911983007914774E-5</v>
      </c>
      <c r="L94" t="s">
        <v>350</v>
      </c>
      <c r="M94" t="s">
        <v>343</v>
      </c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 t="n">
        <v>-14515.9446404463</v>
      </c>
      <c r="Z94" s="41" t="n">
        <v>2365177.8457179298</v>
      </c>
      <c r="AA94" s="41" t="n">
        <v>3119975.1811840702</v>
      </c>
      <c r="AB94" s="41" t="n">
        <v>3007357.4446295099</v>
      </c>
      <c r="AC94" s="41" t="n">
        <v>6291366.3646525098</v>
      </c>
      <c r="AD94" s="41" t="n">
        <v>3065569.8998358799</v>
      </c>
      <c r="AE94" s="41" t="n">
        <v>4195273.9107865999</v>
      </c>
      <c r="AF94" s="41" t="n">
        <v>9632630.7480421606</v>
      </c>
      <c r="AG94" s="41" t="n">
        <v>14896295.0901764</v>
      </c>
      <c r="AH94" s="41" t="n">
        <v>42555542.837925099</v>
      </c>
      <c r="AI94" s="41" t="n">
        <v>77349504.932814702</v>
      </c>
      <c r="AJ94" s="41" t="n">
        <v>43972028.913361803</v>
      </c>
      <c r="AK94" s="41" t="n">
        <v>30396635.066307999</v>
      </c>
      <c r="AL94" s="41" t="n">
        <v>29056865.452226698</v>
      </c>
      <c r="AM94" s="41" t="n">
        <v>15014655.160311799</v>
      </c>
      <c r="AN94" s="41" t="n">
        <v>9767713.5406645406</v>
      </c>
      <c r="AO94" s="41" t="n">
        <v>8601248.0741738398</v>
      </c>
      <c r="AP94" s="41" t="n">
        <v>7781028.4669070002</v>
      </c>
      <c r="AQ94" s="41" t="n">
        <v>6878823.2696038904</v>
      </c>
      <c r="AR94" s="41" t="n">
        <v>6824544.3547222205</v>
      </c>
      <c r="AS94" s="41" t="n">
        <v>6640751.5836020997</v>
      </c>
      <c r="AT94" s="41" t="n">
        <v>4495018.33</v>
      </c>
      <c r="AU94" s="41" t="n">
        <v>5750453.84421374</v>
      </c>
      <c r="AV94" s="41"/>
    </row>
    <row r="95">
      <c r="A95" t="str">
        <f t="shared" si="7"/>
        <v>International</v>
      </c>
      <c r="B95" t="str">
        <f t="shared" si="8"/>
        <v>Ordnance and Missiles</v>
      </c>
      <c r="C95" s="41" t="n">
        <f t="shared" si="9"/>
        <v>224080872.04705501</v>
      </c>
      <c r="D95" s="41" t="n">
        <f t="shared" si="10"/>
        <v>693225325.79567695</v>
      </c>
      <c r="E95" s="41" t="n">
        <f t="shared" si="11"/>
        <v>620763272.72549999</v>
      </c>
      <c r="F95" s="41" t="n">
        <f t="shared" si="12"/>
        <v>922780102.71414697</v>
      </c>
      <c r="G95" s="17" t="n">
        <f t="shared" si="13"/>
        <v>-0.10452886006004725</v>
      </c>
      <c r="H95" s="17" t="n">
        <f t="shared" si="14"/>
        <v>1.7702644453969509</v>
      </c>
      <c r="I95" s="17" t="n">
        <f t="shared" si="15"/>
        <v>1.4865249657290824</v>
      </c>
      <c r="J95" s="17" t="n">
        <f t="shared" si="16"/>
        <v>1.4982676092165337E-3</v>
      </c>
      <c r="K95" s="17" t="n">
        <f>AU95/SUM(AU77:AU$149)</f>
        <v>4.4790590872955394E-3</v>
      </c>
      <c r="L95" t="s">
        <v>350</v>
      </c>
      <c r="M95" t="s">
        <v>344</v>
      </c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 t="n">
        <v>51688729.541282803</v>
      </c>
      <c r="Y95" s="41" t="n">
        <v>54639447.975882903</v>
      </c>
      <c r="Z95" s="41" t="n">
        <v>117759326.469521</v>
      </c>
      <c r="AA95" s="41" t="n">
        <v>261771377.23314101</v>
      </c>
      <c r="AB95" s="41" t="n">
        <v>318365530.93901199</v>
      </c>
      <c r="AC95" s="41" t="n">
        <v>590998746.066064</v>
      </c>
      <c r="AD95" s="41" t="n">
        <v>586112154.33492601</v>
      </c>
      <c r="AE95" s="41" t="n">
        <v>902016923.99343097</v>
      </c>
      <c r="AF95" s="41" t="n">
        <v>2021461506.8173499</v>
      </c>
      <c r="AG95" s="41" t="n">
        <v>881943002.38745904</v>
      </c>
      <c r="AH95" s="41" t="n">
        <v>873773572.24805403</v>
      </c>
      <c r="AI95" s="41" t="n">
        <v>781868514.64748204</v>
      </c>
      <c r="AJ95" s="41" t="n">
        <v>612172709.12576795</v>
      </c>
      <c r="AK95" s="41" t="n">
        <v>274383362.38637698</v>
      </c>
      <c r="AL95" s="41" t="n">
        <v>267464241.32846701</v>
      </c>
      <c r="AM95" s="41" t="n">
        <v>224080872.04705501</v>
      </c>
      <c r="AN95" s="41" t="n">
        <v>282846202.684223</v>
      </c>
      <c r="AO95" s="41" t="n">
        <v>971866278.60284305</v>
      </c>
      <c r="AP95" s="41" t="n">
        <v>476345009.49270499</v>
      </c>
      <c r="AQ95" s="41" t="n">
        <v>875030735.10803103</v>
      </c>
      <c r="AR95" s="41" t="n">
        <v>539797819.96193099</v>
      </c>
      <c r="AS95" s="41" t="n">
        <v>693225325.79567695</v>
      </c>
      <c r="AT95" s="41" t="n">
        <v>620763272.72549999</v>
      </c>
      <c r="AU95" s="41" t="n">
        <v>922780102.71414697</v>
      </c>
      <c r="AV95" s="41"/>
    </row>
    <row r="96">
      <c r="A96" t="str">
        <f t="shared" si="7"/>
        <v>International</v>
      </c>
      <c r="B96" t="str">
        <f t="shared" si="8"/>
        <v>Other Products</v>
      </c>
      <c r="C96" s="41" t="n">
        <f t="shared" si="9"/>
        <v>4824713903.3694897</v>
      </c>
      <c r="D96" s="41" t="n">
        <f t="shared" si="10"/>
        <v>3542482524.6090999</v>
      </c>
      <c r="E96" s="41" t="n">
        <f t="shared" si="11"/>
        <v>5752487022.5262003</v>
      </c>
      <c r="F96" s="41" t="n">
        <f t="shared" si="12"/>
        <v>2332223400.6115298</v>
      </c>
      <c r="G96" s="17" t="n">
        <f t="shared" si="13"/>
        <v>0.62385755824186218</v>
      </c>
      <c r="H96" s="17" t="n">
        <f t="shared" si="14"/>
        <v>0.19229598640217227</v>
      </c>
      <c r="I96" s="17" t="n">
        <f t="shared" si="15"/>
        <v>0.40542871135193553</v>
      </c>
      <c r="J96" s="17" t="n">
        <f t="shared" si="16"/>
        <v>1.3884141277315328E-2</v>
      </c>
      <c r="K96" s="17" t="n">
        <f>AU96/SUM(AU77:AU$149)</f>
        <v>1.1320320394195069E-2</v>
      </c>
      <c r="L96" t="s">
        <v>350</v>
      </c>
      <c r="M96" t="s">
        <v>345</v>
      </c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 t="n">
        <v>283387047.47097301</v>
      </c>
      <c r="Y96" s="41" t="n">
        <v>324015197.42738497</v>
      </c>
      <c r="Z96" s="41" t="n">
        <v>1160910779.83427</v>
      </c>
      <c r="AA96" s="41" t="n">
        <v>999936725.67663598</v>
      </c>
      <c r="AB96" s="41" t="n">
        <v>1190971184.6651299</v>
      </c>
      <c r="AC96" s="41" t="n">
        <v>1019655170.2191401</v>
      </c>
      <c r="AD96" s="41" t="n">
        <v>6138242927.9672899</v>
      </c>
      <c r="AE96" s="41" t="n">
        <v>8150112518.8927698</v>
      </c>
      <c r="AF96" s="41" t="n">
        <v>11139158324.3659</v>
      </c>
      <c r="AG96" s="41" t="n">
        <v>14807062441.453501</v>
      </c>
      <c r="AH96" s="41" t="n">
        <v>14182020939.9956</v>
      </c>
      <c r="AI96" s="41" t="n">
        <v>12417366343.1166</v>
      </c>
      <c r="AJ96" s="41" t="n">
        <v>13211986209.997101</v>
      </c>
      <c r="AK96" s="41" t="n">
        <v>13225469727.9391</v>
      </c>
      <c r="AL96" s="41" t="n">
        <v>7025446470.7707396</v>
      </c>
      <c r="AM96" s="41" t="n">
        <v>4824713903.3694897</v>
      </c>
      <c r="AN96" s="41" t="n">
        <v>3672389227.9993</v>
      </c>
      <c r="AO96" s="41" t="n">
        <v>3558201913.9084501</v>
      </c>
      <c r="AP96" s="41" t="n">
        <v>4332882241.9327497</v>
      </c>
      <c r="AQ96" s="41" t="n">
        <v>3838301162.1051998</v>
      </c>
      <c r="AR96" s="41" t="n">
        <v>2935807703.2856498</v>
      </c>
      <c r="AS96" s="41" t="n">
        <v>3542482524.6090999</v>
      </c>
      <c r="AT96" s="41" t="n">
        <v>5752487022.5262003</v>
      </c>
      <c r="AU96" s="41" t="n">
        <v>2332223400.6115298</v>
      </c>
      <c r="AV96" s="41"/>
    </row>
    <row r="97">
      <c r="A97" t="str">
        <f t="shared" si="7"/>
        <v>International</v>
      </c>
      <c r="B97" t="str">
        <f t="shared" si="8"/>
        <v>Other R&amp;D and Knowledge Based</v>
      </c>
      <c r="C97" s="41" t="n">
        <f t="shared" si="9"/>
        <v>1335118603.2029099</v>
      </c>
      <c r="D97" s="41" t="n">
        <f t="shared" si="10"/>
        <v>1460386861.5908201</v>
      </c>
      <c r="E97" s="41" t="n">
        <f t="shared" si="11"/>
        <v>1008880092.5682</v>
      </c>
      <c r="F97" s="41" t="n">
        <f t="shared" si="12"/>
        <v>103414396.82550199</v>
      </c>
      <c r="G97" s="17" t="n">
        <f t="shared" si="13"/>
        <v>-0.30916928993101689</v>
      </c>
      <c r="H97" s="17" t="n">
        <f t="shared" si="14"/>
        <v>-0.2443517076700702</v>
      </c>
      <c r="I97" s="17" t="n">
        <f t="shared" si="15"/>
        <v>0.10250415048060948</v>
      </c>
      <c r="J97" s="17" t="n">
        <f t="shared" si="16"/>
        <v>2.4350222229508828E-3</v>
      </c>
      <c r="K97" s="17" t="n">
        <f>AU97/SUM(AU77:AU$149)</f>
        <v>5.019605347970302E-4</v>
      </c>
      <c r="L97" t="s">
        <v>350</v>
      </c>
      <c r="M97" t="s">
        <v>346</v>
      </c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 t="n">
        <v>13914520.157177599</v>
      </c>
      <c r="Y97" s="41" t="n">
        <v>21878510.004946802</v>
      </c>
      <c r="Z97" s="41" t="n">
        <v>45007228.256209701</v>
      </c>
      <c r="AA97" s="41" t="n">
        <v>36920414.200989597</v>
      </c>
      <c r="AB97" s="41" t="n">
        <v>53607500.299764298</v>
      </c>
      <c r="AC97" s="41" t="n">
        <v>56290225.239916801</v>
      </c>
      <c r="AD97" s="41" t="n">
        <v>191445617.09066001</v>
      </c>
      <c r="AE97" s="41" t="n">
        <v>331941317.90284699</v>
      </c>
      <c r="AF97" s="41" t="n">
        <v>565692369.477404</v>
      </c>
      <c r="AG97" s="41" t="n">
        <v>509030788.65211099</v>
      </c>
      <c r="AH97" s="41" t="n">
        <v>1201351599.21439</v>
      </c>
      <c r="AI97" s="41" t="n">
        <v>625572544.19421995</v>
      </c>
      <c r="AJ97" s="41" t="n">
        <v>483507517.19540101</v>
      </c>
      <c r="AK97" s="41" t="n">
        <v>713476937.22977197</v>
      </c>
      <c r="AL97" s="41" t="n">
        <v>704216465.27325594</v>
      </c>
      <c r="AM97" s="41" t="n">
        <v>1335118603.2029099</v>
      </c>
      <c r="AN97" s="41" t="n">
        <v>692591270.42081201</v>
      </c>
      <c r="AO97" s="41" t="n">
        <v>540551559.510342</v>
      </c>
      <c r="AP97" s="41" t="n">
        <v>770396741.13828599</v>
      </c>
      <c r="AQ97" s="41" t="n">
        <v>786201963.01137805</v>
      </c>
      <c r="AR97" s="41" t="n">
        <v>1047561381.73599</v>
      </c>
      <c r="AS97" s="41" t="n">
        <v>1460386861.5908201</v>
      </c>
      <c r="AT97" s="41" t="n">
        <v>1008880092.5682</v>
      </c>
      <c r="AU97" s="41" t="n">
        <v>103414396.82550199</v>
      </c>
      <c r="AV97" s="41"/>
    </row>
    <row r="98">
      <c r="A98" t="str">
        <f t="shared" si="7"/>
        <v>International</v>
      </c>
      <c r="B98" t="str">
        <f t="shared" si="8"/>
        <v>Other Services</v>
      </c>
      <c r="C98" s="41" t="n">
        <f t="shared" si="9"/>
        <v>517180235.72968501</v>
      </c>
      <c r="D98" s="41" t="n">
        <f t="shared" si="10"/>
        <v>548646771.134161</v>
      </c>
      <c r="E98" s="41" t="n">
        <f t="shared" si="11"/>
        <v>607664546.21420002</v>
      </c>
      <c r="F98" s="41" t="n">
        <f t="shared" si="12"/>
        <v>348092742.91982597</v>
      </c>
      <c r="G98" s="17" t="n">
        <f t="shared" si="13"/>
        <v>0.10756971185310671</v>
      </c>
      <c r="H98" s="17" t="n">
        <f t="shared" si="14"/>
        <v>0.17495701543360709</v>
      </c>
      <c r="I98" s="17" t="n">
        <f t="shared" si="15"/>
        <v>0.57283701194758241</v>
      </c>
      <c r="J98" s="17" t="n">
        <f t="shared" si="16"/>
        <v>1.4666526627205852E-3</v>
      </c>
      <c r="K98" s="17" t="n">
        <f>AU98/SUM(AU77:AU$149)</f>
        <v>1.6895985932194005E-3</v>
      </c>
      <c r="L98" t="s">
        <v>350</v>
      </c>
      <c r="M98" t="s">
        <v>347</v>
      </c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 t="n">
        <v>82771604.584905505</v>
      </c>
      <c r="Y98" s="41" t="n">
        <v>60244434.058054499</v>
      </c>
      <c r="Z98" s="41" t="n">
        <v>106169187.611904</v>
      </c>
      <c r="AA98" s="41" t="n">
        <v>73911188.939934999</v>
      </c>
      <c r="AB98" s="41" t="n">
        <v>151310680.19618401</v>
      </c>
      <c r="AC98" s="41" t="n">
        <v>194200565.36463299</v>
      </c>
      <c r="AD98" s="41" t="n">
        <v>458789624.99879003</v>
      </c>
      <c r="AE98" s="41" t="n">
        <v>460324559.34039301</v>
      </c>
      <c r="AF98" s="41" t="n">
        <v>335237423.88031697</v>
      </c>
      <c r="AG98" s="41" t="n">
        <v>460512620.30133599</v>
      </c>
      <c r="AH98" s="41" t="n">
        <v>789533489.43198001</v>
      </c>
      <c r="AI98" s="41" t="n">
        <v>869564161.69942403</v>
      </c>
      <c r="AJ98" s="41" t="n">
        <v>1121387834.61081</v>
      </c>
      <c r="AK98" s="41" t="n">
        <v>954449025.427755</v>
      </c>
      <c r="AL98" s="41" t="n">
        <v>577016249.64409304</v>
      </c>
      <c r="AM98" s="41" t="n">
        <v>517180235.72968501</v>
      </c>
      <c r="AN98" s="41" t="n">
        <v>612753414.53235304</v>
      </c>
      <c r="AO98" s="41" t="n">
        <v>691537743.95045698</v>
      </c>
      <c r="AP98" s="41" t="n">
        <v>728520303.26122797</v>
      </c>
      <c r="AQ98" s="41" t="n">
        <v>677462757.22615099</v>
      </c>
      <c r="AR98" s="41" t="n">
        <v>646971444.22967601</v>
      </c>
      <c r="AS98" s="41" t="n">
        <v>548646771.134161</v>
      </c>
      <c r="AT98" s="41" t="n">
        <v>607664546.21420002</v>
      </c>
      <c r="AU98" s="41" t="n">
        <v>348092742.91982597</v>
      </c>
      <c r="AV98" s="41"/>
    </row>
    <row r="99">
      <c r="A99" t="str">
        <f t="shared" si="7"/>
        <v>International</v>
      </c>
      <c r="B99" t="str">
        <f t="shared" si="8"/>
        <v>Ships &amp; Submarines</v>
      </c>
      <c r="C99" s="41" t="n">
        <f t="shared" si="9"/>
        <v>328648799.97477901</v>
      </c>
      <c r="D99" s="41" t="n">
        <f t="shared" si="10"/>
        <v>413954916.27063203</v>
      </c>
      <c r="E99" s="41" t="n">
        <f t="shared" si="11"/>
        <v>561150404.73570001</v>
      </c>
      <c r="F99" s="41" t="n">
        <f t="shared" si="12"/>
        <v>216810794.129774</v>
      </c>
      <c r="G99" s="17" t="n">
        <f t="shared" si="13"/>
        <v>0.35558338041052706</v>
      </c>
      <c r="H99" s="17" t="n">
        <f t="shared" si="14"/>
        <v>0.70744699137426803</v>
      </c>
      <c r="I99" s="17" t="n">
        <f t="shared" si="15"/>
        <v>0.38636841798571131</v>
      </c>
      <c r="J99" s="17" t="n">
        <f t="shared" si="16"/>
        <v>1.3543866273255289E-3</v>
      </c>
      <c r="K99" s="17" t="n">
        <f>AU99/SUM(AU77:AU$149)</f>
        <v>1.0523724501800952E-3</v>
      </c>
      <c r="L99" t="s">
        <v>350</v>
      </c>
      <c r="M99" t="s">
        <v>348</v>
      </c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 t="n">
        <v>9460600.3177139293</v>
      </c>
      <c r="Y99" s="41" t="n">
        <v>49583127.372659698</v>
      </c>
      <c r="Z99" s="41" t="n">
        <v>45095706.932001702</v>
      </c>
      <c r="AA99" s="41" t="n">
        <v>40871404.392206803</v>
      </c>
      <c r="AB99" s="41" t="n">
        <v>44052128.713073798</v>
      </c>
      <c r="AC99" s="41" t="n">
        <v>97028257.157687306</v>
      </c>
      <c r="AD99" s="41" t="n">
        <v>176271075.92840099</v>
      </c>
      <c r="AE99" s="41" t="n">
        <v>316857534.61194301</v>
      </c>
      <c r="AF99" s="41" t="n">
        <v>319736391.15327501</v>
      </c>
      <c r="AG99" s="41" t="n">
        <v>348545559.06469101</v>
      </c>
      <c r="AH99" s="41" t="n">
        <v>297821175.30858803</v>
      </c>
      <c r="AI99" s="41" t="n">
        <v>285567138.35620397</v>
      </c>
      <c r="AJ99" s="41" t="n">
        <v>251763612.33156699</v>
      </c>
      <c r="AK99" s="41" t="n">
        <v>297471927.81562299</v>
      </c>
      <c r="AL99" s="41" t="n">
        <v>347704282.01792997</v>
      </c>
      <c r="AM99" s="41" t="n">
        <v>328648799.97477901</v>
      </c>
      <c r="AN99" s="41" t="n">
        <v>475265639.64462602</v>
      </c>
      <c r="AO99" s="41" t="n">
        <v>459191267.016056</v>
      </c>
      <c r="AP99" s="41" t="n">
        <v>486568876.14288801</v>
      </c>
      <c r="AQ99" s="41" t="n">
        <v>405313290.75725597</v>
      </c>
      <c r="AR99" s="41" t="n">
        <v>384736922.77339101</v>
      </c>
      <c r="AS99" s="41" t="n">
        <v>413954916.27063203</v>
      </c>
      <c r="AT99" s="41" t="n">
        <v>561150404.73570001</v>
      </c>
      <c r="AU99" s="41" t="n">
        <v>216810794.129774</v>
      </c>
      <c r="AV99" s="41"/>
    </row>
    <row r="100">
      <c r="A100" t="str">
        <f t="shared" si="7"/>
        <v>International</v>
      </c>
      <c r="B100" t="str">
        <f t="shared" si="8"/>
        <v>Space Systems</v>
      </c>
      <c r="C100" s="41" t="n">
        <f t="shared" si="9"/>
        <v>2140684.5865460602</v>
      </c>
      <c r="D100" s="41" t="n">
        <f t="shared" si="10"/>
        <v>98759.402267207901</v>
      </c>
      <c r="E100" s="41" t="n">
        <f t="shared" si="11"/>
        <v>2670</v>
      </c>
      <c r="F100" s="41" t="n">
        <f t="shared" si="12"/>
        <v>0</v>
      </c>
      <c r="G100" s="17" t="n">
        <f t="shared" si="13"/>
        <v>-0.97296459943352098</v>
      </c>
      <c r="H100" s="17" t="n">
        <f t="shared" si="14"/>
        <v>-0.99875273544884635</v>
      </c>
      <c r="I100" s="17" t="n">
        <f t="shared" si="15"/>
        <v>0</v>
      </c>
      <c r="J100" s="17" t="n">
        <f t="shared" si="16"/>
        <v>6.4442835012520155E-9</v>
      </c>
      <c r="K100" s="17" t="n">
        <f>AU100/SUM(AU77:AU$149)</f>
        <v>0</v>
      </c>
      <c r="L100" t="s">
        <v>350</v>
      </c>
      <c r="M100" t="s">
        <v>349</v>
      </c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 t="n">
        <v>2390808.5783105898</v>
      </c>
      <c r="Z100" s="41" t="n">
        <v>60932.167714651798</v>
      </c>
      <c r="AA100" s="41" t="n">
        <v>2516527.5810654899</v>
      </c>
      <c r="AB100" s="41" t="n">
        <v>12089904.645137601</v>
      </c>
      <c r="AC100" s="41" t="n">
        <v>27617795.9332949</v>
      </c>
      <c r="AD100" s="41" t="n">
        <v>26320594.752555501</v>
      </c>
      <c r="AE100" s="41" t="n">
        <v>16534409.8091191</v>
      </c>
      <c r="AF100" s="41" t="n">
        <v>25507996.908912402</v>
      </c>
      <c r="AG100" s="41" t="n">
        <v>24899856.659514301</v>
      </c>
      <c r="AH100" s="41" t="n">
        <v>17471166.508467302</v>
      </c>
      <c r="AI100" s="41" t="n">
        <v>11135392.8092234</v>
      </c>
      <c r="AJ100" s="41" t="n">
        <v>8889324.4003595002</v>
      </c>
      <c r="AK100" s="41" t="n">
        <v>643831.57519054995</v>
      </c>
      <c r="AL100" s="41" t="n">
        <v>925750.71355783904</v>
      </c>
      <c r="AM100" s="41" t="n">
        <v>2140684.5865460602</v>
      </c>
      <c r="AN100" s="41" t="n">
        <v>93232.129945332796</v>
      </c>
      <c r="AO100" s="41" t="n">
        <v>1793533.8205707399</v>
      </c>
      <c r="AP100" s="41" t="n">
        <v>704562.90511758404</v>
      </c>
      <c r="AQ100" s="41" t="n">
        <v>-22728.652226054899</v>
      </c>
      <c r="AR100" s="41" t="n">
        <v>179369.89959599101</v>
      </c>
      <c r="AS100" s="41" t="n">
        <v>98759.402267207901</v>
      </c>
      <c r="AT100" s="41" t="n">
        <v>2670</v>
      </c>
      <c r="AU100" s="41"/>
      <c r="AV100" s="41"/>
    </row>
    <row r="101">
      <c r="A101" t="str">
        <f t="shared" si="7"/>
        <v>International</v>
      </c>
      <c r="B101" t="str">
        <f t="shared" si="8"/>
        <v>Unlabeled</v>
      </c>
      <c r="C101" s="41" t="n">
        <f t="shared" si="9"/>
        <v>0</v>
      </c>
      <c r="D101" s="41" t="n">
        <f t="shared" si="10"/>
        <v>0</v>
      </c>
      <c r="E101" s="41" t="n">
        <f t="shared" si="11"/>
        <v>85138.203099999999</v>
      </c>
      <c r="F101" s="41" t="n">
        <f t="shared" si="12"/>
        <v>0</v>
      </c>
      <c r="G101" s="17" t="e">
        <f t="shared" si="13"/>
        <v>#DIV/0!</v>
      </c>
      <c r="H101" s="17" t="e">
        <f t="shared" si="14"/>
        <v>#DIV/0!</v>
      </c>
      <c r="I101" s="17" t="n">
        <f t="shared" si="15"/>
        <v>0</v>
      </c>
      <c r="J101" s="17" t="n">
        <f t="shared" si="16"/>
        <v>2.0548865826351057E-7</v>
      </c>
      <c r="K101" s="17" t="n">
        <f>AU101/SUM(AU77:AU$149)</f>
        <v>0</v>
      </c>
      <c r="L101" t="s">
        <v>350</v>
      </c>
      <c r="M101" t="s">
        <v>336</v>
      </c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 t="n">
        <v>543039.75952684297</v>
      </c>
      <c r="AA101" s="41" t="n">
        <v>51229.921007024503</v>
      </c>
      <c r="AB101" s="41" t="n">
        <v>90375.168466330695</v>
      </c>
      <c r="AC101" s="41" t="n">
        <v>54044.672015242802</v>
      </c>
      <c r="AD101" s="41" t="n">
        <v>21840575.234593902</v>
      </c>
      <c r="AE101" s="41" t="n">
        <v>0</v>
      </c>
      <c r="AF101" s="41" t="n">
        <v>5878.1471274327896</v>
      </c>
      <c r="AG101" s="41" t="n">
        <v>-82298.150530102997</v>
      </c>
      <c r="AH101" s="41"/>
      <c r="AI101" s="41" t="n">
        <v>-2552.1214876306799</v>
      </c>
      <c r="AJ101" s="41"/>
      <c r="AK101" s="41"/>
      <c r="AL101" s="41"/>
      <c r="AM101" s="41"/>
      <c r="AN101" s="41" t="n">
        <v>-22716.673663993799</v>
      </c>
      <c r="AO101" s="41"/>
      <c r="AP101" s="41"/>
      <c r="AQ101" s="41"/>
      <c r="AR101" s="41"/>
      <c r="AS101" s="41" t="n">
        <v>0</v>
      </c>
      <c r="AT101" s="41" t="n">
        <v>85138.203099999999</v>
      </c>
      <c r="AU101" s="41"/>
      <c r="AV101" s="41"/>
    </row>
    <row r="102">
      <c r="A102" t="str">
        <f t="shared" si="7"/>
        <v>U.S. Big Five</v>
      </c>
      <c r="B102" t="str">
        <f t="shared" si="8"/>
        <v>Aircraft</v>
      </c>
      <c r="C102" s="41" t="n">
        <f t="shared" si="9"/>
        <v>43456458473.899597</v>
      </c>
      <c r="D102" s="41" t="n">
        <f t="shared" si="10"/>
        <v>54515335584.449501</v>
      </c>
      <c r="E102" s="41" t="n">
        <f t="shared" si="11"/>
        <v>53023910784.143204</v>
      </c>
      <c r="F102" s="41" t="n">
        <f t="shared" si="12"/>
        <v>37541177197.289703</v>
      </c>
      <c r="G102" s="17" t="n">
        <f t="shared" si="13"/>
        <v>-2.7357894513846182E-2</v>
      </c>
      <c r="H102" s="17" t="n">
        <f t="shared" si="14"/>
        <v>0.22016180439531019</v>
      </c>
      <c r="I102" s="17" t="n">
        <f t="shared" si="15"/>
        <v>0.70800468396451044</v>
      </c>
      <c r="J102" s="17" t="n">
        <f t="shared" si="16"/>
        <v>0.12797794510790744</v>
      </c>
      <c r="K102" s="17" t="n">
        <f>AU102/SUM(AU77:AU$149)</f>
        <v>0.1822201739923956</v>
      </c>
      <c r="L102" t="s">
        <v>351</v>
      </c>
      <c r="M102" t="s">
        <v>339</v>
      </c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 t="n">
        <v>33458758600.3493</v>
      </c>
      <c r="Y102" s="41" t="n">
        <v>34309001730.053398</v>
      </c>
      <c r="Z102" s="41" t="n">
        <v>37202599413.816597</v>
      </c>
      <c r="AA102" s="41" t="n">
        <v>47447271161.431999</v>
      </c>
      <c r="AB102" s="41" t="n">
        <v>42528811397.801102</v>
      </c>
      <c r="AC102" s="41" t="n">
        <v>37589974678.866402</v>
      </c>
      <c r="AD102" s="41" t="n">
        <v>45622287496.417603</v>
      </c>
      <c r="AE102" s="41" t="n">
        <v>50853347323.772499</v>
      </c>
      <c r="AF102" s="41" t="n">
        <v>50742021187.167</v>
      </c>
      <c r="AG102" s="41" t="n">
        <v>50752501038.195503</v>
      </c>
      <c r="AH102" s="41" t="n">
        <v>46232019361.339699</v>
      </c>
      <c r="AI102" s="41" t="n">
        <v>52049178872.670898</v>
      </c>
      <c r="AJ102" s="41" t="n">
        <v>59982806082.418602</v>
      </c>
      <c r="AK102" s="41" t="n">
        <v>57492168259.621902</v>
      </c>
      <c r="AL102" s="41" t="n">
        <v>40358821602.216103</v>
      </c>
      <c r="AM102" s="41" t="n">
        <v>43456458473.899597</v>
      </c>
      <c r="AN102" s="41" t="n">
        <v>61580849364.748596</v>
      </c>
      <c r="AO102" s="41" t="n">
        <v>72104964860.804199</v>
      </c>
      <c r="AP102" s="41" t="n">
        <v>61159771411.294899</v>
      </c>
      <c r="AQ102" s="41" t="n">
        <v>61856082028.5298</v>
      </c>
      <c r="AR102" s="41" t="n">
        <v>82523078418.388504</v>
      </c>
      <c r="AS102" s="41" t="n">
        <v>54515335584.449501</v>
      </c>
      <c r="AT102" s="41" t="n">
        <v>53023910784.143204</v>
      </c>
      <c r="AU102" s="41" t="n">
        <v>37541177197.289703</v>
      </c>
      <c r="AV102" s="41"/>
    </row>
    <row r="103">
      <c r="A103" t="str">
        <f t="shared" si="7"/>
        <v>U.S. Big Five</v>
      </c>
      <c r="B103" t="str">
        <f t="shared" si="8"/>
        <v>Electronics, Comms, &amp; Sensors</v>
      </c>
      <c r="C103" s="41" t="n">
        <f t="shared" si="9"/>
        <v>11929607921.620701</v>
      </c>
      <c r="D103" s="41" t="n">
        <f t="shared" si="10"/>
        <v>10159474768.8262</v>
      </c>
      <c r="E103" s="41" t="n">
        <f t="shared" si="11"/>
        <v>10643046702.857599</v>
      </c>
      <c r="F103" s="41" t="n">
        <f t="shared" si="12"/>
        <v>5685643151.0059404</v>
      </c>
      <c r="G103" s="17" t="n">
        <f t="shared" si="13"/>
        <v>4.7598123430082628E-2</v>
      </c>
      <c r="H103" s="17" t="n">
        <f t="shared" si="14"/>
        <v>-0.10784606059277058</v>
      </c>
      <c r="I103" s="17" t="n">
        <f t="shared" si="15"/>
        <v>0.5342119892680145</v>
      </c>
      <c r="J103" s="17" t="n">
        <f t="shared" si="16"/>
        <v>2.5687943921453141E-2</v>
      </c>
      <c r="K103" s="17" t="n">
        <f>AU103/SUM(AU77:AU$149)</f>
        <v>2.7597400017327425E-2</v>
      </c>
      <c r="L103" t="s">
        <v>351</v>
      </c>
      <c r="M103" t="s">
        <v>340</v>
      </c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 t="n">
        <v>10282583655.1005</v>
      </c>
      <c r="Y103" s="41" t="n">
        <v>11119666227.2764</v>
      </c>
      <c r="Z103" s="41" t="n">
        <v>13336727133.030899</v>
      </c>
      <c r="AA103" s="41" t="n">
        <v>14583657546.280399</v>
      </c>
      <c r="AB103" s="41" t="n">
        <v>16288663206.7761</v>
      </c>
      <c r="AC103" s="41" t="n">
        <v>17520019459.978199</v>
      </c>
      <c r="AD103" s="41" t="n">
        <v>16820320262.6049</v>
      </c>
      <c r="AE103" s="41" t="n">
        <v>20312907218.441601</v>
      </c>
      <c r="AF103" s="41" t="n">
        <v>20246983955.680302</v>
      </c>
      <c r="AG103" s="41" t="n">
        <v>18522376038.7155</v>
      </c>
      <c r="AH103" s="41" t="n">
        <v>19888928452.999599</v>
      </c>
      <c r="AI103" s="41" t="n">
        <v>18004645860.0182</v>
      </c>
      <c r="AJ103" s="41" t="n">
        <v>16532340806.0317</v>
      </c>
      <c r="AK103" s="41" t="n">
        <v>13319578183.7603</v>
      </c>
      <c r="AL103" s="41" t="n">
        <v>12674128503.431</v>
      </c>
      <c r="AM103" s="41" t="n">
        <v>11929607921.620701</v>
      </c>
      <c r="AN103" s="41" t="n">
        <v>12285172591.3025</v>
      </c>
      <c r="AO103" s="41" t="n">
        <v>13075919518.8887</v>
      </c>
      <c r="AP103" s="41" t="n">
        <v>12806569357.502899</v>
      </c>
      <c r="AQ103" s="41" t="n">
        <v>13970764387.2073</v>
      </c>
      <c r="AR103" s="41" t="n">
        <v>11905954451.9034</v>
      </c>
      <c r="AS103" s="41" t="n">
        <v>10159474768.8262</v>
      </c>
      <c r="AT103" s="41" t="n">
        <v>10643046702.857599</v>
      </c>
      <c r="AU103" s="41" t="n">
        <v>5685643151.0059404</v>
      </c>
      <c r="AV103" s="41"/>
    </row>
    <row r="104">
      <c r="A104" t="str">
        <f t="shared" si="7"/>
        <v>U.S. Big Five</v>
      </c>
      <c r="B104" t="str">
        <f t="shared" si="8"/>
        <v>Facilities and Construction</v>
      </c>
      <c r="C104" s="41" t="n">
        <f t="shared" si="9"/>
        <v>310285757.08106101</v>
      </c>
      <c r="D104" s="41" t="n">
        <f t="shared" si="10"/>
        <v>375761523.74256402</v>
      </c>
      <c r="E104" s="41" t="n">
        <f t="shared" si="11"/>
        <v>519457901.27039999</v>
      </c>
      <c r="F104" s="41" t="n">
        <f t="shared" si="12"/>
        <v>664465542.68887806</v>
      </c>
      <c r="G104" s="17" t="n">
        <f t="shared" si="13"/>
        <v>0.38241376098496715</v>
      </c>
      <c r="H104" s="17" t="n">
        <f t="shared" si="14"/>
        <v>0.67412744354454368</v>
      </c>
      <c r="I104" s="17" t="n">
        <f t="shared" si="15"/>
        <v>1.2791518640179378</v>
      </c>
      <c r="J104" s="17" t="n">
        <f t="shared" si="16"/>
        <v>1.2537580459744708E-3</v>
      </c>
      <c r="K104" s="17" t="n">
        <f>AU104/SUM(AU77:AU$149)</f>
        <v>3.2252325536946736E-3</v>
      </c>
      <c r="L104" t="s">
        <v>351</v>
      </c>
      <c r="M104" t="s">
        <v>341</v>
      </c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 t="n">
        <v>816970901.25389898</v>
      </c>
      <c r="Y104" s="41" t="n">
        <v>788519013.98220205</v>
      </c>
      <c r="Z104" s="41" t="n">
        <v>809671141.04710197</v>
      </c>
      <c r="AA104" s="41" t="n">
        <v>948397441.09020805</v>
      </c>
      <c r="AB104" s="41" t="n">
        <v>929355488.12355602</v>
      </c>
      <c r="AC104" s="41" t="n">
        <v>797872949.29776502</v>
      </c>
      <c r="AD104" s="41" t="n">
        <v>842805016.44370794</v>
      </c>
      <c r="AE104" s="41" t="n">
        <v>726081514.93044305</v>
      </c>
      <c r="AF104" s="41" t="n">
        <v>769477667.70631099</v>
      </c>
      <c r="AG104" s="41" t="n">
        <v>1041821986.05669</v>
      </c>
      <c r="AH104" s="41" t="n">
        <v>888196155.40655303</v>
      </c>
      <c r="AI104" s="41" t="n">
        <v>956986194.760252</v>
      </c>
      <c r="AJ104" s="41" t="n">
        <v>812440491.83392</v>
      </c>
      <c r="AK104" s="41" t="n">
        <v>911853334.09555805</v>
      </c>
      <c r="AL104" s="41" t="n">
        <v>551095017.60478401</v>
      </c>
      <c r="AM104" s="41" t="n">
        <v>310285757.08106101</v>
      </c>
      <c r="AN104" s="41" t="n">
        <v>338476790.60242999</v>
      </c>
      <c r="AO104" s="41" t="n">
        <v>703805828.45670199</v>
      </c>
      <c r="AP104" s="41" t="n">
        <v>288895810.91080201</v>
      </c>
      <c r="AQ104" s="41" t="n">
        <v>202819616.56588501</v>
      </c>
      <c r="AR104" s="41" t="n">
        <v>213056167.83897799</v>
      </c>
      <c r="AS104" s="41" t="n">
        <v>375761523.74256402</v>
      </c>
      <c r="AT104" s="41" t="n">
        <v>519457901.27039999</v>
      </c>
      <c r="AU104" s="41" t="n">
        <v>664465542.68887806</v>
      </c>
      <c r="AV104" s="41"/>
    </row>
    <row r="105">
      <c r="A105" t="str">
        <f t="shared" si="7"/>
        <v>U.S. Big Five</v>
      </c>
      <c r="B105" t="str">
        <f t="shared" si="8"/>
        <v>Land Vehicles</v>
      </c>
      <c r="C105" s="41" t="n">
        <f t="shared" si="9"/>
        <v>1124869662.6329701</v>
      </c>
      <c r="D105" s="41" t="n">
        <f t="shared" si="10"/>
        <v>3332883707.1957302</v>
      </c>
      <c r="E105" s="41" t="n">
        <f t="shared" si="11"/>
        <v>4399340252.6106997</v>
      </c>
      <c r="F105" s="41" t="n">
        <f t="shared" si="12"/>
        <v>2250311075.3474002</v>
      </c>
      <c r="G105" s="17" t="n">
        <f t="shared" si="13"/>
        <v>0.31998012505281204</v>
      </c>
      <c r="H105" s="17" t="n">
        <f t="shared" si="14"/>
        <v>2.9109777770281511</v>
      </c>
      <c r="I105" s="17" t="n">
        <f t="shared" si="15"/>
        <v>0.51151103259448927</v>
      </c>
      <c r="J105" s="17" t="n">
        <f t="shared" si="16"/>
        <v>1.0618200676514235E-2</v>
      </c>
      <c r="K105" s="17" t="n">
        <f>AU105/SUM(AU77:AU$149)</f>
        <v>1.0922728222715988E-2</v>
      </c>
      <c r="L105" t="s">
        <v>351</v>
      </c>
      <c r="M105" t="s">
        <v>342</v>
      </c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 t="n">
        <v>1344410935.28037</v>
      </c>
      <c r="Y105" s="41" t="n">
        <v>1030186052.0077</v>
      </c>
      <c r="Z105" s="41" t="n">
        <v>1886411248.9021599</v>
      </c>
      <c r="AA105" s="41" t="n">
        <v>1673440934.17922</v>
      </c>
      <c r="AB105" s="41" t="n">
        <v>2126408327.20678</v>
      </c>
      <c r="AC105" s="41" t="n">
        <v>4548277492.2644501</v>
      </c>
      <c r="AD105" s="41" t="n">
        <v>7629093750.4390202</v>
      </c>
      <c r="AE105" s="41" t="n">
        <v>8726043919.2982197</v>
      </c>
      <c r="AF105" s="41" t="n">
        <v>9859883231.4592705</v>
      </c>
      <c r="AG105" s="41" t="n">
        <v>8728377289.9001808</v>
      </c>
      <c r="AH105" s="41" t="n">
        <v>5214666490.84583</v>
      </c>
      <c r="AI105" s="41" t="n">
        <v>3869257381.6064301</v>
      </c>
      <c r="AJ105" s="41" t="n">
        <v>3085100807.9847598</v>
      </c>
      <c r="AK105" s="41" t="n">
        <v>2342427798.23772</v>
      </c>
      <c r="AL105" s="41" t="n">
        <v>1893746200.2166901</v>
      </c>
      <c r="AM105" s="41" t="n">
        <v>1124869662.6329701</v>
      </c>
      <c r="AN105" s="41" t="n">
        <v>1281239299.42788</v>
      </c>
      <c r="AO105" s="41" t="n">
        <v>2146720482.6149001</v>
      </c>
      <c r="AP105" s="41" t="n">
        <v>3524325501.7966499</v>
      </c>
      <c r="AQ105" s="41" t="n">
        <v>2863071078.1581998</v>
      </c>
      <c r="AR105" s="41" t="n">
        <v>2650012666.0850501</v>
      </c>
      <c r="AS105" s="41" t="n">
        <v>3332883707.1957302</v>
      </c>
      <c r="AT105" s="41" t="n">
        <v>4399340252.6106997</v>
      </c>
      <c r="AU105" s="41" t="n">
        <v>2250311075.3474002</v>
      </c>
      <c r="AV105" s="41"/>
    </row>
    <row r="106">
      <c r="A106" t="str">
        <f t="shared" si="7"/>
        <v>U.S. Big Five</v>
      </c>
      <c r="B106" t="str">
        <f t="shared" si="8"/>
        <v>Missile Defense</v>
      </c>
      <c r="C106" s="41" t="n">
        <f t="shared" si="9"/>
        <v>9300130725.8504696</v>
      </c>
      <c r="D106" s="41" t="n">
        <f t="shared" si="10"/>
        <v>10503071462.5735</v>
      </c>
      <c r="E106" s="41" t="n">
        <f t="shared" si="11"/>
        <v>11464418960.5359</v>
      </c>
      <c r="F106" s="41" t="n">
        <f t="shared" si="12"/>
        <v>4872058579.3551397</v>
      </c>
      <c r="G106" s="17" t="n">
        <f t="shared" si="13"/>
        <v>9.1530130151742162E-2</v>
      </c>
      <c r="H106" s="17" t="n">
        <f t="shared" si="14"/>
        <v>0.23271589383895597</v>
      </c>
      <c r="I106" s="17" t="n">
        <f t="shared" si="15"/>
        <v>0.42497213300789882</v>
      </c>
      <c r="J106" s="17" t="n">
        <f t="shared" si="16"/>
        <v>2.7670399235513964E-2</v>
      </c>
      <c r="K106" s="17" t="n">
        <f>AU106/SUM(AU77:AU$149)</f>
        <v>2.3648362366626353E-2</v>
      </c>
      <c r="L106" t="s">
        <v>351</v>
      </c>
      <c r="M106" t="s">
        <v>343</v>
      </c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 t="n">
        <v>3160512413.9205699</v>
      </c>
      <c r="Y106" s="41" t="n">
        <v>3680518427.7030401</v>
      </c>
      <c r="Z106" s="41" t="n">
        <v>5724999105.3752003</v>
      </c>
      <c r="AA106" s="41" t="n">
        <v>5881571069.1468601</v>
      </c>
      <c r="AB106" s="41" t="n">
        <v>6993793195.74893</v>
      </c>
      <c r="AC106" s="41" t="n">
        <v>7203369540.37743</v>
      </c>
      <c r="AD106" s="41" t="n">
        <v>7479336900.0134697</v>
      </c>
      <c r="AE106" s="41" t="n">
        <v>8783091587.0064392</v>
      </c>
      <c r="AF106" s="41" t="n">
        <v>9121369467.6860504</v>
      </c>
      <c r="AG106" s="41" t="n">
        <v>11588833415.152599</v>
      </c>
      <c r="AH106" s="41" t="n">
        <v>11832046636.7579</v>
      </c>
      <c r="AI106" s="41" t="n">
        <v>12206731822.568701</v>
      </c>
      <c r="AJ106" s="41" t="n">
        <v>12282956657.5217</v>
      </c>
      <c r="AK106" s="41" t="n">
        <v>11668238372.548901</v>
      </c>
      <c r="AL106" s="41" t="n">
        <v>8389693413.8067703</v>
      </c>
      <c r="AM106" s="41" t="n">
        <v>9300130725.8504696</v>
      </c>
      <c r="AN106" s="41" t="n">
        <v>9809890814.0501804</v>
      </c>
      <c r="AO106" s="41" t="n">
        <v>7882437294.7056103</v>
      </c>
      <c r="AP106" s="41" t="n">
        <v>12820195501.055201</v>
      </c>
      <c r="AQ106" s="41" t="n">
        <v>14152826850.329901</v>
      </c>
      <c r="AR106" s="41" t="n">
        <v>18890814631.780499</v>
      </c>
      <c r="AS106" s="41" t="n">
        <v>10503071462.5735</v>
      </c>
      <c r="AT106" s="41" t="n">
        <v>11464418960.5359</v>
      </c>
      <c r="AU106" s="41" t="n">
        <v>4872058579.3551397</v>
      </c>
      <c r="AV106" s="41"/>
    </row>
    <row r="107">
      <c r="A107" t="str">
        <f t="shared" si="7"/>
        <v>U.S. Big Five</v>
      </c>
      <c r="B107" t="str">
        <f t="shared" si="8"/>
        <v>Ordnance and Missiles</v>
      </c>
      <c r="C107" s="41" t="n">
        <f t="shared" si="9"/>
        <v>10139267571.312099</v>
      </c>
      <c r="D107" s="41" t="n">
        <f t="shared" si="10"/>
        <v>16641012664.454399</v>
      </c>
      <c r="E107" s="41" t="n">
        <f t="shared" si="11"/>
        <v>13539125204.200399</v>
      </c>
      <c r="F107" s="41" t="n">
        <f t="shared" si="12"/>
        <v>9991351029.4411201</v>
      </c>
      <c r="G107" s="17" t="n">
        <f t="shared" si="13"/>
        <v>-0.18640016222568623</v>
      </c>
      <c r="H107" s="17" t="n">
        <f t="shared" si="14"/>
        <v>0.33531590018472435</v>
      </c>
      <c r="I107" s="17" t="n">
        <f t="shared" si="15"/>
        <v>0.73796134379061562</v>
      </c>
      <c r="J107" s="17" t="n">
        <f t="shared" si="16"/>
        <v>3.2677888080454666E-2</v>
      </c>
      <c r="K107" s="17" t="n">
        <f>AU107/SUM(AU77:AU$149)</f>
        <v>4.8496766988311235E-2</v>
      </c>
      <c r="L107" t="s">
        <v>351</v>
      </c>
      <c r="M107" t="s">
        <v>344</v>
      </c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 t="n">
        <v>8176690462.6137304</v>
      </c>
      <c r="Y107" s="41" t="n">
        <v>8174612454.5953197</v>
      </c>
      <c r="Z107" s="41" t="n">
        <v>11448051461.400101</v>
      </c>
      <c r="AA107" s="41" t="n">
        <v>13988167372.846901</v>
      </c>
      <c r="AB107" s="41" t="n">
        <v>13127608961.079901</v>
      </c>
      <c r="AC107" s="41" t="n">
        <v>12161394234.4737</v>
      </c>
      <c r="AD107" s="41" t="n">
        <v>12990751860.0471</v>
      </c>
      <c r="AE107" s="41" t="n">
        <v>13984047775.7355</v>
      </c>
      <c r="AF107" s="41" t="n">
        <v>14106233327.700399</v>
      </c>
      <c r="AG107" s="41" t="n">
        <v>13494990691.970501</v>
      </c>
      <c r="AH107" s="41" t="n">
        <v>12683782582.429399</v>
      </c>
      <c r="AI107" s="41" t="n">
        <v>10821664647.3641</v>
      </c>
      <c r="AJ107" s="41" t="n">
        <v>11411189230.0952</v>
      </c>
      <c r="AK107" s="41" t="n">
        <v>10062417779.7864</v>
      </c>
      <c r="AL107" s="41" t="n">
        <v>9389112501.3796196</v>
      </c>
      <c r="AM107" s="41" t="n">
        <v>10139267571.312099</v>
      </c>
      <c r="AN107" s="41" t="n">
        <v>13070968430.6073</v>
      </c>
      <c r="AO107" s="41" t="n">
        <v>13020049938.503599</v>
      </c>
      <c r="AP107" s="41" t="n">
        <v>16015593971.7631</v>
      </c>
      <c r="AQ107" s="41" t="n">
        <v>18310019818.309898</v>
      </c>
      <c r="AR107" s="41" t="n">
        <v>18716068962.245098</v>
      </c>
      <c r="AS107" s="41" t="n">
        <v>16641012664.454399</v>
      </c>
      <c r="AT107" s="41" t="n">
        <v>13539125204.200399</v>
      </c>
      <c r="AU107" s="41" t="n">
        <v>9991351029.4411201</v>
      </c>
      <c r="AV107" s="41"/>
    </row>
    <row r="108">
      <c r="A108" t="str">
        <f t="shared" si="7"/>
        <v>U.S. Big Five</v>
      </c>
      <c r="B108" t="str">
        <f t="shared" si="8"/>
        <v>Other Products</v>
      </c>
      <c r="C108" s="41" t="n">
        <f t="shared" si="9"/>
        <v>322816372.90368599</v>
      </c>
      <c r="D108" s="41" t="n">
        <f t="shared" si="10"/>
        <v>679379786.21735299</v>
      </c>
      <c r="E108" s="41" t="n">
        <f t="shared" si="11"/>
        <v>395512954.12879997</v>
      </c>
      <c r="F108" s="41" t="n">
        <f t="shared" si="12"/>
        <v>207650586.60436401</v>
      </c>
      <c r="G108" s="17" t="n">
        <f t="shared" si="13"/>
        <v>-0.41783231978252577</v>
      </c>
      <c r="H108" s="17" t="n">
        <f t="shared" si="14"/>
        <v>0.22519483931753181</v>
      </c>
      <c r="I108" s="17" t="n">
        <f t="shared" si="15"/>
        <v>0.52501589249271963</v>
      </c>
      <c r="J108" s="17" t="n">
        <f t="shared" si="16"/>
        <v>9.5460584450324758E-4</v>
      </c>
      <c r="K108" s="17" t="n">
        <f>AU108/SUM(AU77:AU$149)</f>
        <v>1.0079099497018957E-3</v>
      </c>
      <c r="L108" t="s">
        <v>351</v>
      </c>
      <c r="M108" t="s">
        <v>345</v>
      </c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 t="n">
        <v>228821357.08172101</v>
      </c>
      <c r="Y108" s="41" t="n">
        <v>264050267.07886899</v>
      </c>
      <c r="Z108" s="41" t="n">
        <v>302584439.38446403</v>
      </c>
      <c r="AA108" s="41" t="n">
        <v>362541096.38662702</v>
      </c>
      <c r="AB108" s="41" t="n">
        <v>357420891.52623898</v>
      </c>
      <c r="AC108" s="41" t="n">
        <v>477541005.26871502</v>
      </c>
      <c r="AD108" s="41" t="n">
        <v>564600173.12404001</v>
      </c>
      <c r="AE108" s="41" t="n">
        <v>638319456.88418603</v>
      </c>
      <c r="AF108" s="41" t="n">
        <v>641596055.13111198</v>
      </c>
      <c r="AG108" s="41" t="n">
        <v>696725835.00283003</v>
      </c>
      <c r="AH108" s="41" t="n">
        <v>516556915.45870298</v>
      </c>
      <c r="AI108" s="41" t="n">
        <v>642064519.82562101</v>
      </c>
      <c r="AJ108" s="41" t="n">
        <v>637945348.71223402</v>
      </c>
      <c r="AK108" s="41" t="n">
        <v>486665460.91290802</v>
      </c>
      <c r="AL108" s="41" t="n">
        <v>479159414.85084701</v>
      </c>
      <c r="AM108" s="41" t="n">
        <v>322816372.90368599</v>
      </c>
      <c r="AN108" s="41" t="n">
        <v>472007010.60649401</v>
      </c>
      <c r="AO108" s="41" t="n">
        <v>448040251.93634099</v>
      </c>
      <c r="AP108" s="41" t="n">
        <v>474908078.10369498</v>
      </c>
      <c r="AQ108" s="41" t="n">
        <v>448875111.46392602</v>
      </c>
      <c r="AR108" s="41" t="n">
        <v>357807042.90979302</v>
      </c>
      <c r="AS108" s="41" t="n">
        <v>679379786.21735299</v>
      </c>
      <c r="AT108" s="41" t="n">
        <v>395512954.12879997</v>
      </c>
      <c r="AU108" s="41" t="n">
        <v>207650586.60436401</v>
      </c>
      <c r="AV108" s="41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41" t="n">
        <f t="shared" ref="C109:C140" si="19">AM109</f>
        <v>3548292049.1566601</v>
      </c>
      <c r="D109" s="41" t="n">
        <f t="shared" ref="D109:D140" si="20">AS109</f>
        <v>9187587988.6691399</v>
      </c>
      <c r="E109" s="41" t="n">
        <f t="shared" ref="E109:E140" si="21">AT109</f>
        <v>9608494732.5118999</v>
      </c>
      <c r="F109" s="41" t="n">
        <f t="shared" ref="F109:F140" si="22">AU109</f>
        <v>7708831289.5371504</v>
      </c>
      <c r="G109" s="17" t="n">
        <f t="shared" si="13"/>
        <v>4.5812540175055316E-2</v>
      </c>
      <c r="H109" s="17" t="n">
        <f t="shared" si="14"/>
        <v>1.707921050296747</v>
      </c>
      <c r="I109" s="17" t="n">
        <f t="shared" si="15"/>
        <v>0.80229333565153238</v>
      </c>
      <c r="J109" s="17" t="n">
        <f t="shared" si="16"/>
        <v>2.319096032831211E-2</v>
      </c>
      <c r="K109" s="17" t="n">
        <f>AU109/SUM(AU77:AU$149)</f>
        <v>3.7417701940334891E-2</v>
      </c>
      <c r="L109" t="s">
        <v>351</v>
      </c>
      <c r="M109" t="s">
        <v>346</v>
      </c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 t="n">
        <v>2497669487.1335101</v>
      </c>
      <c r="Y109" s="41" t="n">
        <v>2071538628.07425</v>
      </c>
      <c r="Z109" s="41" t="n">
        <v>3489975160.4783301</v>
      </c>
      <c r="AA109" s="41" t="n">
        <v>4131880061.1535201</v>
      </c>
      <c r="AB109" s="41" t="n">
        <v>4521134447.8560801</v>
      </c>
      <c r="AC109" s="41" t="n">
        <v>5347685127.3745098</v>
      </c>
      <c r="AD109" s="41" t="n">
        <v>6665005656.5075703</v>
      </c>
      <c r="AE109" s="41" t="n">
        <v>5630505169.6681805</v>
      </c>
      <c r="AF109" s="41" t="n">
        <v>5989780416.6182404</v>
      </c>
      <c r="AG109" s="41" t="n">
        <v>5585397465.16185</v>
      </c>
      <c r="AH109" s="41" t="n">
        <v>5722577047.5700302</v>
      </c>
      <c r="AI109" s="41" t="n">
        <v>5461166339.43577</v>
      </c>
      <c r="AJ109" s="41" t="n">
        <v>4703452635.3630505</v>
      </c>
      <c r="AK109" s="41" t="n">
        <v>3917363747.7077899</v>
      </c>
      <c r="AL109" s="41" t="n">
        <v>3290203349.5873199</v>
      </c>
      <c r="AM109" s="41" t="n">
        <v>3548292049.1566601</v>
      </c>
      <c r="AN109" s="41" t="n">
        <v>4016042786.4211402</v>
      </c>
      <c r="AO109" s="41" t="n">
        <v>3789565318.9414401</v>
      </c>
      <c r="AP109" s="41" t="n">
        <v>4266286827.0953202</v>
      </c>
      <c r="AQ109" s="41" t="n">
        <v>5479190353.0547304</v>
      </c>
      <c r="AR109" s="41" t="n">
        <v>4829897541.4377899</v>
      </c>
      <c r="AS109" s="41" t="n">
        <v>9187587988.6691399</v>
      </c>
      <c r="AT109" s="41" t="n">
        <v>9608494732.5118999</v>
      </c>
      <c r="AU109" s="41" t="n">
        <v>7708831289.5371504</v>
      </c>
      <c r="AV109" s="41"/>
    </row>
    <row r="110">
      <c r="A110" t="str">
        <f t="shared" si="17"/>
        <v>U.S. Big Five</v>
      </c>
      <c r="B110" t="str">
        <f t="shared" si="18"/>
        <v>Other Services</v>
      </c>
      <c r="C110" s="41" t="n">
        <f t="shared" si="19"/>
        <v>2095740646.2779901</v>
      </c>
      <c r="D110" s="41" t="n">
        <f t="shared" si="20"/>
        <v>1531612132.0660501</v>
      </c>
      <c r="E110" s="41" t="n">
        <f t="shared" si="21"/>
        <v>1425218725.8613999</v>
      </c>
      <c r="F110" s="41" t="n">
        <f t="shared" si="22"/>
        <v>922673037.53181601</v>
      </c>
      <c r="G110" s="17" t="n">
        <f t="shared" ref="G110:G141" si="23">AT110/AS110-1</f>
        <v>-6.9464980054142034E-2</v>
      </c>
      <c r="H110" s="17" t="n">
        <f t="shared" ref="H110:H141" si="24">AT110/AM110-1</f>
        <v>-0.3199450855750825</v>
      </c>
      <c r="I110" s="17" t="n">
        <f t="shared" ref="I110:I141" si="25">AU110/AT110</f>
        <v>0.64739048174809377</v>
      </c>
      <c r="J110" s="17" t="n">
        <f t="shared" ref="J110:J141" si="26">AT110/SUM(AT$77:AT$149)</f>
        <v>3.4398927043985165E-3</v>
      </c>
      <c r="K110" s="17" t="n">
        <f>AU110/SUM(AU77:AU$149)</f>
        <v>4.4785394063049742E-3</v>
      </c>
      <c r="L110" t="s">
        <v>351</v>
      </c>
      <c r="M110" t="s">
        <v>347</v>
      </c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 t="n">
        <v>772738570.49931896</v>
      </c>
      <c r="Y110" s="41" t="n">
        <v>817164300.97047305</v>
      </c>
      <c r="Z110" s="41" t="n">
        <v>1032942820.55716</v>
      </c>
      <c r="AA110" s="41" t="n">
        <v>792581033.66928101</v>
      </c>
      <c r="AB110" s="41" t="n">
        <v>852559297.61969805</v>
      </c>
      <c r="AC110" s="41" t="n">
        <v>938415660.89849102</v>
      </c>
      <c r="AD110" s="41" t="n">
        <v>1717288730.43343</v>
      </c>
      <c r="AE110" s="41" t="n">
        <v>1239323252.8041201</v>
      </c>
      <c r="AF110" s="41" t="n">
        <v>2289677623.5658898</v>
      </c>
      <c r="AG110" s="41" t="n">
        <v>2465140496.4156899</v>
      </c>
      <c r="AH110" s="41" t="n">
        <v>2377713620.2362299</v>
      </c>
      <c r="AI110" s="41" t="n">
        <v>2863030993.0495701</v>
      </c>
      <c r="AJ110" s="41" t="n">
        <v>2732934939.8874898</v>
      </c>
      <c r="AK110" s="41" t="n">
        <v>2554100219.17731</v>
      </c>
      <c r="AL110" s="41" t="n">
        <v>2028066420.34306</v>
      </c>
      <c r="AM110" s="41" t="n">
        <v>2095740646.2779901</v>
      </c>
      <c r="AN110" s="41" t="n">
        <v>2263378614.5150499</v>
      </c>
      <c r="AO110" s="41" t="n">
        <v>2430915601.3278098</v>
      </c>
      <c r="AP110" s="41" t="n">
        <v>2429602350.8253398</v>
      </c>
      <c r="AQ110" s="41" t="n">
        <v>2332559277.8695102</v>
      </c>
      <c r="AR110" s="41" t="n">
        <v>1915104292.9291699</v>
      </c>
      <c r="AS110" s="41" t="n">
        <v>1531612132.0660501</v>
      </c>
      <c r="AT110" s="41" t="n">
        <v>1425218725.8613999</v>
      </c>
      <c r="AU110" s="41" t="n">
        <v>922673037.53181601</v>
      </c>
      <c r="AV110" s="41"/>
    </row>
    <row r="111">
      <c r="A111" t="str">
        <f t="shared" si="17"/>
        <v>U.S. Big Five</v>
      </c>
      <c r="B111" t="str">
        <f t="shared" si="18"/>
        <v>Ships &amp; Submarines</v>
      </c>
      <c r="C111" s="41" t="n">
        <f t="shared" si="19"/>
        <v>9989248219.2401695</v>
      </c>
      <c r="D111" s="41" t="n">
        <f t="shared" si="20"/>
        <v>12095764118.620001</v>
      </c>
      <c r="E111" s="41" t="n">
        <f t="shared" si="21"/>
        <v>13062989849.4312</v>
      </c>
      <c r="F111" s="41" t="n">
        <f t="shared" si="22"/>
        <v>8418389056.4073496</v>
      </c>
      <c r="G111" s="17" t="n">
        <f t="shared" si="23"/>
        <v>7.9964004036939595E-2</v>
      </c>
      <c r="H111" s="17" t="n">
        <f t="shared" si="24"/>
        <v>0.30770500068971507</v>
      </c>
      <c r="I111" s="17" t="n">
        <f t="shared" si="25"/>
        <v>0.64444580861202383</v>
      </c>
      <c r="J111" s="17" t="n">
        <f t="shared" si="26"/>
        <v>3.1528692870304131E-2</v>
      </c>
      <c r="K111" s="17" t="n">
        <f>AU111/SUM(AU77:AU$149)</f>
        <v>4.0861806504697833E-2</v>
      </c>
      <c r="L111" t="s">
        <v>351</v>
      </c>
      <c r="M111" t="s">
        <v>348</v>
      </c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 t="n">
        <v>4289150941.4527798</v>
      </c>
      <c r="Y111" s="41" t="n">
        <v>5337194015.6549597</v>
      </c>
      <c r="Z111" s="41" t="n">
        <v>13316488361.367201</v>
      </c>
      <c r="AA111" s="41" t="n">
        <v>11256996293.8057</v>
      </c>
      <c r="AB111" s="41" t="n">
        <v>13590842418.6112</v>
      </c>
      <c r="AC111" s="41" t="n">
        <v>13766174518.499201</v>
      </c>
      <c r="AD111" s="41" t="n">
        <v>15580149844.818001</v>
      </c>
      <c r="AE111" s="41" t="n">
        <v>15450195972.839399</v>
      </c>
      <c r="AF111" s="41" t="n">
        <v>16399361321.376699</v>
      </c>
      <c r="AG111" s="41" t="n">
        <v>17879544487.5317</v>
      </c>
      <c r="AH111" s="41" t="n">
        <v>12020333866.747101</v>
      </c>
      <c r="AI111" s="41" t="n">
        <v>22291047164.196201</v>
      </c>
      <c r="AJ111" s="41" t="n">
        <v>10407734118.2299</v>
      </c>
      <c r="AK111" s="41" t="n">
        <v>9470279609.4882393</v>
      </c>
      <c r="AL111" s="41" t="n">
        <v>12631835891.165899</v>
      </c>
      <c r="AM111" s="41" t="n">
        <v>9989248219.2401695</v>
      </c>
      <c r="AN111" s="41" t="n">
        <v>11904134447.883301</v>
      </c>
      <c r="AO111" s="41" t="n">
        <v>10933231661.8797</v>
      </c>
      <c r="AP111" s="41" t="n">
        <v>11344522353.7274</v>
      </c>
      <c r="AQ111" s="41" t="n">
        <v>12337213418.1894</v>
      </c>
      <c r="AR111" s="41" t="n">
        <v>20036476653.946499</v>
      </c>
      <c r="AS111" s="41" t="n">
        <v>12095764118.620001</v>
      </c>
      <c r="AT111" s="41" t="n">
        <v>13062989849.4312</v>
      </c>
      <c r="AU111" s="41" t="n">
        <v>8418389056.4073496</v>
      </c>
      <c r="AV111" s="41"/>
    </row>
    <row r="112">
      <c r="A112" t="str">
        <f t="shared" si="17"/>
        <v>U.S. Big Five</v>
      </c>
      <c r="B112" t="str">
        <f t="shared" si="18"/>
        <v>Space Systems</v>
      </c>
      <c r="C112" s="41" t="n">
        <f t="shared" si="19"/>
        <v>5033769964.8896799</v>
      </c>
      <c r="D112" s="41" t="n">
        <f t="shared" si="20"/>
        <v>2760822256.6557398</v>
      </c>
      <c r="E112" s="41" t="n">
        <f t="shared" si="21"/>
        <v>3413000193.4499002</v>
      </c>
      <c r="F112" s="41" t="n">
        <f t="shared" si="22"/>
        <v>2053452288.1159101</v>
      </c>
      <c r="G112" s="17" t="n">
        <f t="shared" si="23"/>
        <v>0.23622597768541653</v>
      </c>
      <c r="H112" s="17" t="n">
        <f t="shared" si="24"/>
        <v>-0.32197930830065269</v>
      </c>
      <c r="I112" s="17" t="n">
        <f t="shared" si="25"/>
        <v>0.601656071410959</v>
      </c>
      <c r="J112" s="17" t="n">
        <f t="shared" si="26"/>
        <v>8.2375808376101613E-3</v>
      </c>
      <c r="K112" s="17" t="n">
        <f>AU112/SUM(AU77:AU$149)</f>
        <v>9.9672003160459783E-3</v>
      </c>
      <c r="L112" t="s">
        <v>351</v>
      </c>
      <c r="M112" t="s">
        <v>349</v>
      </c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 t="n">
        <v>3707546141.1704998</v>
      </c>
      <c r="Y112" s="41" t="n">
        <v>4838128860.1575499</v>
      </c>
      <c r="Z112" s="41" t="n">
        <v>4783471896.9951496</v>
      </c>
      <c r="AA112" s="41" t="n">
        <v>5672397382.2578602</v>
      </c>
      <c r="AB112" s="41" t="n">
        <v>6816413232.1698599</v>
      </c>
      <c r="AC112" s="41" t="n">
        <v>6263837896.2978201</v>
      </c>
      <c r="AD112" s="41" t="n">
        <v>7763102679.7611799</v>
      </c>
      <c r="AE112" s="41" t="n">
        <v>7845371888.5304298</v>
      </c>
      <c r="AF112" s="41" t="n">
        <v>9072056236.3139992</v>
      </c>
      <c r="AG112" s="41" t="n">
        <v>10186524238.097099</v>
      </c>
      <c r="AH112" s="41" t="n">
        <v>8177651109.3537502</v>
      </c>
      <c r="AI112" s="41" t="n">
        <v>10077749831.2451</v>
      </c>
      <c r="AJ112" s="41" t="n">
        <v>9713152825.9679298</v>
      </c>
      <c r="AK112" s="41" t="n">
        <v>6819474158.5957603</v>
      </c>
      <c r="AL112" s="41" t="n">
        <v>7543179497.2082195</v>
      </c>
      <c r="AM112" s="41" t="n">
        <v>5033769964.8896799</v>
      </c>
      <c r="AN112" s="41" t="n">
        <v>5045974302.9204702</v>
      </c>
      <c r="AO112" s="41" t="n">
        <v>4676888533.4489298</v>
      </c>
      <c r="AP112" s="41" t="n">
        <v>3651722549.3865299</v>
      </c>
      <c r="AQ112" s="41" t="n">
        <v>5985086737.3252201</v>
      </c>
      <c r="AR112" s="41" t="n">
        <v>6068277799.0877504</v>
      </c>
      <c r="AS112" s="41" t="n">
        <v>2760822256.6557398</v>
      </c>
      <c r="AT112" s="41" t="n">
        <v>3413000193.4499002</v>
      </c>
      <c r="AU112" s="41" t="n">
        <v>2053452288.1159101</v>
      </c>
      <c r="AV112" s="41"/>
    </row>
    <row r="113">
      <c r="A113" t="str">
        <f t="shared" si="17"/>
        <v>U.S. Big Five</v>
      </c>
      <c r="B113" t="str">
        <f t="shared" si="18"/>
        <v>Unlabeled</v>
      </c>
      <c r="C113" s="41" t="n">
        <f t="shared" si="19"/>
        <v>0</v>
      </c>
      <c r="D113" s="41" t="n">
        <f t="shared" si="20"/>
        <v>0</v>
      </c>
      <c r="E113" s="41" t="n">
        <f t="shared" si="21"/>
        <v>0</v>
      </c>
      <c r="F113" s="41" t="n">
        <f t="shared" si="22"/>
        <v>0</v>
      </c>
      <c r="G113" s="17" t="e">
        <f t="shared" si="23"/>
        <v>#DIV/0!</v>
      </c>
      <c r="H113" s="17" t="e">
        <f t="shared" si="24"/>
        <v>#DIV/0!</v>
      </c>
      <c r="I113" s="17" t="e">
        <f t="shared" si="25"/>
        <v>#DIV/0!</v>
      </c>
      <c r="J113" s="17" t="n">
        <f t="shared" si="26"/>
        <v>0</v>
      </c>
      <c r="K113" s="17" t="n">
        <f>AU113/SUM(AU77:AU$149)</f>
        <v>0</v>
      </c>
      <c r="L113" t="s">
        <v>351</v>
      </c>
      <c r="M113" t="s">
        <v>336</v>
      </c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 t="n">
        <v>14023531.4029334</v>
      </c>
      <c r="Y113" s="41" t="n">
        <v>2519026.17909759</v>
      </c>
      <c r="Z113" s="41" t="n">
        <v>26099245.134209</v>
      </c>
      <c r="AA113" s="41" t="n">
        <v>6047662.9171831999</v>
      </c>
      <c r="AB113" s="41" t="n">
        <v>37186.983217142602</v>
      </c>
      <c r="AC113" s="41" t="n">
        <v>-162051.684417838</v>
      </c>
      <c r="AD113" s="41" t="n">
        <v>3384267.73302407</v>
      </c>
      <c r="AE113" s="41" t="n">
        <v>0</v>
      </c>
      <c r="AF113" s="41" t="n">
        <v>0</v>
      </c>
      <c r="AG113" s="41" t="n">
        <v>794244.92008402105</v>
      </c>
      <c r="AH113" s="41" t="n">
        <v>-145.21327648565801</v>
      </c>
      <c r="AI113" s="41" t="n">
        <v>-8367.54836684365</v>
      </c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</row>
    <row r="114">
      <c r="A114" t="str">
        <f t="shared" si="17"/>
        <v>U.S. Large</v>
      </c>
      <c r="B114" t="str">
        <f t="shared" si="18"/>
        <v>Aircraft</v>
      </c>
      <c r="C114" s="41" t="n">
        <f t="shared" si="19"/>
        <v>19688997952.6618</v>
      </c>
      <c r="D114" s="41" t="n">
        <f t="shared" si="20"/>
        <v>10830977406.625401</v>
      </c>
      <c r="E114" s="41" t="n">
        <f t="shared" si="21"/>
        <v>9584665699.3959999</v>
      </c>
      <c r="F114" s="41" t="n">
        <f t="shared" si="22"/>
        <v>4975053451.8023005</v>
      </c>
      <c r="G114" s="17" t="n">
        <f t="shared" si="23"/>
        <v>-0.11506918170349256</v>
      </c>
      <c r="H114" s="17" t="n">
        <f t="shared" si="24"/>
        <v>-0.5131968766292534</v>
      </c>
      <c r="I114" s="17" t="n">
        <f t="shared" si="25"/>
        <v>0.51906384717370113</v>
      </c>
      <c r="J114" s="17" t="n">
        <f t="shared" si="26"/>
        <v>2.3133446828327249E-2</v>
      </c>
      <c r="K114" s="17" t="n">
        <f>AU114/SUM(AU77:AU$149)</f>
        <v>2.414828658261501E-2</v>
      </c>
      <c r="L114" t="s">
        <v>352</v>
      </c>
      <c r="M114" t="s">
        <v>339</v>
      </c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 t="n">
        <v>14097380029.951401</v>
      </c>
      <c r="Y114" s="41" t="n">
        <v>14193253296.0462</v>
      </c>
      <c r="Z114" s="41" t="n">
        <v>14449226050.757799</v>
      </c>
      <c r="AA114" s="41" t="n">
        <v>19340742244.273899</v>
      </c>
      <c r="AB114" s="41" t="n">
        <v>19620489747.046902</v>
      </c>
      <c r="AC114" s="41" t="n">
        <v>20610205945.707901</v>
      </c>
      <c r="AD114" s="41" t="n">
        <v>19901409789.836399</v>
      </c>
      <c r="AE114" s="41" t="n">
        <v>22409397910.1693</v>
      </c>
      <c r="AF114" s="41" t="n">
        <v>28006778551.2309</v>
      </c>
      <c r="AG114" s="41" t="n">
        <v>25631547116.458302</v>
      </c>
      <c r="AH114" s="41" t="n">
        <v>25276855641.200298</v>
      </c>
      <c r="AI114" s="41" t="n">
        <v>25765001979.325298</v>
      </c>
      <c r="AJ114" s="41" t="n">
        <v>25207841477.8521</v>
      </c>
      <c r="AK114" s="41" t="n">
        <v>20671612826.620998</v>
      </c>
      <c r="AL114" s="41" t="n">
        <v>20051298184.887001</v>
      </c>
      <c r="AM114" s="41" t="n">
        <v>19688997952.6618</v>
      </c>
      <c r="AN114" s="41" t="n">
        <v>17253012525.8848</v>
      </c>
      <c r="AO114" s="41" t="n">
        <v>15503837867.2012</v>
      </c>
      <c r="AP114" s="41" t="n">
        <v>19628061091.3759</v>
      </c>
      <c r="AQ114" s="41" t="n">
        <v>22852085344.793499</v>
      </c>
      <c r="AR114" s="41" t="n">
        <v>19602951264.159</v>
      </c>
      <c r="AS114" s="41" t="n">
        <v>10830977406.625401</v>
      </c>
      <c r="AT114" s="41" t="n">
        <v>9584665699.3959999</v>
      </c>
      <c r="AU114" s="41" t="n">
        <v>4975053451.8023005</v>
      </c>
      <c r="AV114" s="41"/>
    </row>
    <row r="115">
      <c r="A115" t="str">
        <f t="shared" si="17"/>
        <v>U.S. Large</v>
      </c>
      <c r="B115" t="str">
        <f t="shared" si="18"/>
        <v>Electronics, Comms, &amp; Sensors</v>
      </c>
      <c r="C115" s="41" t="n">
        <f t="shared" si="19"/>
        <v>13695465044.3379</v>
      </c>
      <c r="D115" s="41" t="n">
        <f t="shared" si="20"/>
        <v>14808998292.9077</v>
      </c>
      <c r="E115" s="41" t="n">
        <f t="shared" si="21"/>
        <v>14846044806.3913</v>
      </c>
      <c r="F115" s="41" t="n">
        <f t="shared" si="22"/>
        <v>6304935672.9282999</v>
      </c>
      <c r="G115" s="17" t="n">
        <f t="shared" si="23"/>
        <v>2.5016218349720454E-3</v>
      </c>
      <c r="H115" s="17" t="n">
        <f t="shared" si="24"/>
        <v>8.4011733689107748E-2</v>
      </c>
      <c r="I115" s="17" t="n">
        <f t="shared" si="25"/>
        <v>0.42468790544226243</v>
      </c>
      <c r="J115" s="17" t="n">
        <f t="shared" si="26"/>
        <v>3.583225528265005E-2</v>
      </c>
      <c r="K115" s="17" t="n">
        <f>AU115/SUM(AU77:AU$149)</f>
        <v>3.0603368383844948E-2</v>
      </c>
      <c r="L115" t="s">
        <v>352</v>
      </c>
      <c r="M115" t="s">
        <v>340</v>
      </c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 t="n">
        <v>10385316307.7251</v>
      </c>
      <c r="Y115" s="41" t="n">
        <v>11075213705.795799</v>
      </c>
      <c r="Z115" s="41" t="n">
        <v>12324052122.3862</v>
      </c>
      <c r="AA115" s="41" t="n">
        <v>16172851562.9144</v>
      </c>
      <c r="AB115" s="41" t="n">
        <v>19796772814.705399</v>
      </c>
      <c r="AC115" s="41" t="n">
        <v>22713811271.111099</v>
      </c>
      <c r="AD115" s="41" t="n">
        <v>23739032775.275002</v>
      </c>
      <c r="AE115" s="41" t="n">
        <v>25950014098.487801</v>
      </c>
      <c r="AF115" s="41" t="n">
        <v>28397281487.9939</v>
      </c>
      <c r="AG115" s="41" t="n">
        <v>26838615430.2215</v>
      </c>
      <c r="AH115" s="41" t="n">
        <v>25614525666.937698</v>
      </c>
      <c r="AI115" s="41" t="n">
        <v>23588218576.469299</v>
      </c>
      <c r="AJ115" s="41" t="n">
        <v>20835299845.7771</v>
      </c>
      <c r="AK115" s="41" t="n">
        <v>16721519763.209801</v>
      </c>
      <c r="AL115" s="41" t="n">
        <v>15071310545.683901</v>
      </c>
      <c r="AM115" s="41" t="n">
        <v>13695465044.3379</v>
      </c>
      <c r="AN115" s="41" t="n">
        <v>15270873886.315001</v>
      </c>
      <c r="AO115" s="41" t="n">
        <v>16292878379.666599</v>
      </c>
      <c r="AP115" s="41" t="n">
        <v>18443244823.239601</v>
      </c>
      <c r="AQ115" s="41" t="n">
        <v>18698724184.6147</v>
      </c>
      <c r="AR115" s="41" t="n">
        <v>19426300595.782398</v>
      </c>
      <c r="AS115" s="41" t="n">
        <v>14808998292.9077</v>
      </c>
      <c r="AT115" s="41" t="n">
        <v>14846044806.3913</v>
      </c>
      <c r="AU115" s="41" t="n">
        <v>6304935672.9282999</v>
      </c>
      <c r="AV115" s="41"/>
    </row>
    <row r="116">
      <c r="A116" t="str">
        <f t="shared" si="17"/>
        <v>U.S. Large</v>
      </c>
      <c r="B116" t="str">
        <f t="shared" si="18"/>
        <v>Facilities and Construction</v>
      </c>
      <c r="C116" s="41" t="n">
        <f t="shared" si="19"/>
        <v>7252127690.6131401</v>
      </c>
      <c r="D116" s="41" t="n">
        <f t="shared" si="20"/>
        <v>8787801657.3379192</v>
      </c>
      <c r="E116" s="41" t="n">
        <f t="shared" si="21"/>
        <v>8492917084.0346003</v>
      </c>
      <c r="F116" s="41" t="n">
        <f t="shared" si="22"/>
        <v>4161205070.20467</v>
      </c>
      <c r="G116" s="17" t="n">
        <f t="shared" si="23"/>
        <v>-3.3556125274753601E-2</v>
      </c>
      <c r="H116" s="17" t="n">
        <f t="shared" si="24"/>
        <v>0.17109315312077134</v>
      </c>
      <c r="I116" s="17" t="n">
        <f t="shared" si="25"/>
        <v>0.48996181512558346</v>
      </c>
      <c r="J116" s="17" t="n">
        <f t="shared" si="26"/>
        <v>2.0498414023275489E-2</v>
      </c>
      <c r="K116" s="17" t="n">
        <f>AU116/SUM(AU77:AU$149)</f>
        <v>2.0197968431460805E-2</v>
      </c>
      <c r="L116" t="s">
        <v>352</v>
      </c>
      <c r="M116" t="s">
        <v>341</v>
      </c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 t="n">
        <v>3914324976.9054799</v>
      </c>
      <c r="Y116" s="41" t="n">
        <v>4743296411.1817703</v>
      </c>
      <c r="Z116" s="41" t="n">
        <v>5249480644.6773396</v>
      </c>
      <c r="AA116" s="41" t="n">
        <v>11332782489.3009</v>
      </c>
      <c r="AB116" s="41" t="n">
        <v>11703963473.4163</v>
      </c>
      <c r="AC116" s="41" t="n">
        <v>10183846406.079399</v>
      </c>
      <c r="AD116" s="41" t="n">
        <v>10575355323.135799</v>
      </c>
      <c r="AE116" s="41" t="n">
        <v>10628254057.405899</v>
      </c>
      <c r="AF116" s="41" t="n">
        <v>15882685621.8783</v>
      </c>
      <c r="AG116" s="41" t="n">
        <v>17273755271.552101</v>
      </c>
      <c r="AH116" s="41" t="n">
        <v>16124363684.7208</v>
      </c>
      <c r="AI116" s="41" t="n">
        <v>12304043992.9876</v>
      </c>
      <c r="AJ116" s="41" t="n">
        <v>12358272550.0182</v>
      </c>
      <c r="AK116" s="41" t="n">
        <v>10089900801.1119</v>
      </c>
      <c r="AL116" s="41" t="n">
        <v>8526708170.6051798</v>
      </c>
      <c r="AM116" s="41" t="n">
        <v>7252127690.6131401</v>
      </c>
      <c r="AN116" s="41" t="n">
        <v>6790787032.33778</v>
      </c>
      <c r="AO116" s="41" t="n">
        <v>6003605402.8055897</v>
      </c>
      <c r="AP116" s="41" t="n">
        <v>7750027752.4659595</v>
      </c>
      <c r="AQ116" s="41" t="n">
        <v>10954802911.337</v>
      </c>
      <c r="AR116" s="41" t="n">
        <v>11453315800.517599</v>
      </c>
      <c r="AS116" s="41" t="n">
        <v>8787801657.3379192</v>
      </c>
      <c r="AT116" s="41" t="n">
        <v>8492917084.0346003</v>
      </c>
      <c r="AU116" s="41" t="n">
        <v>4161205070.20467</v>
      </c>
      <c r="AV116" s="41"/>
    </row>
    <row r="117">
      <c r="A117" t="str">
        <f t="shared" si="17"/>
        <v>U.S. Large</v>
      </c>
      <c r="B117" t="str">
        <f t="shared" si="18"/>
        <v>Land Vehicles</v>
      </c>
      <c r="C117" s="41" t="n">
        <f t="shared" si="19"/>
        <v>4021294818.7950401</v>
      </c>
      <c r="D117" s="41" t="n">
        <f t="shared" si="20"/>
        <v>4254312928.6932201</v>
      </c>
      <c r="E117" s="41" t="n">
        <f t="shared" si="21"/>
        <v>3722422928.9784002</v>
      </c>
      <c r="F117" s="41" t="n">
        <f t="shared" si="22"/>
        <v>2509763134.7058301</v>
      </c>
      <c r="G117" s="17" t="n">
        <f t="shared" si="23"/>
        <v>-0.12502371325989847</v>
      </c>
      <c r="H117" s="17" t="n">
        <f t="shared" si="24"/>
        <v>-7.4322302463313394E-2</v>
      </c>
      <c r="I117" s="17" t="n">
        <f t="shared" si="25"/>
        <v>0.67422836754194981</v>
      </c>
      <c r="J117" s="17" t="n">
        <f t="shared" si="26"/>
        <v>8.9844002493998914E-3</v>
      </c>
      <c r="K117" s="17" t="n">
        <f>AU117/SUM(AU77:AU$149)</f>
        <v>1.2182076035666074E-2</v>
      </c>
      <c r="L117" t="s">
        <v>352</v>
      </c>
      <c r="M117" t="s">
        <v>342</v>
      </c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 t="n">
        <v>896515338.84436202</v>
      </c>
      <c r="Y117" s="41" t="n">
        <v>1388807750.4758301</v>
      </c>
      <c r="Z117" s="41" t="n">
        <v>1666972300.38782</v>
      </c>
      <c r="AA117" s="41" t="n">
        <v>2428166931.34519</v>
      </c>
      <c r="AB117" s="41" t="n">
        <v>4134961926.8643599</v>
      </c>
      <c r="AC117" s="41" t="n">
        <v>5640261445.7792196</v>
      </c>
      <c r="AD117" s="41" t="n">
        <v>6212241302.1090698</v>
      </c>
      <c r="AE117" s="41" t="n">
        <v>16851156252.6171</v>
      </c>
      <c r="AF117" s="41" t="n">
        <v>27395883398.176498</v>
      </c>
      <c r="AG117" s="41" t="n">
        <v>17666987424.566898</v>
      </c>
      <c r="AH117" s="41" t="n">
        <v>16793488046.0429</v>
      </c>
      <c r="AI117" s="41" t="n">
        <v>12523350739.8351</v>
      </c>
      <c r="AJ117" s="41" t="n">
        <v>6879276782.4240503</v>
      </c>
      <c r="AK117" s="41" t="n">
        <v>4013760398.9667902</v>
      </c>
      <c r="AL117" s="41" t="n">
        <v>2560738585.8769498</v>
      </c>
      <c r="AM117" s="41" t="n">
        <v>4021294818.7950401</v>
      </c>
      <c r="AN117" s="41" t="n">
        <v>4181708767.7565799</v>
      </c>
      <c r="AO117" s="41" t="n">
        <v>3580105306.5615301</v>
      </c>
      <c r="AP117" s="41" t="n">
        <v>7176278244.1182899</v>
      </c>
      <c r="AQ117" s="41" t="n">
        <v>6982431699.9594097</v>
      </c>
      <c r="AR117" s="41" t="n">
        <v>6537126217.3204098</v>
      </c>
      <c r="AS117" s="41" t="n">
        <v>4254312928.6932201</v>
      </c>
      <c r="AT117" s="41" t="n">
        <v>3722422928.9784002</v>
      </c>
      <c r="AU117" s="41" t="n">
        <v>2509763134.7058301</v>
      </c>
      <c r="AV117" s="41"/>
    </row>
    <row r="118">
      <c r="A118" t="str">
        <f t="shared" si="17"/>
        <v>U.S. Large</v>
      </c>
      <c r="B118" t="str">
        <f t="shared" si="18"/>
        <v>Missile Defense</v>
      </c>
      <c r="C118" s="41" t="n">
        <f t="shared" si="19"/>
        <v>810266199.88673306</v>
      </c>
      <c r="D118" s="41" t="n">
        <f t="shared" si="20"/>
        <v>871654060.08820605</v>
      </c>
      <c r="E118" s="41" t="n">
        <f t="shared" si="21"/>
        <v>591918045.89400005</v>
      </c>
      <c r="F118" s="41" t="n">
        <f t="shared" si="22"/>
        <v>330453040.49753797</v>
      </c>
      <c r="G118" s="17" t="n">
        <f t="shared" si="23"/>
        <v>-0.32092549900576206</v>
      </c>
      <c r="H118" s="17" t="n">
        <f t="shared" si="24"/>
        <v>-0.26947706077737887</v>
      </c>
      <c r="I118" s="17" t="n">
        <f t="shared" si="25"/>
        <v>0.55827498889384275</v>
      </c>
      <c r="J118" s="17" t="n">
        <f t="shared" si="26"/>
        <v>1.4286470776209879E-3</v>
      </c>
      <c r="K118" s="17" t="n">
        <f>AU118/SUM(AU77:AU$149)</f>
        <v>1.6039776861372576E-3</v>
      </c>
      <c r="L118" t="s">
        <v>352</v>
      </c>
      <c r="M118" t="s">
        <v>343</v>
      </c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 t="n">
        <v>876017602.53871298</v>
      </c>
      <c r="Y118" s="41" t="n">
        <v>749883380.27000904</v>
      </c>
      <c r="Z118" s="41" t="n">
        <v>737432180.37054706</v>
      </c>
      <c r="AA118" s="41" t="n">
        <v>722677734.83479404</v>
      </c>
      <c r="AB118" s="41" t="n">
        <v>757379724.60629201</v>
      </c>
      <c r="AC118" s="41" t="n">
        <v>950931282.37813401</v>
      </c>
      <c r="AD118" s="41" t="n">
        <v>848228688.14418399</v>
      </c>
      <c r="AE118" s="41" t="n">
        <v>1155385959.33599</v>
      </c>
      <c r="AF118" s="41" t="n">
        <v>840841463.95025897</v>
      </c>
      <c r="AG118" s="41" t="n">
        <v>727501188.70292795</v>
      </c>
      <c r="AH118" s="41" t="n">
        <v>577258585.64149904</v>
      </c>
      <c r="AI118" s="41" t="n">
        <v>423232536.27427399</v>
      </c>
      <c r="AJ118" s="41" t="n">
        <v>456601667.34556401</v>
      </c>
      <c r="AK118" s="41" t="n">
        <v>484336119.17716402</v>
      </c>
      <c r="AL118" s="41" t="n">
        <v>537300574.89859605</v>
      </c>
      <c r="AM118" s="41" t="n">
        <v>810266199.88673306</v>
      </c>
      <c r="AN118" s="41" t="n">
        <v>806860136.85110295</v>
      </c>
      <c r="AO118" s="41" t="n">
        <v>815501101.186149</v>
      </c>
      <c r="AP118" s="41" t="n">
        <v>1110243551.2234199</v>
      </c>
      <c r="AQ118" s="41" t="n">
        <v>845574265.78394496</v>
      </c>
      <c r="AR118" s="41" t="n">
        <v>865172899.25013995</v>
      </c>
      <c r="AS118" s="41" t="n">
        <v>871654060.08820605</v>
      </c>
      <c r="AT118" s="41" t="n">
        <v>591918045.89400005</v>
      </c>
      <c r="AU118" s="41" t="n">
        <v>330453040.49753797</v>
      </c>
      <c r="AV118" s="41"/>
    </row>
    <row r="119">
      <c r="A119" t="str">
        <f t="shared" si="17"/>
        <v>U.S. Large</v>
      </c>
      <c r="B119" t="str">
        <f t="shared" si="18"/>
        <v>Ordnance and Missiles</v>
      </c>
      <c r="C119" s="41" t="n">
        <f t="shared" si="19"/>
        <v>2408567527.6011801</v>
      </c>
      <c r="D119" s="41" t="n">
        <f t="shared" si="20"/>
        <v>1768856357.7725301</v>
      </c>
      <c r="E119" s="41" t="n">
        <f t="shared" si="21"/>
        <v>1425241331.8324001</v>
      </c>
      <c r="F119" s="41" t="n">
        <f t="shared" si="22"/>
        <v>768598762.36619699</v>
      </c>
      <c r="G119" s="17" t="n">
        <f t="shared" si="23"/>
        <v>-0.19425829826726826</v>
      </c>
      <c r="H119" s="17" t="n">
        <f t="shared" si="24"/>
        <v>-0.40826183384948589</v>
      </c>
      <c r="I119" s="17" t="n">
        <f t="shared" si="25"/>
        <v>0.5392762230506094</v>
      </c>
      <c r="J119" s="17" t="n">
        <f t="shared" si="26"/>
        <v>3.4399472659288333E-3</v>
      </c>
      <c r="K119" s="17" t="n">
        <f>AU119/SUM(AU77:AU$149)</f>
        <v>3.7306821646184178E-3</v>
      </c>
      <c r="L119" t="s">
        <v>352</v>
      </c>
      <c r="M119" t="s">
        <v>344</v>
      </c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 t="n">
        <v>3608009658.5757198</v>
      </c>
      <c r="Y119" s="41" t="n">
        <v>3153481094.2078099</v>
      </c>
      <c r="Z119" s="41" t="n">
        <v>3620140725.8199301</v>
      </c>
      <c r="AA119" s="41" t="n">
        <v>2368358330.2862701</v>
      </c>
      <c r="AB119" s="41" t="n">
        <v>3016844523.8262601</v>
      </c>
      <c r="AC119" s="41" t="n">
        <v>3259076225.01612</v>
      </c>
      <c r="AD119" s="41" t="n">
        <v>2639419101.3744502</v>
      </c>
      <c r="AE119" s="41" t="n">
        <v>3312797376.3396201</v>
      </c>
      <c r="AF119" s="41" t="n">
        <v>3614422388.5092301</v>
      </c>
      <c r="AG119" s="41" t="n">
        <v>3208520037.7901402</v>
      </c>
      <c r="AH119" s="41" t="n">
        <v>3111670237.7794299</v>
      </c>
      <c r="AI119" s="41" t="n">
        <v>3403511069.5630999</v>
      </c>
      <c r="AJ119" s="41" t="n">
        <v>3123694952.4353299</v>
      </c>
      <c r="AK119" s="41" t="n">
        <v>2734414098.6332002</v>
      </c>
      <c r="AL119" s="41" t="n">
        <v>2517591745.86938</v>
      </c>
      <c r="AM119" s="41" t="n">
        <v>2408567527.6011801</v>
      </c>
      <c r="AN119" s="41" t="n">
        <v>2675639687.81391</v>
      </c>
      <c r="AO119" s="41" t="n">
        <v>3154735210.7633801</v>
      </c>
      <c r="AP119" s="41" t="n">
        <v>3611302662.2251701</v>
      </c>
      <c r="AQ119" s="41" t="n">
        <v>2002439079.1272399</v>
      </c>
      <c r="AR119" s="41" t="n">
        <v>2361082708.9481401</v>
      </c>
      <c r="AS119" s="41" t="n">
        <v>1768856357.7725301</v>
      </c>
      <c r="AT119" s="41" t="n">
        <v>1425241331.8324001</v>
      </c>
      <c r="AU119" s="41" t="n">
        <v>768598762.36619699</v>
      </c>
      <c r="AV119" s="41"/>
    </row>
    <row r="120">
      <c r="A120" t="str">
        <f t="shared" si="17"/>
        <v>U.S. Large</v>
      </c>
      <c r="B120" t="str">
        <f t="shared" si="18"/>
        <v>Other Products</v>
      </c>
      <c r="C120" s="41" t="n">
        <f t="shared" si="19"/>
        <v>11006155284.5723</v>
      </c>
      <c r="D120" s="41" t="n">
        <f t="shared" si="20"/>
        <v>41490699751.349701</v>
      </c>
      <c r="E120" s="41" t="n">
        <f t="shared" si="21"/>
        <v>38925101393.385399</v>
      </c>
      <c r="F120" s="41" t="n">
        <f t="shared" si="22"/>
        <v>5926244509.5118504</v>
      </c>
      <c r="G120" s="17" t="n">
        <f t="shared" si="23"/>
        <v>-6.1835504663447893E-2</v>
      </c>
      <c r="H120" s="17" t="n">
        <f t="shared" si="24"/>
        <v>2.5366665640224095</v>
      </c>
      <c r="I120" s="17" t="n">
        <f t="shared" si="25"/>
        <v>0.15224737501952676</v>
      </c>
      <c r="J120" s="17" t="n">
        <f t="shared" si="26"/>
        <v>9.3949209248672422E-2</v>
      </c>
      <c r="K120" s="17" t="n">
        <f>AU120/SUM(AU77:AU$149)</f>
        <v>2.8765248888430992E-2</v>
      </c>
      <c r="L120" t="s">
        <v>352</v>
      </c>
      <c r="M120" t="s">
        <v>345</v>
      </c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 t="n">
        <v>4417743005.4359503</v>
      </c>
      <c r="Y120" s="41" t="n">
        <v>5498335012.3158703</v>
      </c>
      <c r="Z120" s="41" t="n">
        <v>5859640844.6272497</v>
      </c>
      <c r="AA120" s="41" t="n">
        <v>7195936253.9081697</v>
      </c>
      <c r="AB120" s="41" t="n">
        <v>8303633048.5995903</v>
      </c>
      <c r="AC120" s="41" t="n">
        <v>12431914938.445999</v>
      </c>
      <c r="AD120" s="41" t="n">
        <v>13829562561.452801</v>
      </c>
      <c r="AE120" s="41" t="n">
        <v>14717935909.708401</v>
      </c>
      <c r="AF120" s="41" t="n">
        <v>14788433613.470699</v>
      </c>
      <c r="AG120" s="41" t="n">
        <v>13469326190.5193</v>
      </c>
      <c r="AH120" s="41" t="n">
        <v>9964144613.1238804</v>
      </c>
      <c r="AI120" s="41" t="n">
        <v>11278955809.4923</v>
      </c>
      <c r="AJ120" s="41" t="n">
        <v>17923201356.159901</v>
      </c>
      <c r="AK120" s="41" t="n">
        <v>7791728898.1059799</v>
      </c>
      <c r="AL120" s="41" t="n">
        <v>12685412305.7146</v>
      </c>
      <c r="AM120" s="41" t="n">
        <v>11006155284.5723</v>
      </c>
      <c r="AN120" s="41" t="n">
        <v>10308973945.5436</v>
      </c>
      <c r="AO120" s="41" t="n">
        <v>12011062070.0448</v>
      </c>
      <c r="AP120" s="41" t="n">
        <v>12944359755.0282</v>
      </c>
      <c r="AQ120" s="41" t="n">
        <v>10951013813.6108</v>
      </c>
      <c r="AR120" s="41" t="n">
        <v>13489540177.7363</v>
      </c>
      <c r="AS120" s="41" t="n">
        <v>41490699751.349701</v>
      </c>
      <c r="AT120" s="41" t="n">
        <v>38925101393.385399</v>
      </c>
      <c r="AU120" s="41" t="n">
        <v>5926244509.5118504</v>
      </c>
      <c r="AV120" s="41"/>
    </row>
    <row r="121">
      <c r="A121" t="str">
        <f t="shared" si="17"/>
        <v>U.S. Large</v>
      </c>
      <c r="B121" t="str">
        <f t="shared" si="18"/>
        <v>Other R&amp;D and Knowledge Based</v>
      </c>
      <c r="C121" s="41" t="n">
        <f t="shared" si="19"/>
        <v>12704597622.459801</v>
      </c>
      <c r="D121" s="41" t="n">
        <f t="shared" si="20"/>
        <v>12603764421.2721</v>
      </c>
      <c r="E121" s="41" t="n">
        <f t="shared" si="21"/>
        <v>12460612009.8748</v>
      </c>
      <c r="F121" s="41" t="n">
        <f t="shared" si="22"/>
        <v>6185770594.0806398</v>
      </c>
      <c r="G121" s="17" t="n">
        <f t="shared" si="23"/>
        <v>-1.1357909162098778E-2</v>
      </c>
      <c r="H121" s="17" t="n">
        <f t="shared" si="24"/>
        <v>-1.9204513187703887E-2</v>
      </c>
      <c r="I121" s="17" t="n">
        <f t="shared" si="25"/>
        <v>0.49642590501803069</v>
      </c>
      <c r="J121" s="17" t="n">
        <f t="shared" si="26"/>
        <v>3.0074800146344154E-2</v>
      </c>
      <c r="K121" s="17" t="n">
        <f>AU121/SUM(AU77:AU$149)</f>
        <v>3.0024956010484268E-2</v>
      </c>
      <c r="L121" t="s">
        <v>352</v>
      </c>
      <c r="M121" t="s">
        <v>346</v>
      </c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 t="n">
        <v>6215554059.7817202</v>
      </c>
      <c r="Y121" s="41" t="n">
        <v>5740958838.7085304</v>
      </c>
      <c r="Z121" s="41" t="n">
        <v>7362594566.4220896</v>
      </c>
      <c r="AA121" s="41" t="n">
        <v>9755590051.1298409</v>
      </c>
      <c r="AB121" s="41" t="n">
        <v>9519975734.9497795</v>
      </c>
      <c r="AC121" s="41" t="n">
        <v>12040859120.5298</v>
      </c>
      <c r="AD121" s="41" t="n">
        <v>14090477232.146799</v>
      </c>
      <c r="AE121" s="41" t="n">
        <v>14537678837.6283</v>
      </c>
      <c r="AF121" s="41" t="n">
        <v>15481083897.9617</v>
      </c>
      <c r="AG121" s="41" t="n">
        <v>15999506585.2637</v>
      </c>
      <c r="AH121" s="41" t="n">
        <v>17200119036.745201</v>
      </c>
      <c r="AI121" s="41" t="n">
        <v>17777020319.038601</v>
      </c>
      <c r="AJ121" s="41" t="n">
        <v>17516351274.4995</v>
      </c>
      <c r="AK121" s="41" t="n">
        <v>14996734279.2701</v>
      </c>
      <c r="AL121" s="41" t="n">
        <v>13710544234.352501</v>
      </c>
      <c r="AM121" s="41" t="n">
        <v>12704597622.459801</v>
      </c>
      <c r="AN121" s="41" t="n">
        <v>11764158759.686001</v>
      </c>
      <c r="AO121" s="41" t="n">
        <v>11258773565.3291</v>
      </c>
      <c r="AP121" s="41" t="n">
        <v>11896278629.5697</v>
      </c>
      <c r="AQ121" s="41" t="n">
        <v>11483741839.0989</v>
      </c>
      <c r="AR121" s="41" t="n">
        <v>11883279198.2847</v>
      </c>
      <c r="AS121" s="41" t="n">
        <v>12603764421.2721</v>
      </c>
      <c r="AT121" s="41" t="n">
        <v>12460612009.8748</v>
      </c>
      <c r="AU121" s="41" t="n">
        <v>6185770594.0806398</v>
      </c>
      <c r="AV121" s="41"/>
    </row>
    <row r="122">
      <c r="A122" t="str">
        <f t="shared" si="17"/>
        <v>U.S. Large</v>
      </c>
      <c r="B122" t="str">
        <f t="shared" si="18"/>
        <v>Other Services</v>
      </c>
      <c r="C122" s="41" t="n">
        <f t="shared" si="19"/>
        <v>17132366267.1332</v>
      </c>
      <c r="D122" s="41" t="n">
        <f t="shared" si="20"/>
        <v>18147565603.358002</v>
      </c>
      <c r="E122" s="41" t="n">
        <f t="shared" si="21"/>
        <v>18378064007.162899</v>
      </c>
      <c r="F122" s="41" t="n">
        <f t="shared" si="22"/>
        <v>11744456218.5755</v>
      </c>
      <c r="G122" s="17" t="n">
        <f t="shared" si="23"/>
        <v>1.2701340160040209E-2</v>
      </c>
      <c r="H122" s="17" t="n">
        <f t="shared" si="24"/>
        <v>7.2710197797921872E-2</v>
      </c>
      <c r="I122" s="17" t="n">
        <f t="shared" si="25"/>
        <v>0.63904751958628869</v>
      </c>
      <c r="J122" s="17" t="n">
        <f t="shared" si="26"/>
        <v>4.4357099125960066E-2</v>
      </c>
      <c r="K122" s="17" t="n">
        <f>AU122/SUM(AU77:AU$149)</f>
        <v>5.7006120089100554E-2</v>
      </c>
      <c r="L122" t="s">
        <v>352</v>
      </c>
      <c r="M122" t="s">
        <v>347</v>
      </c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 t="n">
        <v>4613521648.9326601</v>
      </c>
      <c r="Y122" s="41" t="n">
        <v>5206904618.0719004</v>
      </c>
      <c r="Z122" s="41" t="n">
        <v>7257559821.6533298</v>
      </c>
      <c r="AA122" s="41" t="n">
        <v>13670532799.5585</v>
      </c>
      <c r="AB122" s="41" t="n">
        <v>18862192405.793999</v>
      </c>
      <c r="AC122" s="41" t="n">
        <v>20517674711.816002</v>
      </c>
      <c r="AD122" s="41" t="n">
        <v>21325598420.684799</v>
      </c>
      <c r="AE122" s="41" t="n">
        <v>20675641571.187401</v>
      </c>
      <c r="AF122" s="41" t="n">
        <v>22653581272.062599</v>
      </c>
      <c r="AG122" s="41" t="n">
        <v>24934459620.147598</v>
      </c>
      <c r="AH122" s="41" t="n">
        <v>26324999032.954399</v>
      </c>
      <c r="AI122" s="41" t="n">
        <v>28694515042.3055</v>
      </c>
      <c r="AJ122" s="41" t="n">
        <v>23599777510.947701</v>
      </c>
      <c r="AK122" s="41" t="n">
        <v>22284282359.177601</v>
      </c>
      <c r="AL122" s="41" t="n">
        <v>19880197167.272099</v>
      </c>
      <c r="AM122" s="41" t="n">
        <v>17132366267.1332</v>
      </c>
      <c r="AN122" s="41" t="n">
        <v>17011382556.219601</v>
      </c>
      <c r="AO122" s="41" t="n">
        <v>17928597008.139999</v>
      </c>
      <c r="AP122" s="41" t="n">
        <v>19405478354.246899</v>
      </c>
      <c r="AQ122" s="41" t="n">
        <v>19450272342.2118</v>
      </c>
      <c r="AR122" s="41" t="n">
        <v>19110207870.6805</v>
      </c>
      <c r="AS122" s="41" t="n">
        <v>18147565603.358002</v>
      </c>
      <c r="AT122" s="41" t="n">
        <v>18378064007.162899</v>
      </c>
      <c r="AU122" s="41" t="n">
        <v>11744456218.5755</v>
      </c>
      <c r="AV122" s="41"/>
    </row>
    <row r="123">
      <c r="A123" t="str">
        <f t="shared" si="17"/>
        <v>U.S. Large</v>
      </c>
      <c r="B123" t="str">
        <f t="shared" si="18"/>
        <v>Ships &amp; Submarines</v>
      </c>
      <c r="C123" s="41" t="n">
        <f t="shared" si="19"/>
        <v>9807418904.8307495</v>
      </c>
      <c r="D123" s="41" t="n">
        <f t="shared" si="20"/>
        <v>12946715620.118299</v>
      </c>
      <c r="E123" s="41" t="n">
        <f t="shared" si="21"/>
        <v>10980221940.312</v>
      </c>
      <c r="F123" s="41" t="n">
        <f t="shared" si="22"/>
        <v>7664142839.6795702</v>
      </c>
      <c r="G123" s="17" t="n">
        <f t="shared" si="23"/>
        <v>-0.15189131649346688</v>
      </c>
      <c r="H123" s="17" t="n">
        <f t="shared" si="24"/>
        <v>0.11958325089015776</v>
      </c>
      <c r="I123" s="17" t="n">
        <f t="shared" si="25"/>
        <v>0.69799525741296586</v>
      </c>
      <c r="J123" s="17" t="n">
        <f t="shared" si="26"/>
        <v>2.650174647566967E-2</v>
      </c>
      <c r="K123" s="17" t="n">
        <f>AU123/SUM(AU77:AU$149)</f>
        <v>3.720078979968186E-2</v>
      </c>
      <c r="L123" t="s">
        <v>352</v>
      </c>
      <c r="M123" t="s">
        <v>348</v>
      </c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 t="n">
        <v>6652607732.5576401</v>
      </c>
      <c r="Y123" s="41" t="n">
        <v>2083996967.9753599</v>
      </c>
      <c r="Z123" s="41" t="n">
        <v>2218459330.9468799</v>
      </c>
      <c r="AA123" s="41" t="n">
        <v>3738212229.5886402</v>
      </c>
      <c r="AB123" s="41" t="n">
        <v>4609274467.9127998</v>
      </c>
      <c r="AC123" s="41" t="n">
        <v>2712214470.77525</v>
      </c>
      <c r="AD123" s="41" t="n">
        <v>4013092457.6668401</v>
      </c>
      <c r="AE123" s="41" t="n">
        <v>3891807297.37256</v>
      </c>
      <c r="AF123" s="41" t="n">
        <v>5311419790.38871</v>
      </c>
      <c r="AG123" s="41" t="n">
        <v>5027563862.72575</v>
      </c>
      <c r="AH123" s="41" t="n">
        <v>5122374332.6707201</v>
      </c>
      <c r="AI123" s="41" t="n">
        <v>6778220828.95331</v>
      </c>
      <c r="AJ123" s="41" t="n">
        <v>13210360871.3274</v>
      </c>
      <c r="AK123" s="41" t="n">
        <v>13150635442.697201</v>
      </c>
      <c r="AL123" s="41" t="n">
        <v>10414788599.1003</v>
      </c>
      <c r="AM123" s="41" t="n">
        <v>9807418904.8307495</v>
      </c>
      <c r="AN123" s="41" t="n">
        <v>10745471530.6745</v>
      </c>
      <c r="AO123" s="41" t="n">
        <v>14015703864.683599</v>
      </c>
      <c r="AP123" s="41" t="n">
        <v>14175541774.379</v>
      </c>
      <c r="AQ123" s="41" t="n">
        <v>13864201509.291201</v>
      </c>
      <c r="AR123" s="41" t="n">
        <v>14901799263.223801</v>
      </c>
      <c r="AS123" s="41" t="n">
        <v>12946715620.118299</v>
      </c>
      <c r="AT123" s="41" t="n">
        <v>10980221940.312</v>
      </c>
      <c r="AU123" s="41" t="n">
        <v>7664142839.6795702</v>
      </c>
      <c r="AV123" s="41"/>
    </row>
    <row r="124">
      <c r="A124" t="str">
        <f t="shared" si="17"/>
        <v>U.S. Large</v>
      </c>
      <c r="B124" t="str">
        <f t="shared" si="18"/>
        <v>Space Systems</v>
      </c>
      <c r="C124" s="41" t="n">
        <f t="shared" si="19"/>
        <v>415407867.73577499</v>
      </c>
      <c r="D124" s="41" t="n">
        <f t="shared" si="20"/>
        <v>657778525.03219795</v>
      </c>
      <c r="E124" s="41" t="n">
        <f t="shared" si="21"/>
        <v>822791273.79709995</v>
      </c>
      <c r="F124" s="41" t="n">
        <f t="shared" si="22"/>
        <v>171623430.86448601</v>
      </c>
      <c r="G124" s="17" t="n">
        <f t="shared" si="23"/>
        <v>0.25086369117450991</v>
      </c>
      <c r="H124" s="17" t="n">
        <f t="shared" si="24"/>
        <v>0.98068293285298558</v>
      </c>
      <c r="I124" s="17" t="n">
        <f t="shared" si="25"/>
        <v>0.20858683888619883</v>
      </c>
      <c r="J124" s="17" t="n">
        <f t="shared" si="26"/>
        <v>1.9858802362190189E-3</v>
      </c>
      <c r="K124" s="17" t="n">
        <f>AU124/SUM(AU77:AU$149)</f>
        <v>8.3303864630958617E-4</v>
      </c>
      <c r="L124" t="s">
        <v>352</v>
      </c>
      <c r="M124" t="s">
        <v>349</v>
      </c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 t="n">
        <v>495196146.96208698</v>
      </c>
      <c r="Y124" s="41" t="n">
        <v>594019285.99573505</v>
      </c>
      <c r="Z124" s="41" t="n">
        <v>936158881.89764202</v>
      </c>
      <c r="AA124" s="41" t="n">
        <v>1029777253.2970001</v>
      </c>
      <c r="AB124" s="41" t="n">
        <v>980173103.95420301</v>
      </c>
      <c r="AC124" s="41" t="n">
        <v>1403763053.1667399</v>
      </c>
      <c r="AD124" s="41" t="n">
        <v>1734283383.9126101</v>
      </c>
      <c r="AE124" s="41" t="n">
        <v>1454432028.04212</v>
      </c>
      <c r="AF124" s="41" t="n">
        <v>1449308798.23508</v>
      </c>
      <c r="AG124" s="41" t="n">
        <v>1494492739.17905</v>
      </c>
      <c r="AH124" s="41" t="n">
        <v>1424111419.4046099</v>
      </c>
      <c r="AI124" s="41" t="n">
        <v>1093525314.3684399</v>
      </c>
      <c r="AJ124" s="41" t="n">
        <v>820373830.73403096</v>
      </c>
      <c r="AK124" s="41" t="n">
        <v>846426529.91337299</v>
      </c>
      <c r="AL124" s="41" t="n">
        <v>421586936.16070902</v>
      </c>
      <c r="AM124" s="41" t="n">
        <v>415407867.73577499</v>
      </c>
      <c r="AN124" s="41" t="n">
        <v>421234247.463875</v>
      </c>
      <c r="AO124" s="41" t="n">
        <v>510104583.24672002</v>
      </c>
      <c r="AP124" s="41" t="n">
        <v>1016550092.17869</v>
      </c>
      <c r="AQ124" s="41" t="n">
        <v>830857882.17368102</v>
      </c>
      <c r="AR124" s="41" t="n">
        <v>925548302.70940197</v>
      </c>
      <c r="AS124" s="41" t="n">
        <v>657778525.03219795</v>
      </c>
      <c r="AT124" s="41" t="n">
        <v>822791273.79709995</v>
      </c>
      <c r="AU124" s="41" t="n">
        <v>171623430.86448601</v>
      </c>
      <c r="AV124" s="41"/>
    </row>
    <row r="125">
      <c r="A125" t="str">
        <f t="shared" si="17"/>
        <v>U.S. Large</v>
      </c>
      <c r="B125" t="str">
        <f t="shared" si="18"/>
        <v>Unlabeled</v>
      </c>
      <c r="C125" s="41" t="n">
        <f t="shared" si="19"/>
        <v>23988.951341511602</v>
      </c>
      <c r="D125" s="41" t="n">
        <f t="shared" si="20"/>
        <v>0</v>
      </c>
      <c r="E125" s="41" t="n">
        <f t="shared" si="21"/>
        <v>111730.14840000001</v>
      </c>
      <c r="F125" s="41" t="n">
        <f t="shared" si="22"/>
        <v>0</v>
      </c>
      <c r="G125" s="17" t="e">
        <f t="shared" si="23"/>
        <v>#DIV/0!</v>
      </c>
      <c r="H125" s="17" t="n">
        <f t="shared" si="24"/>
        <v>3.6575670111372034</v>
      </c>
      <c r="I125" s="17" t="n">
        <f t="shared" si="25"/>
        <v>0</v>
      </c>
      <c r="J125" s="17" t="n">
        <f t="shared" si="26"/>
        <v>2.6967069360545293E-7</v>
      </c>
      <c r="K125" s="17" t="n">
        <f>AU125/SUM(AU77:AU$149)</f>
        <v>0</v>
      </c>
      <c r="L125" t="s">
        <v>352</v>
      </c>
      <c r="M125" t="s">
        <v>336</v>
      </c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 t="n">
        <v>9914651.0059446394</v>
      </c>
      <c r="Y125" s="41" t="n">
        <v>3522308.1955326102</v>
      </c>
      <c r="Z125" s="41" t="n">
        <v>47207494.756329298</v>
      </c>
      <c r="AA125" s="41" t="n">
        <v>22600275.800871801</v>
      </c>
      <c r="AB125" s="41" t="n">
        <v>677803.53819270502</v>
      </c>
      <c r="AC125" s="41" t="n">
        <v>1052822.6864470099</v>
      </c>
      <c r="AD125" s="41" t="n">
        <v>96025278.207255602</v>
      </c>
      <c r="AE125" s="41" t="n">
        <v>22880751.938753199</v>
      </c>
      <c r="AF125" s="41" t="n">
        <v>-100522.512989442</v>
      </c>
      <c r="AG125" s="41" t="n">
        <v>0</v>
      </c>
      <c r="AH125" s="41" t="n">
        <v>-45551.051331889801</v>
      </c>
      <c r="AI125" s="41" t="n">
        <v>-89030.087794459003</v>
      </c>
      <c r="AJ125" s="41" t="n">
        <v>-6800.1445666325299</v>
      </c>
      <c r="AK125" s="41" t="n">
        <v>-112651.75005556599</v>
      </c>
      <c r="AL125" s="41"/>
      <c r="AM125" s="41" t="n">
        <v>23988.951341511602</v>
      </c>
      <c r="AN125" s="41" t="n">
        <v>1665883.9441871799</v>
      </c>
      <c r="AO125" s="41" t="n">
        <v>-286.33735513120899</v>
      </c>
      <c r="AP125" s="41"/>
      <c r="AQ125" s="41"/>
      <c r="AR125" s="41"/>
      <c r="AS125" s="41"/>
      <c r="AT125" s="41" t="n">
        <v>111730.14840000001</v>
      </c>
      <c r="AU125" s="41"/>
      <c r="AV125" s="41"/>
    </row>
    <row r="126">
      <c r="A126" t="str">
        <f t="shared" si="17"/>
        <v>U.S. Medium</v>
      </c>
      <c r="B126" t="str">
        <f t="shared" si="18"/>
        <v>Aircraft</v>
      </c>
      <c r="C126" s="41" t="n">
        <f t="shared" si="19"/>
        <v>5935434571.7434397</v>
      </c>
      <c r="D126" s="41" t="n">
        <f t="shared" si="20"/>
        <v>7773954769.1275702</v>
      </c>
      <c r="E126" s="41" t="n">
        <f t="shared" si="21"/>
        <v>7661501230.7615004</v>
      </c>
      <c r="F126" s="41" t="n">
        <f t="shared" si="22"/>
        <v>3884334414.23663</v>
      </c>
      <c r="G126" s="17" t="n">
        <f t="shared" si="23"/>
        <v>-1.4465422260064198E-2</v>
      </c>
      <c r="H126" s="17" t="n">
        <f t="shared" si="24"/>
        <v>0.2908071242559509</v>
      </c>
      <c r="I126" s="17" t="n">
        <f t="shared" si="25"/>
        <v>0.50699390331502359</v>
      </c>
      <c r="J126" s="17" t="n">
        <f t="shared" si="26"/>
        <v>1.8491717594089269E-2</v>
      </c>
      <c r="K126" s="17" t="n">
        <f>AU126/SUM(AU77:AU$149)</f>
        <v>1.8854072931361057E-2</v>
      </c>
      <c r="L126" t="s">
        <v>353</v>
      </c>
      <c r="M126" t="s">
        <v>339</v>
      </c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 t="n">
        <v>5050569914.0368605</v>
      </c>
      <c r="Y126" s="41" t="n">
        <v>4546248401.6198702</v>
      </c>
      <c r="Z126" s="41" t="n">
        <v>4241694791.1601601</v>
      </c>
      <c r="AA126" s="41" t="n">
        <v>3583062117.2493</v>
      </c>
      <c r="AB126" s="41" t="n">
        <v>4180556259.1926799</v>
      </c>
      <c r="AC126" s="41" t="n">
        <v>4546808198.2700901</v>
      </c>
      <c r="AD126" s="41" t="n">
        <v>4293815369.1613102</v>
      </c>
      <c r="AE126" s="41" t="n">
        <v>3992404398.6532502</v>
      </c>
      <c r="AF126" s="41" t="n">
        <v>4710057013.2434502</v>
      </c>
      <c r="AG126" s="41" t="n">
        <v>5042904436.2746601</v>
      </c>
      <c r="AH126" s="41" t="n">
        <v>6043788879.10431</v>
      </c>
      <c r="AI126" s="41" t="n">
        <v>6779961071.6637096</v>
      </c>
      <c r="AJ126" s="41" t="n">
        <v>7790863561.7572002</v>
      </c>
      <c r="AK126" s="41" t="n">
        <v>6533003448.9480305</v>
      </c>
      <c r="AL126" s="41" t="n">
        <v>5056700977.2479801</v>
      </c>
      <c r="AM126" s="41" t="n">
        <v>5935434571.7434397</v>
      </c>
      <c r="AN126" s="41" t="n">
        <v>5614598611.9907598</v>
      </c>
      <c r="AO126" s="41" t="n">
        <v>7473899979.2488403</v>
      </c>
      <c r="AP126" s="41" t="n">
        <v>8153572430.42875</v>
      </c>
      <c r="AQ126" s="41" t="n">
        <v>9563010860.7471809</v>
      </c>
      <c r="AR126" s="41" t="n">
        <v>9066622019.1098499</v>
      </c>
      <c r="AS126" s="41" t="n">
        <v>7773954769.1275702</v>
      </c>
      <c r="AT126" s="41" t="n">
        <v>7661501230.7615004</v>
      </c>
      <c r="AU126" s="41" t="n">
        <v>3884334414.23663</v>
      </c>
      <c r="AV126" s="41"/>
    </row>
    <row r="127">
      <c r="A127" t="str">
        <f t="shared" si="17"/>
        <v>U.S. Medium</v>
      </c>
      <c r="B127" t="str">
        <f t="shared" si="18"/>
        <v>Electronics, Comms, &amp; Sensors</v>
      </c>
      <c r="C127" s="41" t="n">
        <f t="shared" si="19"/>
        <v>9286871215.8073406</v>
      </c>
      <c r="D127" s="41" t="n">
        <f t="shared" si="20"/>
        <v>12890353987.1901</v>
      </c>
      <c r="E127" s="41" t="n">
        <f t="shared" si="21"/>
        <v>12928911109.6534</v>
      </c>
      <c r="F127" s="41" t="n">
        <f t="shared" si="22"/>
        <v>6168640374.3078203</v>
      </c>
      <c r="G127" s="17" t="n">
        <f t="shared" si="23"/>
        <v>2.9911608712698268E-3</v>
      </c>
      <c r="H127" s="17" t="n">
        <f t="shared" si="24"/>
        <v>0.39217081934407383</v>
      </c>
      <c r="I127" s="17" t="n">
        <f t="shared" si="25"/>
        <v>0.47711986895029318</v>
      </c>
      <c r="J127" s="17" t="n">
        <f t="shared" si="26"/>
        <v>3.1205081855091122E-2</v>
      </c>
      <c r="K127" s="17" t="n">
        <f>AU127/SUM(AU77:AU$149)</f>
        <v>2.9941808068395855E-2</v>
      </c>
      <c r="L127" t="s">
        <v>353</v>
      </c>
      <c r="M127" t="s">
        <v>340</v>
      </c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 t="n">
        <v>6172484620.0849104</v>
      </c>
      <c r="Y127" s="41" t="n">
        <v>6809531556.9544096</v>
      </c>
      <c r="Z127" s="41" t="n">
        <v>7234825494.9383297</v>
      </c>
      <c r="AA127" s="41" t="n">
        <v>7955156823.24368</v>
      </c>
      <c r="AB127" s="41" t="n">
        <v>8896458669.2435799</v>
      </c>
      <c r="AC127" s="41" t="n">
        <v>9874918826.8358593</v>
      </c>
      <c r="AD127" s="41" t="n">
        <v>10676918624.037701</v>
      </c>
      <c r="AE127" s="41" t="n">
        <v>11997561382.225</v>
      </c>
      <c r="AF127" s="41" t="n">
        <v>13269012969.4002</v>
      </c>
      <c r="AG127" s="41" t="n">
        <v>14014319294.968399</v>
      </c>
      <c r="AH127" s="41" t="n">
        <v>13581554048.889999</v>
      </c>
      <c r="AI127" s="41" t="n">
        <v>12172625990.042601</v>
      </c>
      <c r="AJ127" s="41" t="n">
        <v>11762810536.5228</v>
      </c>
      <c r="AK127" s="41" t="n">
        <v>9389254655.3138409</v>
      </c>
      <c r="AL127" s="41" t="n">
        <v>9106078607.0916691</v>
      </c>
      <c r="AM127" s="41" t="n">
        <v>9286871215.8073406</v>
      </c>
      <c r="AN127" s="41" t="n">
        <v>9906881310.6191292</v>
      </c>
      <c r="AO127" s="41" t="n">
        <v>9996311576.6408901</v>
      </c>
      <c r="AP127" s="41" t="n">
        <v>12614343854.6453</v>
      </c>
      <c r="AQ127" s="41" t="n">
        <v>13042944585.815201</v>
      </c>
      <c r="AR127" s="41" t="n">
        <v>13456955565.3615</v>
      </c>
      <c r="AS127" s="41" t="n">
        <v>12890353987.1901</v>
      </c>
      <c r="AT127" s="41" t="n">
        <v>12928911109.6534</v>
      </c>
      <c r="AU127" s="41" t="n">
        <v>6168640374.3078203</v>
      </c>
      <c r="AV127" s="41"/>
    </row>
    <row r="128">
      <c r="A128" t="str">
        <f t="shared" si="17"/>
        <v>U.S. Medium</v>
      </c>
      <c r="B128" t="str">
        <f t="shared" si="18"/>
        <v>Facilities and Construction</v>
      </c>
      <c r="C128" s="41" t="n">
        <f t="shared" si="19"/>
        <v>15643282260.1406</v>
      </c>
      <c r="D128" s="41" t="n">
        <f t="shared" si="20"/>
        <v>20526930448.346199</v>
      </c>
      <c r="E128" s="41" t="n">
        <f t="shared" si="21"/>
        <v>22012587283.317101</v>
      </c>
      <c r="F128" s="41" t="n">
        <f t="shared" si="22"/>
        <v>8197492740.8181295</v>
      </c>
      <c r="G128" s="17" t="n">
        <f t="shared" si="23"/>
        <v>7.2375986205506671E-2</v>
      </c>
      <c r="H128" s="17" t="n">
        <f t="shared" si="24"/>
        <v>0.40715911899164658</v>
      </c>
      <c r="I128" s="17" t="n">
        <f t="shared" si="25"/>
        <v>0.37240023788711313</v>
      </c>
      <c r="J128" s="17" t="n">
        <f t="shared" si="26"/>
        <v>5.3129345711516972E-2</v>
      </c>
      <c r="K128" s="17" t="n">
        <f>AU128/SUM(AU77:AU$149)</f>
        <v>3.9789603444857373E-2</v>
      </c>
      <c r="L128" t="s">
        <v>353</v>
      </c>
      <c r="M128" t="s">
        <v>341</v>
      </c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 t="n">
        <v>14215183152.5634</v>
      </c>
      <c r="Y128" s="41" t="n">
        <v>15036562213.078699</v>
      </c>
      <c r="Z128" s="41" t="n">
        <v>17343600206.588402</v>
      </c>
      <c r="AA128" s="41" t="n">
        <v>18245395038.946701</v>
      </c>
      <c r="AB128" s="41" t="n">
        <v>19141254653.060398</v>
      </c>
      <c r="AC128" s="41" t="n">
        <v>20566954522.559502</v>
      </c>
      <c r="AD128" s="41" t="n">
        <v>24415086309.5728</v>
      </c>
      <c r="AE128" s="41" t="n">
        <v>23924957481.7649</v>
      </c>
      <c r="AF128" s="41" t="n">
        <v>29310823474.4473</v>
      </c>
      <c r="AG128" s="41" t="n">
        <v>31271051529.830898</v>
      </c>
      <c r="AH128" s="41" t="n">
        <v>27637946170.538799</v>
      </c>
      <c r="AI128" s="41" t="n">
        <v>24604418003.379601</v>
      </c>
      <c r="AJ128" s="41" t="n">
        <v>18103572979.656399</v>
      </c>
      <c r="AK128" s="41" t="n">
        <v>15420295955.1476</v>
      </c>
      <c r="AL128" s="41" t="n">
        <v>16494137298.6572</v>
      </c>
      <c r="AM128" s="41" t="n">
        <v>15643282260.1406</v>
      </c>
      <c r="AN128" s="41" t="n">
        <v>14825360785.531799</v>
      </c>
      <c r="AO128" s="41" t="n">
        <v>15850739025.1432</v>
      </c>
      <c r="AP128" s="41" t="n">
        <v>18236860883.587502</v>
      </c>
      <c r="AQ128" s="41" t="n">
        <v>21486569642.788601</v>
      </c>
      <c r="AR128" s="41" t="n">
        <v>27070764895.898201</v>
      </c>
      <c r="AS128" s="41" t="n">
        <v>20526930448.346199</v>
      </c>
      <c r="AT128" s="41" t="n">
        <v>22012587283.317101</v>
      </c>
      <c r="AU128" s="41" t="n">
        <v>8197492740.8181295</v>
      </c>
      <c r="AV128" s="41"/>
    </row>
    <row r="129">
      <c r="A129" t="str">
        <f t="shared" si="17"/>
        <v>U.S. Medium</v>
      </c>
      <c r="B129" t="str">
        <f t="shared" si="18"/>
        <v>Land Vehicles</v>
      </c>
      <c r="C129" s="41" t="n">
        <f t="shared" si="19"/>
        <v>1837081708.79175</v>
      </c>
      <c r="D129" s="41" t="n">
        <f t="shared" si="20"/>
        <v>1481605025.2989399</v>
      </c>
      <c r="E129" s="41" t="n">
        <f t="shared" si="21"/>
        <v>1505149828.8917</v>
      </c>
      <c r="F129" s="41" t="n">
        <f t="shared" si="22"/>
        <v>847448524.17694199</v>
      </c>
      <c r="G129" s="17" t="n">
        <f t="shared" si="23"/>
        <v>1.5891417206829184E-2</v>
      </c>
      <c r="H129" s="17" t="n">
        <f t="shared" si="24"/>
        <v>-0.18068433119306482</v>
      </c>
      <c r="I129" s="17" t="n">
        <f t="shared" si="25"/>
        <v>0.56303266818357289</v>
      </c>
      <c r="J129" s="17" t="n">
        <f t="shared" si="26"/>
        <v>3.6328135615127629E-3</v>
      </c>
      <c r="K129" s="17" t="n">
        <f>AU129/SUM(AU77:AU$149)</f>
        <v>4.113409036525093E-3</v>
      </c>
      <c r="L129" t="s">
        <v>353</v>
      </c>
      <c r="M129" t="s">
        <v>342</v>
      </c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 t="n">
        <v>1780443626.7988701</v>
      </c>
      <c r="Y129" s="41" t="n">
        <v>1891737241.93736</v>
      </c>
      <c r="Z129" s="41" t="n">
        <v>2768224576.43047</v>
      </c>
      <c r="AA129" s="41" t="n">
        <v>8631936085.2165298</v>
      </c>
      <c r="AB129" s="41" t="n">
        <v>3585160842.7751498</v>
      </c>
      <c r="AC129" s="41" t="n">
        <v>8224393170.53545</v>
      </c>
      <c r="AD129" s="41" t="n">
        <v>5430415675.5998697</v>
      </c>
      <c r="AE129" s="41" t="n">
        <v>7890691198.4752398</v>
      </c>
      <c r="AF129" s="41" t="n">
        <v>10328887143.025801</v>
      </c>
      <c r="AG129" s="41" t="n">
        <v>6658087019.4633799</v>
      </c>
      <c r="AH129" s="41" t="n">
        <v>4047474656.8915401</v>
      </c>
      <c r="AI129" s="41" t="n">
        <v>4020007606.07723</v>
      </c>
      <c r="AJ129" s="41" t="n">
        <v>1222271132.1115601</v>
      </c>
      <c r="AK129" s="41" t="n">
        <v>1298157301.0188</v>
      </c>
      <c r="AL129" s="41" t="n">
        <v>1026828249.9167</v>
      </c>
      <c r="AM129" s="41" t="n">
        <v>1837081708.79175</v>
      </c>
      <c r="AN129" s="41" t="n">
        <v>1702250234.58323</v>
      </c>
      <c r="AO129" s="41" t="n">
        <v>2192025717.16539</v>
      </c>
      <c r="AP129" s="41" t="n">
        <v>1740762078.43852</v>
      </c>
      <c r="AQ129" s="41" t="n">
        <v>2504721938.2223001</v>
      </c>
      <c r="AR129" s="41" t="n">
        <v>1707357764.52915</v>
      </c>
      <c r="AS129" s="41" t="n">
        <v>1481605025.2989399</v>
      </c>
      <c r="AT129" s="41" t="n">
        <v>1505149828.8917</v>
      </c>
      <c r="AU129" s="41" t="n">
        <v>847448524.17694199</v>
      </c>
      <c r="AV129" s="41"/>
    </row>
    <row r="130">
      <c r="A130" t="str">
        <f t="shared" si="17"/>
        <v>U.S. Medium</v>
      </c>
      <c r="B130" t="str">
        <f t="shared" si="18"/>
        <v>Missile Defense</v>
      </c>
      <c r="C130" s="41" t="n">
        <f t="shared" si="19"/>
        <v>505154319.00282502</v>
      </c>
      <c r="D130" s="41" t="n">
        <f t="shared" si="20"/>
        <v>624968292.84063101</v>
      </c>
      <c r="E130" s="41" t="n">
        <f t="shared" si="21"/>
        <v>861994416.14890003</v>
      </c>
      <c r="F130" s="41" t="n">
        <f t="shared" si="22"/>
        <v>484549207.19434601</v>
      </c>
      <c r="G130" s="17" t="n">
        <f t="shared" si="23"/>
        <v>0.37926103775749698</v>
      </c>
      <c r="H130" s="17" t="n">
        <f t="shared" si="24"/>
        <v>0.70639819105274126</v>
      </c>
      <c r="I130" s="17" t="n">
        <f t="shared" si="25"/>
        <v>0.56212569143910263</v>
      </c>
      <c r="J130" s="17" t="n">
        <f t="shared" si="26"/>
        <v>2.0805005221571989E-3</v>
      </c>
      <c r="K130" s="17" t="n">
        <f>AU130/SUM(AU77:AU$149)</f>
        <v>2.3519411865754046E-3</v>
      </c>
      <c r="L130" t="s">
        <v>353</v>
      </c>
      <c r="M130" t="s">
        <v>343</v>
      </c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 t="n">
        <v>262077972.32083201</v>
      </c>
      <c r="Y130" s="41" t="n">
        <v>396930016.21103799</v>
      </c>
      <c r="Z130" s="41" t="n">
        <v>382359848.90555501</v>
      </c>
      <c r="AA130" s="41" t="n">
        <v>493333518.14444703</v>
      </c>
      <c r="AB130" s="41" t="n">
        <v>503788349.82018203</v>
      </c>
      <c r="AC130" s="41" t="n">
        <v>572880509.20669603</v>
      </c>
      <c r="AD130" s="41" t="n">
        <v>471327337.83078301</v>
      </c>
      <c r="AE130" s="41" t="n">
        <v>657641731.24663901</v>
      </c>
      <c r="AF130" s="41" t="n">
        <v>898985313.58778095</v>
      </c>
      <c r="AG130" s="41" t="n">
        <v>682806813.45631194</v>
      </c>
      <c r="AH130" s="41" t="n">
        <v>558073023.296211</v>
      </c>
      <c r="AI130" s="41" t="n">
        <v>517127875.97353297</v>
      </c>
      <c r="AJ130" s="41" t="n">
        <v>604911050.17389202</v>
      </c>
      <c r="AK130" s="41" t="n">
        <v>587128528.59869695</v>
      </c>
      <c r="AL130" s="41" t="n">
        <v>744584001.48823094</v>
      </c>
      <c r="AM130" s="41" t="n">
        <v>505154319.00282502</v>
      </c>
      <c r="AN130" s="41" t="n">
        <v>568358907.95095599</v>
      </c>
      <c r="AO130" s="41" t="n">
        <v>547234047.85844004</v>
      </c>
      <c r="AP130" s="41" t="n">
        <v>665467284.23170304</v>
      </c>
      <c r="AQ130" s="41" t="n">
        <v>702665302.18498898</v>
      </c>
      <c r="AR130" s="41" t="n">
        <v>701450635.67638195</v>
      </c>
      <c r="AS130" s="41" t="n">
        <v>624968292.84063101</v>
      </c>
      <c r="AT130" s="41" t="n">
        <v>861994416.14890003</v>
      </c>
      <c r="AU130" s="41" t="n">
        <v>484549207.19434601</v>
      </c>
      <c r="AV130" s="41"/>
    </row>
    <row r="131">
      <c r="A131" t="str">
        <f t="shared" si="17"/>
        <v>U.S. Medium</v>
      </c>
      <c r="B131" t="str">
        <f t="shared" si="18"/>
        <v>Ordnance and Missiles</v>
      </c>
      <c r="C131" s="41" t="n">
        <f t="shared" si="19"/>
        <v>2124698368.53865</v>
      </c>
      <c r="D131" s="41" t="n">
        <f t="shared" si="20"/>
        <v>2871403558.6749802</v>
      </c>
      <c r="E131" s="41" t="n">
        <f t="shared" si="21"/>
        <v>3315834538.4429002</v>
      </c>
      <c r="F131" s="41" t="n">
        <f t="shared" si="22"/>
        <v>1680650108.54249</v>
      </c>
      <c r="G131" s="17" t="n">
        <f t="shared" si="23"/>
        <v>0.15477830638790602</v>
      </c>
      <c r="H131" s="17" t="n">
        <f t="shared" si="24"/>
        <v>0.56061424414021821</v>
      </c>
      <c r="I131" s="17" t="n">
        <f t="shared" si="25"/>
        <v>0.50685584249077609</v>
      </c>
      <c r="J131" s="17" t="n">
        <f t="shared" si="26"/>
        <v>8.0030628498011895E-3</v>
      </c>
      <c r="K131" s="17" t="n">
        <f>AU131/SUM(AU77:AU$149)</f>
        <v>8.1576652109103479E-3</v>
      </c>
      <c r="L131" t="s">
        <v>353</v>
      </c>
      <c r="M131" t="s">
        <v>344</v>
      </c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 t="n">
        <v>1286888440.96543</v>
      </c>
      <c r="Y131" s="41" t="n">
        <v>1888998793.9043601</v>
      </c>
      <c r="Z131" s="41" t="n">
        <v>2465196734.36131</v>
      </c>
      <c r="AA131" s="41" t="n">
        <v>2428555089.8464799</v>
      </c>
      <c r="AB131" s="41" t="n">
        <v>2223423463.7674198</v>
      </c>
      <c r="AC131" s="41" t="n">
        <v>2691413430.8141799</v>
      </c>
      <c r="AD131" s="41" t="n">
        <v>2244777180.6778498</v>
      </c>
      <c r="AE131" s="41" t="n">
        <v>3437782905.1290598</v>
      </c>
      <c r="AF131" s="41" t="n">
        <v>3160920674.8425398</v>
      </c>
      <c r="AG131" s="41" t="n">
        <v>3380837540.4762301</v>
      </c>
      <c r="AH131" s="41" t="n">
        <v>3025728311.0803599</v>
      </c>
      <c r="AI131" s="41" t="n">
        <v>2979203096.39364</v>
      </c>
      <c r="AJ131" s="41" t="n">
        <v>2910720752.4644699</v>
      </c>
      <c r="AK131" s="41" t="n">
        <v>1988100004.9235499</v>
      </c>
      <c r="AL131" s="41" t="n">
        <v>1997249290.5666699</v>
      </c>
      <c r="AM131" s="41" t="n">
        <v>2124698368.53865</v>
      </c>
      <c r="AN131" s="41" t="n">
        <v>2007175019.18892</v>
      </c>
      <c r="AO131" s="41" t="n">
        <v>2666243926.3586998</v>
      </c>
      <c r="AP131" s="41" t="n">
        <v>3092959488.3425298</v>
      </c>
      <c r="AQ131" s="41" t="n">
        <v>3049198967.6061702</v>
      </c>
      <c r="AR131" s="41" t="n">
        <v>3413652028.7915401</v>
      </c>
      <c r="AS131" s="41" t="n">
        <v>2871403558.6749802</v>
      </c>
      <c r="AT131" s="41" t="n">
        <v>3315834538.4429002</v>
      </c>
      <c r="AU131" s="41" t="n">
        <v>1680650108.54249</v>
      </c>
      <c r="AV131" s="41"/>
    </row>
    <row r="132">
      <c r="A132" t="str">
        <f t="shared" si="17"/>
        <v>U.S. Medium</v>
      </c>
      <c r="B132" t="str">
        <f t="shared" si="18"/>
        <v>Other Products</v>
      </c>
      <c r="C132" s="41" t="n">
        <f t="shared" si="19"/>
        <v>3455276468.0159898</v>
      </c>
      <c r="D132" s="41" t="n">
        <f t="shared" si="20"/>
        <v>4397114414.0244703</v>
      </c>
      <c r="E132" s="41" t="n">
        <f t="shared" si="21"/>
        <v>5274131106.1046</v>
      </c>
      <c r="F132" s="41" t="n">
        <f t="shared" si="22"/>
        <v>3005431509.8167901</v>
      </c>
      <c r="G132" s="17" t="n">
        <f t="shared" si="23"/>
        <v>0.19945277959629837</v>
      </c>
      <c r="H132" s="17" t="n">
        <f t="shared" si="24"/>
        <v>0.52639916224503791</v>
      </c>
      <c r="I132" s="17" t="n">
        <f t="shared" si="25"/>
        <v>0.56984391350039076</v>
      </c>
      <c r="J132" s="17" t="n">
        <f t="shared" si="26"/>
        <v>1.2729586543262141E-2</v>
      </c>
      <c r="K132" s="17" t="n">
        <f>AU132/SUM(AU77:AU$149)</f>
        <v>1.4587988271198418E-2</v>
      </c>
      <c r="L132" t="s">
        <v>353</v>
      </c>
      <c r="M132" t="s">
        <v>345</v>
      </c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 t="n">
        <v>3345934866.0116301</v>
      </c>
      <c r="Y132" s="41" t="n">
        <v>3199376941.3301301</v>
      </c>
      <c r="Z132" s="41" t="n">
        <v>4170171198.5510998</v>
      </c>
      <c r="AA132" s="41" t="n">
        <v>5280406583.3064899</v>
      </c>
      <c r="AB132" s="41" t="n">
        <v>5187652134.8264704</v>
      </c>
      <c r="AC132" s="41" t="n">
        <v>8201387840.0115204</v>
      </c>
      <c r="AD132" s="41" t="n">
        <v>6840633255.7529297</v>
      </c>
      <c r="AE132" s="41" t="n">
        <v>7337724642.2012196</v>
      </c>
      <c r="AF132" s="41" t="n">
        <v>6764717284.9049196</v>
      </c>
      <c r="AG132" s="41" t="n">
        <v>7437289996.1834803</v>
      </c>
      <c r="AH132" s="41" t="n">
        <v>5062184382.6570902</v>
      </c>
      <c r="AI132" s="41" t="n">
        <v>5748619629.0427704</v>
      </c>
      <c r="AJ132" s="41" t="n">
        <v>4778966772.0678902</v>
      </c>
      <c r="AK132" s="41" t="n">
        <v>5034465056.6919498</v>
      </c>
      <c r="AL132" s="41" t="n">
        <v>3249002141.3284001</v>
      </c>
      <c r="AM132" s="41" t="n">
        <v>3455276468.0159898</v>
      </c>
      <c r="AN132" s="41" t="n">
        <v>3297968619.9704299</v>
      </c>
      <c r="AO132" s="41" t="n">
        <v>3545285840.0120401</v>
      </c>
      <c r="AP132" s="41" t="n">
        <v>4111846542.0826101</v>
      </c>
      <c r="AQ132" s="41" t="n">
        <v>4135409642.5707598</v>
      </c>
      <c r="AR132" s="41" t="n">
        <v>4219456943.82408</v>
      </c>
      <c r="AS132" s="41" t="n">
        <v>4397114414.0244703</v>
      </c>
      <c r="AT132" s="41" t="n">
        <v>5274131106.1046</v>
      </c>
      <c r="AU132" s="41" t="n">
        <v>3005431509.8167901</v>
      </c>
      <c r="AV132" s="41"/>
    </row>
    <row r="133">
      <c r="A133" t="str">
        <f t="shared" si="17"/>
        <v>U.S. Medium</v>
      </c>
      <c r="B133" t="str">
        <f t="shared" si="18"/>
        <v>Other R&amp;D and Knowledge Based</v>
      </c>
      <c r="C133" s="41" t="n">
        <f t="shared" si="19"/>
        <v>9388736917.9799404</v>
      </c>
      <c r="D133" s="41" t="n">
        <f t="shared" si="20"/>
        <v>14066612425.951099</v>
      </c>
      <c r="E133" s="41" t="n">
        <f t="shared" si="21"/>
        <v>13591031485.426001</v>
      </c>
      <c r="F133" s="41" t="n">
        <f t="shared" si="22"/>
        <v>8046145128.5061102</v>
      </c>
      <c r="G133" s="17" t="n">
        <f t="shared" si="23"/>
        <v>-3.3809201968749258E-2</v>
      </c>
      <c r="H133" s="17" t="n">
        <f t="shared" si="24"/>
        <v>0.44758891469186213</v>
      </c>
      <c r="I133" s="17" t="n">
        <f t="shared" si="25"/>
        <v>0.59201872478436912</v>
      </c>
      <c r="J133" s="17" t="n">
        <f t="shared" si="26"/>
        <v>3.2803168526789307E-2</v>
      </c>
      <c r="K133" s="17" t="n">
        <f>AU133/SUM(AU77:AU$149)</f>
        <v>3.9054981083286332E-2</v>
      </c>
      <c r="L133" t="s">
        <v>353</v>
      </c>
      <c r="M133" t="s">
        <v>346</v>
      </c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 t="n">
        <v>6525643707.7605104</v>
      </c>
      <c r="Y133" s="41" t="n">
        <v>6967870062.2723904</v>
      </c>
      <c r="Z133" s="41" t="n">
        <v>7935977526.8994799</v>
      </c>
      <c r="AA133" s="41" t="n">
        <v>7911219381.4338799</v>
      </c>
      <c r="AB133" s="41" t="n">
        <v>9077187617.3609695</v>
      </c>
      <c r="AC133" s="41" t="n">
        <v>9773752388.09585</v>
      </c>
      <c r="AD133" s="41" t="n">
        <v>9371889042.8797798</v>
      </c>
      <c r="AE133" s="41" t="n">
        <v>10584755862.765301</v>
      </c>
      <c r="AF133" s="41" t="n">
        <v>11904490612.5599</v>
      </c>
      <c r="AG133" s="41" t="n">
        <v>15444778390.8424</v>
      </c>
      <c r="AH133" s="41" t="n">
        <v>15417386433.6777</v>
      </c>
      <c r="AI133" s="41" t="n">
        <v>14800091985.465</v>
      </c>
      <c r="AJ133" s="41" t="n">
        <v>16018881298.3235</v>
      </c>
      <c r="AK133" s="41" t="n">
        <v>11609966061.9221</v>
      </c>
      <c r="AL133" s="41" t="n">
        <v>11365260066.85</v>
      </c>
      <c r="AM133" s="41" t="n">
        <v>9388736917.9799404</v>
      </c>
      <c r="AN133" s="41" t="n">
        <v>9236609881.7147293</v>
      </c>
      <c r="AO133" s="41" t="n">
        <v>9908717356.4162693</v>
      </c>
      <c r="AP133" s="41" t="n">
        <v>11274266772.958099</v>
      </c>
      <c r="AQ133" s="41" t="n">
        <v>13340751430.011</v>
      </c>
      <c r="AR133" s="41" t="n">
        <v>13738025443.094101</v>
      </c>
      <c r="AS133" s="41" t="n">
        <v>14066612425.951099</v>
      </c>
      <c r="AT133" s="41" t="n">
        <v>13591031485.426001</v>
      </c>
      <c r="AU133" s="41" t="n">
        <v>8046145128.5061102</v>
      </c>
      <c r="AV133" s="41"/>
    </row>
    <row r="134">
      <c r="A134" t="str">
        <f t="shared" si="17"/>
        <v>U.S. Medium</v>
      </c>
      <c r="B134" t="str">
        <f t="shared" si="18"/>
        <v>Other Services</v>
      </c>
      <c r="C134" s="41" t="n">
        <f t="shared" si="19"/>
        <v>4140355678.4077601</v>
      </c>
      <c r="D134" s="41" t="n">
        <f t="shared" si="20"/>
        <v>6049326328.8883801</v>
      </c>
      <c r="E134" s="41" t="n">
        <f t="shared" si="21"/>
        <v>5735617533.5521002</v>
      </c>
      <c r="F134" s="41" t="n">
        <f t="shared" si="22"/>
        <v>3492706777.5083499</v>
      </c>
      <c r="G134" s="17" t="n">
        <f t="shared" si="23"/>
        <v>-5.1858467915373074E-2</v>
      </c>
      <c r="H134" s="17" t="n">
        <f t="shared" si="24"/>
        <v>0.38529584872713718</v>
      </c>
      <c r="I134" s="17" t="n">
        <f t="shared" si="25"/>
        <v>0.60895043246464464</v>
      </c>
      <c r="J134" s="17" t="n">
        <f t="shared" si="26"/>
        <v>1.3843425258787108E-2</v>
      </c>
      <c r="K134" s="17" t="n">
        <f>AU134/SUM(AU77:AU$149)</f>
        <v>1.6953161414126859E-2</v>
      </c>
      <c r="L134" t="s">
        <v>353</v>
      </c>
      <c r="M134" t="s">
        <v>347</v>
      </c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 t="n">
        <v>3027959212.1212301</v>
      </c>
      <c r="Y134" s="41" t="n">
        <v>3843763567.2431102</v>
      </c>
      <c r="Z134" s="41" t="n">
        <v>5874141215.4188099</v>
      </c>
      <c r="AA134" s="41" t="n">
        <v>7430915561.7253904</v>
      </c>
      <c r="AB134" s="41" t="n">
        <v>7352503771.2470999</v>
      </c>
      <c r="AC134" s="41" t="n">
        <v>6917508612.6716003</v>
      </c>
      <c r="AD134" s="41" t="n">
        <v>7354382856.4664001</v>
      </c>
      <c r="AE134" s="41" t="n">
        <v>7920686016.2872696</v>
      </c>
      <c r="AF134" s="41" t="n">
        <v>8096725406.19767</v>
      </c>
      <c r="AG134" s="41" t="n">
        <v>9201956763.6364994</v>
      </c>
      <c r="AH134" s="41" t="n">
        <v>9814052333.5113506</v>
      </c>
      <c r="AI134" s="41" t="n">
        <v>9865616981.1579304</v>
      </c>
      <c r="AJ134" s="41" t="n">
        <v>10398472408.4482</v>
      </c>
      <c r="AK134" s="41" t="n">
        <v>8019868287.72754</v>
      </c>
      <c r="AL134" s="41" t="n">
        <v>4524605181.1813002</v>
      </c>
      <c r="AM134" s="41" t="n">
        <v>4140355678.4077601</v>
      </c>
      <c r="AN134" s="41" t="n">
        <v>4612993366.2020903</v>
      </c>
      <c r="AO134" s="41" t="n">
        <v>5109488276.9113398</v>
      </c>
      <c r="AP134" s="41" t="n">
        <v>5303631112.5486498</v>
      </c>
      <c r="AQ134" s="41" t="n">
        <v>5462259601.5436602</v>
      </c>
      <c r="AR134" s="41" t="n">
        <v>5824650609.9194202</v>
      </c>
      <c r="AS134" s="41" t="n">
        <v>6049326328.8883801</v>
      </c>
      <c r="AT134" s="41" t="n">
        <v>5735617533.5521002</v>
      </c>
      <c r="AU134" s="41" t="n">
        <v>3492706777.5083499</v>
      </c>
      <c r="AV134" s="41"/>
    </row>
    <row r="135">
      <c r="A135" t="str">
        <f t="shared" si="17"/>
        <v>U.S. Medium</v>
      </c>
      <c r="B135" t="str">
        <f t="shared" si="18"/>
        <v>Ships &amp; Submarines</v>
      </c>
      <c r="C135" s="41" t="n">
        <f t="shared" si="19"/>
        <v>2465371713.4058399</v>
      </c>
      <c r="D135" s="41" t="n">
        <f t="shared" si="20"/>
        <v>2537339398.6494002</v>
      </c>
      <c r="E135" s="41" t="n">
        <f t="shared" si="21"/>
        <v>3166547600.6915998</v>
      </c>
      <c r="F135" s="41" t="n">
        <f t="shared" si="22"/>
        <v>1181009692.9216599</v>
      </c>
      <c r="G135" s="17" t="n">
        <f t="shared" si="23"/>
        <v>0.24797951837941778</v>
      </c>
      <c r="H135" s="17" t="n">
        <f t="shared" si="24"/>
        <v>0.28440980460390919</v>
      </c>
      <c r="I135" s="17" t="n">
        <f t="shared" si="25"/>
        <v>0.37296445272564915</v>
      </c>
      <c r="J135" s="17" t="n">
        <f t="shared" si="26"/>
        <v>7.6427454902869034E-3</v>
      </c>
      <c r="K135" s="17" t="n">
        <f>AU135/SUM(AU77:AU$149)</f>
        <v>5.7324731880391668E-3</v>
      </c>
      <c r="L135" t="s">
        <v>353</v>
      </c>
      <c r="M135" t="s">
        <v>348</v>
      </c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 t="n">
        <v>2327740902.24014</v>
      </c>
      <c r="Y135" s="41" t="n">
        <v>10272427587.2054</v>
      </c>
      <c r="Z135" s="41" t="n">
        <v>1685886353.0870299</v>
      </c>
      <c r="AA135" s="41" t="n">
        <v>1699832864.98528</v>
      </c>
      <c r="AB135" s="41" t="n">
        <v>1590273333.2076399</v>
      </c>
      <c r="AC135" s="41" t="n">
        <v>1701442271.88083</v>
      </c>
      <c r="AD135" s="41" t="n">
        <v>1283608507.1928301</v>
      </c>
      <c r="AE135" s="41" t="n">
        <v>1346403764.5543301</v>
      </c>
      <c r="AF135" s="41" t="n">
        <v>1459503246.47153</v>
      </c>
      <c r="AG135" s="41" t="n">
        <v>2114880472.7172599</v>
      </c>
      <c r="AH135" s="41" t="n">
        <v>2026645651.0088301</v>
      </c>
      <c r="AI135" s="41" t="n">
        <v>3599821160.2164001</v>
      </c>
      <c r="AJ135" s="41" t="n">
        <v>2764835317.8390598</v>
      </c>
      <c r="AK135" s="41" t="n">
        <v>2619201871.1616302</v>
      </c>
      <c r="AL135" s="41" t="n">
        <v>2453670223.90136</v>
      </c>
      <c r="AM135" s="41" t="n">
        <v>2465371713.4058399</v>
      </c>
      <c r="AN135" s="41" t="n">
        <v>2740854857.1458001</v>
      </c>
      <c r="AO135" s="41" t="n">
        <v>2400959956.9156699</v>
      </c>
      <c r="AP135" s="41" t="n">
        <v>3575159491.57939</v>
      </c>
      <c r="AQ135" s="41" t="n">
        <v>3979318627.1763</v>
      </c>
      <c r="AR135" s="41" t="n">
        <v>2249214080.3087902</v>
      </c>
      <c r="AS135" s="41" t="n">
        <v>2537339398.6494002</v>
      </c>
      <c r="AT135" s="41" t="n">
        <v>3166547600.6915998</v>
      </c>
      <c r="AU135" s="41" t="n">
        <v>1181009692.9216599</v>
      </c>
      <c r="AV135" s="41"/>
    </row>
    <row r="136">
      <c r="A136" t="str">
        <f t="shared" si="17"/>
        <v>U.S. Medium</v>
      </c>
      <c r="B136" t="str">
        <f t="shared" si="18"/>
        <v>Space Systems</v>
      </c>
      <c r="C136" s="41" t="n">
        <f t="shared" si="19"/>
        <v>1283648536.4869699</v>
      </c>
      <c r="D136" s="41" t="n">
        <f t="shared" si="20"/>
        <v>319311649.30804402</v>
      </c>
      <c r="E136" s="41" t="n">
        <f t="shared" si="21"/>
        <v>283445627.89300001</v>
      </c>
      <c r="F136" s="41" t="n">
        <f t="shared" si="22"/>
        <v>176538183.00239399</v>
      </c>
      <c r="G136" s="17" t="n">
        <f t="shared" si="23"/>
        <v>-0.11232293432690765</v>
      </c>
      <c r="H136" s="17" t="n">
        <f t="shared" si="24"/>
        <v>-0.77918751135048159</v>
      </c>
      <c r="I136" s="17" t="n">
        <f t="shared" si="25"/>
        <v>0.62282909182510549</v>
      </c>
      <c r="J136" s="17" t="n">
        <f t="shared" si="26"/>
        <v>6.8412134207223902E-4</v>
      </c>
      <c r="K136" s="17" t="n">
        <f>AU136/SUM(AU77:AU$149)</f>
        <v>8.56894237864231E-4</v>
      </c>
      <c r="L136" t="s">
        <v>353</v>
      </c>
      <c r="M136" t="s">
        <v>349</v>
      </c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 t="n">
        <v>744038333.38931799</v>
      </c>
      <c r="Y136" s="41" t="n">
        <v>861986219.00826895</v>
      </c>
      <c r="Z136" s="41" t="n">
        <v>968017098.68812299</v>
      </c>
      <c r="AA136" s="41" t="n">
        <v>1002746581.4546</v>
      </c>
      <c r="AB136" s="41" t="n">
        <v>1093073268.3974199</v>
      </c>
      <c r="AC136" s="41" t="n">
        <v>1297805465.2560401</v>
      </c>
      <c r="AD136" s="41" t="n">
        <v>1261075306.56513</v>
      </c>
      <c r="AE136" s="41" t="n">
        <v>1409173911.47123</v>
      </c>
      <c r="AF136" s="41" t="n">
        <v>1787690689.0062699</v>
      </c>
      <c r="AG136" s="41" t="n">
        <v>1499310037.06162</v>
      </c>
      <c r="AH136" s="41" t="n">
        <v>1609119195.7936499</v>
      </c>
      <c r="AI136" s="41" t="n">
        <v>1579543336.01068</v>
      </c>
      <c r="AJ136" s="41" t="n">
        <v>1434012022.3727601</v>
      </c>
      <c r="AK136" s="41" t="n">
        <v>1216061483.441</v>
      </c>
      <c r="AL136" s="41" t="n">
        <v>1100271171.45048</v>
      </c>
      <c r="AM136" s="41" t="n">
        <v>1283648536.4869699</v>
      </c>
      <c r="AN136" s="41" t="n">
        <v>1292189341.4526501</v>
      </c>
      <c r="AO136" s="41" t="n">
        <v>1409305833.8745601</v>
      </c>
      <c r="AP136" s="41" t="n">
        <v>1562613173.0769899</v>
      </c>
      <c r="AQ136" s="41" t="n">
        <v>562975772.03599</v>
      </c>
      <c r="AR136" s="41" t="n">
        <v>665274793.17732704</v>
      </c>
      <c r="AS136" s="41" t="n">
        <v>319311649.30804402</v>
      </c>
      <c r="AT136" s="41" t="n">
        <v>283445627.89300001</v>
      </c>
      <c r="AU136" s="41" t="n">
        <v>176538183.00239399</v>
      </c>
      <c r="AV136" s="41"/>
    </row>
    <row r="137">
      <c r="A137" t="str">
        <f t="shared" si="17"/>
        <v>U.S. Medium</v>
      </c>
      <c r="B137" t="str">
        <f t="shared" si="18"/>
        <v>Unlabeled</v>
      </c>
      <c r="C137" s="41" t="n">
        <f t="shared" si="19"/>
        <v>0</v>
      </c>
      <c r="D137" s="41" t="n">
        <f t="shared" si="20"/>
        <v>402390.03057153098</v>
      </c>
      <c r="E137" s="41" t="n">
        <f t="shared" si="21"/>
        <v>30860.21</v>
      </c>
      <c r="F137" s="41" t="n">
        <f t="shared" si="22"/>
        <v>121386.559137523</v>
      </c>
      <c r="G137" s="17" t="n">
        <f t="shared" si="23"/>
        <v>-0.92330771725092697</v>
      </c>
      <c r="H137" s="17" t="e">
        <f t="shared" si="24"/>
        <v>#DIV/0!</v>
      </c>
      <c r="I137" s="17" t="n">
        <f t="shared" si="25"/>
        <v>3.9334326998268323</v>
      </c>
      <c r="J137" s="17" t="n">
        <f t="shared" si="26"/>
        <v>7.4483873463734997E-8</v>
      </c>
      <c r="K137" s="17" t="n">
        <f>AU137/SUM(AU77:AU$149)</f>
        <v>5.891951605602435E-7</v>
      </c>
      <c r="L137" t="s">
        <v>353</v>
      </c>
      <c r="M137" t="s">
        <v>336</v>
      </c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 t="n">
        <v>8069075.1231586197</v>
      </c>
      <c r="Y137" s="41" t="n">
        <v>2994147.7735594902</v>
      </c>
      <c r="Z137" s="41" t="n">
        <v>27735439.350738399</v>
      </c>
      <c r="AA137" s="41" t="n">
        <v>74047580.175199702</v>
      </c>
      <c r="AB137" s="41" t="n">
        <v>1667977.3837692901</v>
      </c>
      <c r="AC137" s="41" t="n">
        <v>1671180.0326593099</v>
      </c>
      <c r="AD137" s="41" t="n">
        <v>19520490.341387801</v>
      </c>
      <c r="AE137" s="41" t="n">
        <v>1423903.77948617</v>
      </c>
      <c r="AF137" s="41" t="n">
        <v>762421.21871790697</v>
      </c>
      <c r="AG137" s="41" t="n">
        <v>237367.612458502</v>
      </c>
      <c r="AH137" s="41" t="n">
        <v>-15763.4375358818</v>
      </c>
      <c r="AI137" s="41" t="n">
        <v>-70568.581682508695</v>
      </c>
      <c r="AJ137" s="41" t="n">
        <v>-783.48608785051101</v>
      </c>
      <c r="AK137" s="41" t="n">
        <v>-4205.6514240362403</v>
      </c>
      <c r="AL137" s="41"/>
      <c r="AM137" s="41"/>
      <c r="AN137" s="41" t="n">
        <v>2618071.26097247</v>
      </c>
      <c r="AO137" s="41" t="n">
        <v>0</v>
      </c>
      <c r="AP137" s="41" t="n">
        <v>-242993.47650284</v>
      </c>
      <c r="AQ137" s="41" t="n">
        <v>521779.59854369401</v>
      </c>
      <c r="AR137" s="41" t="n">
        <v>0</v>
      </c>
      <c r="AS137" s="41" t="n">
        <v>402390.03057153098</v>
      </c>
      <c r="AT137" s="41" t="n">
        <v>30860.21</v>
      </c>
      <c r="AU137" s="41" t="n">
        <v>121386.559137523</v>
      </c>
      <c r="AV137" s="41"/>
    </row>
    <row r="138">
      <c r="A138" t="str">
        <f t="shared" si="17"/>
        <v>U.S. Small</v>
      </c>
      <c r="B138" t="str">
        <f t="shared" si="18"/>
        <v>Aircraft</v>
      </c>
      <c r="C138" s="41" t="n">
        <f t="shared" si="19"/>
        <v>4179486803.7697401</v>
      </c>
      <c r="D138" s="41" t="n">
        <f t="shared" si="20"/>
        <v>3871842615.7096601</v>
      </c>
      <c r="E138" s="41" t="n">
        <f t="shared" si="21"/>
        <v>3754463515.4836001</v>
      </c>
      <c r="F138" s="41" t="n">
        <f t="shared" si="22"/>
        <v>1203904691.2774501</v>
      </c>
      <c r="G138" s="17" t="n">
        <f t="shared" si="23"/>
        <v>-3.0316082515803866E-2</v>
      </c>
      <c r="H138" s="17" t="n">
        <f t="shared" si="24"/>
        <v>-0.10169269775006462</v>
      </c>
      <c r="I138" s="17" t="n">
        <f t="shared" si="25"/>
        <v>0.32065957927477129</v>
      </c>
      <c r="J138" s="17" t="n">
        <f t="shared" si="26"/>
        <v>9.061733066997606E-3</v>
      </c>
      <c r="K138" s="17" t="n">
        <f>AU138/SUM(AU77:AU$149)</f>
        <v>5.8436026436239769E-3</v>
      </c>
      <c r="L138" t="s">
        <v>354</v>
      </c>
      <c r="M138" t="s">
        <v>339</v>
      </c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 t="n">
        <v>3583772510.5732198</v>
      </c>
      <c r="Y138" s="41" t="n">
        <v>3161680066.7407899</v>
      </c>
      <c r="Z138" s="41" t="n">
        <v>3811844034.42064</v>
      </c>
      <c r="AA138" s="41" t="n">
        <v>3899615890.6763802</v>
      </c>
      <c r="AB138" s="41" t="n">
        <v>3813067641.2855802</v>
      </c>
      <c r="AC138" s="41" t="n">
        <v>4307440430.8611698</v>
      </c>
      <c r="AD138" s="41" t="n">
        <v>3969967309.1799302</v>
      </c>
      <c r="AE138" s="41" t="n">
        <v>4065783883.0370202</v>
      </c>
      <c r="AF138" s="41" t="n">
        <v>4569983667.8461103</v>
      </c>
      <c r="AG138" s="41" t="n">
        <v>4397645965.2941799</v>
      </c>
      <c r="AH138" s="41" t="n">
        <v>4581859142.9694004</v>
      </c>
      <c r="AI138" s="41" t="n">
        <v>4262124367.67312</v>
      </c>
      <c r="AJ138" s="41" t="n">
        <v>4363588345.1560898</v>
      </c>
      <c r="AK138" s="41" t="n">
        <v>4193838682.8889899</v>
      </c>
      <c r="AL138" s="41" t="n">
        <v>4187405277.17417</v>
      </c>
      <c r="AM138" s="41" t="n">
        <v>4179486803.7697401</v>
      </c>
      <c r="AN138" s="41" t="n">
        <v>4418765842.2663097</v>
      </c>
      <c r="AO138" s="41" t="n">
        <v>4558014238.2594995</v>
      </c>
      <c r="AP138" s="41" t="n">
        <v>5522012382.64814</v>
      </c>
      <c r="AQ138" s="41" t="n">
        <v>5587116431.3842602</v>
      </c>
      <c r="AR138" s="41" t="n">
        <v>4441356551.1249599</v>
      </c>
      <c r="AS138" s="41" t="n">
        <v>3871842615.7096601</v>
      </c>
      <c r="AT138" s="41" t="n">
        <v>3754463515.4836001</v>
      </c>
      <c r="AU138" s="41" t="n">
        <v>1203904691.2774501</v>
      </c>
      <c r="AV138" s="41"/>
    </row>
    <row r="139">
      <c r="A139" t="str">
        <f t="shared" si="17"/>
        <v>U.S. Small</v>
      </c>
      <c r="B139" t="str">
        <f t="shared" si="18"/>
        <v>Electronics, Comms, &amp; Sensors</v>
      </c>
      <c r="C139" s="41" t="n">
        <f t="shared" si="19"/>
        <v>12050581871.443399</v>
      </c>
      <c r="D139" s="41" t="n">
        <f t="shared" si="20"/>
        <v>14554147998.3785</v>
      </c>
      <c r="E139" s="41" t="n">
        <f t="shared" si="21"/>
        <v>14607020570.5292</v>
      </c>
      <c r="F139" s="41" t="n">
        <f t="shared" si="22"/>
        <v>5329292466.3392801</v>
      </c>
      <c r="G139" s="17" t="n">
        <f t="shared" si="23"/>
        <v>3.6328180912128527E-3</v>
      </c>
      <c r="H139" s="17" t="n">
        <f t="shared" si="24"/>
        <v>0.21214234518781749</v>
      </c>
      <c r="I139" s="17" t="n">
        <f t="shared" si="25"/>
        <v>0.3648445924072663</v>
      </c>
      <c r="J139" s="17" t="n">
        <f t="shared" si="26"/>
        <v>3.5255348938243496E-2</v>
      </c>
      <c r="K139" s="17" t="n">
        <f>AU139/SUM(AU77:AU$149)</f>
        <v>2.5867718408756128E-2</v>
      </c>
      <c r="L139" t="s">
        <v>354</v>
      </c>
      <c r="M139" t="s">
        <v>340</v>
      </c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 t="n">
        <v>5809201261.4731598</v>
      </c>
      <c r="Y139" s="41" t="n">
        <v>5561526023.6711397</v>
      </c>
      <c r="Z139" s="41" t="n">
        <v>6564762140.4044905</v>
      </c>
      <c r="AA139" s="41" t="n">
        <v>8044940372.4256601</v>
      </c>
      <c r="AB139" s="41" t="n">
        <v>9008843395.8572998</v>
      </c>
      <c r="AC139" s="41" t="n">
        <v>10022396560.0996</v>
      </c>
      <c r="AD139" s="41" t="n">
        <v>11029344647.518</v>
      </c>
      <c r="AE139" s="41" t="n">
        <v>12365365357.3939</v>
      </c>
      <c r="AF139" s="41" t="n">
        <v>13117735329.318501</v>
      </c>
      <c r="AG139" s="41" t="n">
        <v>12705480872.903</v>
      </c>
      <c r="AH139" s="41" t="n">
        <v>12964942754.461201</v>
      </c>
      <c r="AI139" s="41" t="n">
        <v>12466546528.9757</v>
      </c>
      <c r="AJ139" s="41" t="n">
        <v>12404184687.883801</v>
      </c>
      <c r="AK139" s="41" t="n">
        <v>10496009646.8514</v>
      </c>
      <c r="AL139" s="41" t="n">
        <v>11832446119.444201</v>
      </c>
      <c r="AM139" s="41" t="n">
        <v>12050581871.443399</v>
      </c>
      <c r="AN139" s="41" t="n">
        <v>13124192300.0557</v>
      </c>
      <c r="AO139" s="41" t="n">
        <v>13369923237.650801</v>
      </c>
      <c r="AP139" s="41" t="n">
        <v>13765262293.4489</v>
      </c>
      <c r="AQ139" s="41" t="n">
        <v>15069752769.9272</v>
      </c>
      <c r="AR139" s="41" t="n">
        <v>15776215601.001699</v>
      </c>
      <c r="AS139" s="41" t="n">
        <v>14554147998.3785</v>
      </c>
      <c r="AT139" s="41" t="n">
        <v>14607020570.5292</v>
      </c>
      <c r="AU139" s="41" t="n">
        <v>5329292466.3392801</v>
      </c>
      <c r="AV139" s="41"/>
    </row>
    <row r="140">
      <c r="A140" t="str">
        <f t="shared" si="17"/>
        <v>U.S. Small</v>
      </c>
      <c r="B140" t="str">
        <f t="shared" si="18"/>
        <v>Facilities and Construction</v>
      </c>
      <c r="C140" s="41" t="n">
        <f t="shared" si="19"/>
        <v>18310860408.084</v>
      </c>
      <c r="D140" s="41" t="n">
        <f t="shared" si="20"/>
        <v>21296149357.860901</v>
      </c>
      <c r="E140" s="41" t="n">
        <f t="shared" si="21"/>
        <v>21723658077.710899</v>
      </c>
      <c r="F140" s="41" t="n">
        <f t="shared" si="22"/>
        <v>7026179265.1867504</v>
      </c>
      <c r="G140" s="17" t="n">
        <f t="shared" si="23"/>
        <v>2.0074461005420874E-2</v>
      </c>
      <c r="H140" s="17" t="n">
        <f t="shared" si="24"/>
        <v>0.18638106531139265</v>
      </c>
      <c r="I140" s="17" t="n">
        <f t="shared" si="25"/>
        <v>0.32343444368588242</v>
      </c>
      <c r="J140" s="17" t="n">
        <f t="shared" si="26"/>
        <v>5.2431989264806154E-2</v>
      </c>
      <c r="K140" s="17" t="n">
        <f>AU140/SUM(AU77:AU$149)</f>
        <v>3.4104194481587122E-2</v>
      </c>
      <c r="L140" t="s">
        <v>354</v>
      </c>
      <c r="M140" t="s">
        <v>341</v>
      </c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 t="n">
        <v>10895936100.3342</v>
      </c>
      <c r="Y140" s="41" t="n">
        <v>12134018369.969299</v>
      </c>
      <c r="Z140" s="41" t="n">
        <v>13646778837.733601</v>
      </c>
      <c r="AA140" s="41" t="n">
        <v>17397875805.6376</v>
      </c>
      <c r="AB140" s="41" t="n">
        <v>16198262912.717199</v>
      </c>
      <c r="AC140" s="41" t="n">
        <v>19175846745.7369</v>
      </c>
      <c r="AD140" s="41" t="n">
        <v>20087239121.109699</v>
      </c>
      <c r="AE140" s="41" t="n">
        <v>21205519135.452099</v>
      </c>
      <c r="AF140" s="41" t="n">
        <v>23335939403.7355</v>
      </c>
      <c r="AG140" s="41" t="n">
        <v>27384304289.127399</v>
      </c>
      <c r="AH140" s="41" t="n">
        <v>26703951467.6301</v>
      </c>
      <c r="AI140" s="41" t="n">
        <v>23533263337.723301</v>
      </c>
      <c r="AJ140" s="41" t="n">
        <v>23298486387.842602</v>
      </c>
      <c r="AK140" s="41" t="n">
        <v>17448557326.645802</v>
      </c>
      <c r="AL140" s="41" t="n">
        <v>21229449643.924301</v>
      </c>
      <c r="AM140" s="41" t="n">
        <v>18310860408.084</v>
      </c>
      <c r="AN140" s="41" t="n">
        <v>19427370890.128201</v>
      </c>
      <c r="AO140" s="41" t="n">
        <v>18424929799.923698</v>
      </c>
      <c r="AP140" s="41" t="n">
        <v>22461420659.412498</v>
      </c>
      <c r="AQ140" s="41" t="n">
        <v>21267675492.831699</v>
      </c>
      <c r="AR140" s="41" t="n">
        <v>23103424558.2099</v>
      </c>
      <c r="AS140" s="41" t="n">
        <v>21296149357.860901</v>
      </c>
      <c r="AT140" s="41" t="n">
        <v>21723658077.710899</v>
      </c>
      <c r="AU140" s="41" t="n">
        <v>7026179265.1867504</v>
      </c>
      <c r="AV140" s="41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41" t="n">
        <f t="shared" ref="C141:C150" si="29">AM141</f>
        <v>1261896246.96802</v>
      </c>
      <c r="D141" s="41" t="n">
        <f t="shared" ref="D141:D150" si="30">AS141</f>
        <v>978605666.17752695</v>
      </c>
      <c r="E141" s="41" t="n">
        <f t="shared" ref="E141:E150" si="31">AT141</f>
        <v>934312580.06309998</v>
      </c>
      <c r="F141" s="41" t="n">
        <f t="shared" ref="F141:F150" si="32">AU141</f>
        <v>377183496.52869701</v>
      </c>
      <c r="G141" s="17" t="n">
        <f t="shared" si="23"/>
        <v>-4.526142413157852E-2</v>
      </c>
      <c r="H141" s="17" t="n">
        <f t="shared" si="24"/>
        <v>-0.25959635563701133</v>
      </c>
      <c r="I141" s="17" t="n">
        <f t="shared" si="25"/>
        <v>0.40370161397508258</v>
      </c>
      <c r="J141" s="17" t="n">
        <f t="shared" si="26"/>
        <v>2.2550468706789657E-3</v>
      </c>
      <c r="K141" s="17" t="n">
        <f>AU141/SUM(AU77:AU$149)</f>
        <v>1.8308014690994114E-3</v>
      </c>
      <c r="L141" t="s">
        <v>354</v>
      </c>
      <c r="M141" t="s">
        <v>342</v>
      </c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 t="n">
        <v>565139576.27430999</v>
      </c>
      <c r="Y141" s="41" t="n">
        <v>523271339.440162</v>
      </c>
      <c r="Z141" s="41" t="n">
        <v>853408443.18316102</v>
      </c>
      <c r="AA141" s="41" t="n">
        <v>1559018077.0943999</v>
      </c>
      <c r="AB141" s="41" t="n">
        <v>2085465029.8332601</v>
      </c>
      <c r="AC141" s="41" t="n">
        <v>2560560193.9205399</v>
      </c>
      <c r="AD141" s="41" t="n">
        <v>2315632092.1428099</v>
      </c>
      <c r="AE141" s="41" t="n">
        <v>2942920352.33494</v>
      </c>
      <c r="AF141" s="41" t="n">
        <v>3272632839.4345899</v>
      </c>
      <c r="AG141" s="41" t="n">
        <v>3099675739.1728401</v>
      </c>
      <c r="AH141" s="41" t="n">
        <v>1872276619.9606199</v>
      </c>
      <c r="AI141" s="41" t="n">
        <v>2074043002.2592499</v>
      </c>
      <c r="AJ141" s="41" t="n">
        <v>1577653597.4822299</v>
      </c>
      <c r="AK141" s="41" t="n">
        <v>1081514728.82795</v>
      </c>
      <c r="AL141" s="41" t="n">
        <v>1185860647.43221</v>
      </c>
      <c r="AM141" s="41" t="n">
        <v>1261896246.96802</v>
      </c>
      <c r="AN141" s="41" t="n">
        <v>1211455090.6352</v>
      </c>
      <c r="AO141" s="41" t="n">
        <v>1394558231.49282</v>
      </c>
      <c r="AP141" s="41" t="n">
        <v>1596913769.1859701</v>
      </c>
      <c r="AQ141" s="41" t="n">
        <v>1676836296.94312</v>
      </c>
      <c r="AR141" s="41" t="n">
        <v>1552164293.7355001</v>
      </c>
      <c r="AS141" s="41" t="n">
        <v>978605666.17752695</v>
      </c>
      <c r="AT141" s="41" t="n">
        <v>934312580.06309998</v>
      </c>
      <c r="AU141" s="41" t="n">
        <v>377183496.52869701</v>
      </c>
      <c r="AV141" s="41"/>
    </row>
    <row r="142">
      <c r="A142" t="str">
        <f t="shared" si="27"/>
        <v>U.S. Small</v>
      </c>
      <c r="B142" t="str">
        <f t="shared" si="28"/>
        <v>Missile Defense</v>
      </c>
      <c r="C142" s="41" t="n">
        <f t="shared" si="29"/>
        <v>619516360.10054302</v>
      </c>
      <c r="D142" s="41" t="n">
        <f t="shared" si="30"/>
        <v>929415316.92428994</v>
      </c>
      <c r="E142" s="41" t="n">
        <f t="shared" si="31"/>
        <v>894464088.79750001</v>
      </c>
      <c r="F142" s="41" t="n">
        <f t="shared" si="32"/>
        <v>421766674.56647003</v>
      </c>
      <c r="G142" s="17" t="n">
        <f t="shared" ref="G142:G150" si="33">AT142/AS142-1</f>
        <v>-3.7605608053086437E-2</v>
      </c>
      <c r="H142" s="17" t="n">
        <f t="shared" ref="H142:H150" si="34">AT142/AM142-1</f>
        <v>0.44381027912214455</v>
      </c>
      <c r="I142" s="17" t="n">
        <f t="shared" ref="I142:I150" si="35">AU142/AT142</f>
        <v>0.47153002546305117</v>
      </c>
      <c r="J142" s="17" t="n">
        <f t="shared" ref="J142:J149" si="36">AT142/SUM(AT$77:AT$149)</f>
        <v>2.1588689774906917E-3</v>
      </c>
      <c r="K142" s="17" t="n">
        <f>AU142/SUM(AU77:AU$149)</f>
        <v>2.047202633519036E-3</v>
      </c>
      <c r="L142" t="s">
        <v>354</v>
      </c>
      <c r="M142" t="s">
        <v>343</v>
      </c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 t="n">
        <v>493276250.883259</v>
      </c>
      <c r="Y142" s="41" t="n">
        <v>449723609.283849</v>
      </c>
      <c r="Z142" s="41" t="n">
        <v>476068454.28559399</v>
      </c>
      <c r="AA142" s="41" t="n">
        <v>550501651.23731601</v>
      </c>
      <c r="AB142" s="41" t="n">
        <v>631486166.70954299</v>
      </c>
      <c r="AC142" s="41" t="n">
        <v>623411404.66227102</v>
      </c>
      <c r="AD142" s="41" t="n">
        <v>642061815.17755699</v>
      </c>
      <c r="AE142" s="41" t="n">
        <v>697196770.73104203</v>
      </c>
      <c r="AF142" s="41" t="n">
        <v>806718358.71857202</v>
      </c>
      <c r="AG142" s="41" t="n">
        <v>839740319.92960596</v>
      </c>
      <c r="AH142" s="41" t="n">
        <v>782257677.270576</v>
      </c>
      <c r="AI142" s="41" t="n">
        <v>766733201.94128001</v>
      </c>
      <c r="AJ142" s="41" t="n">
        <v>725064361.10857701</v>
      </c>
      <c r="AK142" s="41" t="n">
        <v>594671411.47133601</v>
      </c>
      <c r="AL142" s="41" t="n">
        <v>631518546.01294804</v>
      </c>
      <c r="AM142" s="41" t="n">
        <v>619516360.10054302</v>
      </c>
      <c r="AN142" s="41" t="n">
        <v>684180057.44361305</v>
      </c>
      <c r="AO142" s="41" t="n">
        <v>836065312.90112901</v>
      </c>
      <c r="AP142" s="41" t="n">
        <v>728808187.72171795</v>
      </c>
      <c r="AQ142" s="41" t="n">
        <v>900145169.65732801</v>
      </c>
      <c r="AR142" s="41" t="n">
        <v>942926117.62858498</v>
      </c>
      <c r="AS142" s="41" t="n">
        <v>929415316.92428994</v>
      </c>
      <c r="AT142" s="41" t="n">
        <v>894464088.79750001</v>
      </c>
      <c r="AU142" s="41" t="n">
        <v>421766674.56647003</v>
      </c>
      <c r="AV142" s="41"/>
    </row>
    <row r="143">
      <c r="A143" t="str">
        <f t="shared" si="27"/>
        <v>U.S. Small</v>
      </c>
      <c r="B143" t="str">
        <f t="shared" si="28"/>
        <v>Ordnance and Missiles</v>
      </c>
      <c r="C143" s="41" t="n">
        <f t="shared" si="29"/>
        <v>992629381.481089</v>
      </c>
      <c r="D143" s="41" t="n">
        <f t="shared" si="30"/>
        <v>1518553739.8176401</v>
      </c>
      <c r="E143" s="41" t="n">
        <f t="shared" si="31"/>
        <v>1576336269.7167001</v>
      </c>
      <c r="F143" s="41" t="n">
        <f t="shared" si="32"/>
        <v>1094949712.4226799</v>
      </c>
      <c r="G143" s="17" t="n">
        <f t="shared" si="33"/>
        <v>3.8051027358438461E-2</v>
      </c>
      <c r="H143" s="17" t="n">
        <f t="shared" si="34"/>
        <v>0.58804111496747136</v>
      </c>
      <c r="I143" s="17" t="n">
        <f t="shared" si="35"/>
        <v>0.69461683617764169</v>
      </c>
      <c r="J143" s="17" t="n">
        <f t="shared" si="36"/>
        <v>3.8046283952660963E-3</v>
      </c>
      <c r="K143" s="17" t="n">
        <f>AU143/SUM(AU77:AU$149)</f>
        <v>5.3147488173330062E-3</v>
      </c>
      <c r="L143" t="s">
        <v>354</v>
      </c>
      <c r="M143" t="s">
        <v>344</v>
      </c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 t="n">
        <v>811443149.56068206</v>
      </c>
      <c r="Y143" s="41" t="n">
        <v>958839969.94161499</v>
      </c>
      <c r="Z143" s="41" t="n">
        <v>1115974212.1696701</v>
      </c>
      <c r="AA143" s="41" t="n">
        <v>1255887340.4335499</v>
      </c>
      <c r="AB143" s="41" t="n">
        <v>1738116615.98542</v>
      </c>
      <c r="AC143" s="41" t="n">
        <v>2419492317.4837799</v>
      </c>
      <c r="AD143" s="41" t="n">
        <v>2251113040.22053</v>
      </c>
      <c r="AE143" s="41" t="n">
        <v>2757640991.1490598</v>
      </c>
      <c r="AF143" s="41" t="n">
        <v>2651839407.7490401</v>
      </c>
      <c r="AG143" s="41" t="n">
        <v>2553986137.3018899</v>
      </c>
      <c r="AH143" s="41" t="n">
        <v>2058041676.0351801</v>
      </c>
      <c r="AI143" s="41" t="n">
        <v>1631181785.63677</v>
      </c>
      <c r="AJ143" s="41" t="n">
        <v>1645621950.2344401</v>
      </c>
      <c r="AK143" s="41" t="n">
        <v>1041768137.659</v>
      </c>
      <c r="AL143" s="41" t="n">
        <v>1090835117.47613</v>
      </c>
      <c r="AM143" s="41" t="n">
        <v>992629381.481089</v>
      </c>
      <c r="AN143" s="41" t="n">
        <v>1561154309.8991699</v>
      </c>
      <c r="AO143" s="41" t="n">
        <v>1273474331.9230001</v>
      </c>
      <c r="AP143" s="41" t="n">
        <v>1551348029.57673</v>
      </c>
      <c r="AQ143" s="41" t="n">
        <v>1684397307.5985701</v>
      </c>
      <c r="AR143" s="41" t="n">
        <v>1343669221.4895799</v>
      </c>
      <c r="AS143" s="41" t="n">
        <v>1518553739.8176401</v>
      </c>
      <c r="AT143" s="41" t="n">
        <v>1576336269.7167001</v>
      </c>
      <c r="AU143" s="41" t="n">
        <v>1094949712.4226799</v>
      </c>
      <c r="AV143" s="41"/>
    </row>
    <row r="144">
      <c r="A144" t="str">
        <f t="shared" si="27"/>
        <v>U.S. Small</v>
      </c>
      <c r="B144" t="str">
        <f t="shared" si="28"/>
        <v>Other Products</v>
      </c>
      <c r="C144" s="41" t="n">
        <f t="shared" si="29"/>
        <v>5586338876.5562</v>
      </c>
      <c r="D144" s="41" t="n">
        <f t="shared" si="30"/>
        <v>6841240077.9129601</v>
      </c>
      <c r="E144" s="41" t="n">
        <f t="shared" si="31"/>
        <v>8154101309.7328997</v>
      </c>
      <c r="F144" s="41" t="n">
        <f t="shared" si="32"/>
        <v>3028056795.1859999</v>
      </c>
      <c r="G144" s="17" t="n">
        <f t="shared" si="33"/>
        <v>0.1919039847846491</v>
      </c>
      <c r="H144" s="17" t="n">
        <f t="shared" si="34"/>
        <v>0.4596503165879624</v>
      </c>
      <c r="I144" s="17" t="n">
        <f t="shared" si="35"/>
        <v>0.37135383534806593</v>
      </c>
      <c r="J144" s="17" t="n">
        <f t="shared" si="36"/>
        <v>1.9680651886834898E-2</v>
      </c>
      <c r="K144" s="17" t="n">
        <f>AU144/SUM(AU77:AU$149)</f>
        <v>1.4697808573714203E-2</v>
      </c>
      <c r="L144" t="s">
        <v>354</v>
      </c>
      <c r="M144" t="s">
        <v>345</v>
      </c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 t="n">
        <v>3099535826.7537999</v>
      </c>
      <c r="Y144" s="41" t="n">
        <v>3585082220.1908002</v>
      </c>
      <c r="Z144" s="41" t="n">
        <v>4557291042.4802999</v>
      </c>
      <c r="AA144" s="41" t="n">
        <v>6203473232.48071</v>
      </c>
      <c r="AB144" s="41" t="n">
        <v>6368391534.3291302</v>
      </c>
      <c r="AC144" s="41" t="n">
        <v>9186356242.9360104</v>
      </c>
      <c r="AD144" s="41" t="n">
        <v>8307676468.2639999</v>
      </c>
      <c r="AE144" s="41" t="n">
        <v>7943623851.0806198</v>
      </c>
      <c r="AF144" s="41" t="n">
        <v>8420740342.8850603</v>
      </c>
      <c r="AG144" s="41" t="n">
        <v>7943515221.5586901</v>
      </c>
      <c r="AH144" s="41" t="n">
        <v>7079087232.0822401</v>
      </c>
      <c r="AI144" s="41" t="n">
        <v>7309963825.9697905</v>
      </c>
      <c r="AJ144" s="41" t="n">
        <v>7212233166.5562201</v>
      </c>
      <c r="AK144" s="41" t="n">
        <v>5531233879.7143698</v>
      </c>
      <c r="AL144" s="41" t="n">
        <v>5757676455.4570198</v>
      </c>
      <c r="AM144" s="41" t="n">
        <v>5586338876.5562</v>
      </c>
      <c r="AN144" s="41" t="n">
        <v>5218828448.02038</v>
      </c>
      <c r="AO144" s="41" t="n">
        <v>5476786575.5175695</v>
      </c>
      <c r="AP144" s="41" t="n">
        <v>7122486818.0654297</v>
      </c>
      <c r="AQ144" s="41" t="n">
        <v>6603510685.15557</v>
      </c>
      <c r="AR144" s="41" t="n">
        <v>6788264776.6384802</v>
      </c>
      <c r="AS144" s="41" t="n">
        <v>6841240077.9129601</v>
      </c>
      <c r="AT144" s="41" t="n">
        <v>8154101309.7328997</v>
      </c>
      <c r="AU144" s="41" t="n">
        <v>3028056795.1859999</v>
      </c>
      <c r="AV144" s="41"/>
    </row>
    <row r="145">
      <c r="A145" t="str">
        <f t="shared" si="27"/>
        <v>U.S. Small</v>
      </c>
      <c r="B145" t="str">
        <f t="shared" si="28"/>
        <v>Other R&amp;D and Knowledge Based</v>
      </c>
      <c r="C145" s="41" t="n">
        <f t="shared" si="29"/>
        <v>12775355115.6392</v>
      </c>
      <c r="D145" s="41" t="n">
        <f t="shared" si="30"/>
        <v>18409357374.5942</v>
      </c>
      <c r="E145" s="41" t="n">
        <f t="shared" si="31"/>
        <v>18305825792.9716</v>
      </c>
      <c r="F145" s="41" t="n">
        <f t="shared" si="32"/>
        <v>7950146136.6873102</v>
      </c>
      <c r="G145" s="17" t="n">
        <f t="shared" si="33"/>
        <v>-5.6238563636924477E-3</v>
      </c>
      <c r="H145" s="17" t="n">
        <f t="shared" si="34"/>
        <v>0.43290152228818801</v>
      </c>
      <c r="I145" s="17" t="n">
        <f t="shared" si="35"/>
        <v>0.43429595728698106</v>
      </c>
      <c r="J145" s="17" t="n">
        <f t="shared" si="36"/>
        <v>4.4182745743236135E-2</v>
      </c>
      <c r="K145" s="17" t="n">
        <f>AU145/SUM(AU77:AU$149)</f>
        <v>3.8589013995989477E-2</v>
      </c>
      <c r="L145" t="s">
        <v>354</v>
      </c>
      <c r="M145" t="s">
        <v>346</v>
      </c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 t="n">
        <v>4597723611.2750902</v>
      </c>
      <c r="Y145" s="41" t="n">
        <v>4629289187.7205496</v>
      </c>
      <c r="Z145" s="41" t="n">
        <v>5615155843.4867401</v>
      </c>
      <c r="AA145" s="41" t="n">
        <v>6073404990.8628197</v>
      </c>
      <c r="AB145" s="41" t="n">
        <v>7105804266.8457603</v>
      </c>
      <c r="AC145" s="41" t="n">
        <v>9066553500.7577801</v>
      </c>
      <c r="AD145" s="41" t="n">
        <v>9647360250.2320099</v>
      </c>
      <c r="AE145" s="41" t="n">
        <v>10017766096.2628</v>
      </c>
      <c r="AF145" s="41" t="n">
        <v>11066415467.172001</v>
      </c>
      <c r="AG145" s="41" t="n">
        <v>12532440099.665899</v>
      </c>
      <c r="AH145" s="41" t="n">
        <v>12209433227.9701</v>
      </c>
      <c r="AI145" s="41" t="n">
        <v>11971737156.0049</v>
      </c>
      <c r="AJ145" s="41" t="n">
        <v>11544205416.8755</v>
      </c>
      <c r="AK145" s="41" t="n">
        <v>10688888823.737</v>
      </c>
      <c r="AL145" s="41" t="n">
        <v>11515419869.4568</v>
      </c>
      <c r="AM145" s="41" t="n">
        <v>12775355115.6392</v>
      </c>
      <c r="AN145" s="41" t="n">
        <v>13967985590.481899</v>
      </c>
      <c r="AO145" s="41" t="n">
        <v>14984710084.3976</v>
      </c>
      <c r="AP145" s="41" t="n">
        <v>15918344951.207399</v>
      </c>
      <c r="AQ145" s="41" t="n">
        <v>16552173028.717699</v>
      </c>
      <c r="AR145" s="41" t="n">
        <v>17321967401.665798</v>
      </c>
      <c r="AS145" s="41" t="n">
        <v>18409357374.5942</v>
      </c>
      <c r="AT145" s="41" t="n">
        <v>18305825792.9716</v>
      </c>
      <c r="AU145" s="41" t="n">
        <v>7950146136.6873102</v>
      </c>
      <c r="AV145" s="41"/>
    </row>
    <row r="146">
      <c r="A146" t="str">
        <f t="shared" si="27"/>
        <v>U.S. Small</v>
      </c>
      <c r="B146" t="str">
        <f t="shared" si="28"/>
        <v>Other Services</v>
      </c>
      <c r="C146" s="41" t="n">
        <f t="shared" si="29"/>
        <v>3600756298.8078599</v>
      </c>
      <c r="D146" s="41" t="n">
        <f t="shared" si="30"/>
        <v>4499816144.4604998</v>
      </c>
      <c r="E146" s="41" t="n">
        <f t="shared" si="31"/>
        <v>4592623328.5830002</v>
      </c>
      <c r="F146" s="41" t="n">
        <f t="shared" si="32"/>
        <v>2424652149.6136098</v>
      </c>
      <c r="G146" s="17" t="n">
        <f t="shared" si="33"/>
        <v>2.0624661351275497E-2</v>
      </c>
      <c r="H146" s="17" t="n">
        <f t="shared" si="34"/>
        <v>0.27546074976069002</v>
      </c>
      <c r="I146" s="17" t="n">
        <f t="shared" si="35"/>
        <v>0.52794491865321502</v>
      </c>
      <c r="J146" s="17" t="n">
        <f t="shared" si="36"/>
        <v>1.1084706645637656E-2</v>
      </c>
      <c r="K146" s="17" t="n">
        <f>AU146/SUM(AU77:AU$149)</f>
        <v>1.1768957969850911E-2</v>
      </c>
      <c r="L146" t="s">
        <v>354</v>
      </c>
      <c r="M146" t="s">
        <v>347</v>
      </c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 t="n">
        <v>1584224509.1170599</v>
      </c>
      <c r="Y146" s="41" t="n">
        <v>1352372070.04286</v>
      </c>
      <c r="Z146" s="41" t="n">
        <v>1799449144.7594299</v>
      </c>
      <c r="AA146" s="41" t="n">
        <v>1844348136.6567299</v>
      </c>
      <c r="AB146" s="41" t="n">
        <v>2075147736.8617799</v>
      </c>
      <c r="AC146" s="41" t="n">
        <v>2870126416.18365</v>
      </c>
      <c r="AD146" s="41" t="n">
        <v>2595824215.9802299</v>
      </c>
      <c r="AE146" s="41" t="n">
        <v>2764998006.63765</v>
      </c>
      <c r="AF146" s="41" t="n">
        <v>3061291390.18923</v>
      </c>
      <c r="AG146" s="41" t="n">
        <v>3208654624.4417</v>
      </c>
      <c r="AH146" s="41" t="n">
        <v>3437175417.7680302</v>
      </c>
      <c r="AI146" s="41" t="n">
        <v>4316760800.2739201</v>
      </c>
      <c r="AJ146" s="41" t="n">
        <v>4222493497.0303402</v>
      </c>
      <c r="AK146" s="41" t="n">
        <v>3771733601.0409198</v>
      </c>
      <c r="AL146" s="41" t="n">
        <v>3918871078.1055298</v>
      </c>
      <c r="AM146" s="41" t="n">
        <v>3600756298.8078599</v>
      </c>
      <c r="AN146" s="41" t="n">
        <v>3670895165.0479102</v>
      </c>
      <c r="AO146" s="41" t="n">
        <v>4363915600.7031298</v>
      </c>
      <c r="AP146" s="41" t="n">
        <v>4746666723.4379396</v>
      </c>
      <c r="AQ146" s="41" t="n">
        <v>5234017887.4249096</v>
      </c>
      <c r="AR146" s="41" t="n">
        <v>5229388489.2921896</v>
      </c>
      <c r="AS146" s="41" t="n">
        <v>4499816144.4604998</v>
      </c>
      <c r="AT146" s="41" t="n">
        <v>4592623328.5830002</v>
      </c>
      <c r="AU146" s="41" t="n">
        <v>2424652149.6136098</v>
      </c>
      <c r="AV146" s="41"/>
    </row>
    <row r="147">
      <c r="A147" t="str">
        <f t="shared" si="27"/>
        <v>U.S. Small</v>
      </c>
      <c r="B147" t="str">
        <f t="shared" si="28"/>
        <v>Ships &amp; Submarines</v>
      </c>
      <c r="C147" s="41" t="n">
        <f t="shared" si="29"/>
        <v>3170348527.3572602</v>
      </c>
      <c r="D147" s="41" t="n">
        <f t="shared" si="30"/>
        <v>6178406660.5567102</v>
      </c>
      <c r="E147" s="41" t="n">
        <f t="shared" si="31"/>
        <v>6610854989.3128996</v>
      </c>
      <c r="F147" s="41" t="n">
        <f t="shared" si="32"/>
        <v>2275043542.37012</v>
      </c>
      <c r="G147" s="17" t="n">
        <f t="shared" si="33"/>
        <v>6.9993503586768258E-2</v>
      </c>
      <c r="H147" s="17" t="n">
        <f t="shared" si="34"/>
        <v>1.0852139543230526</v>
      </c>
      <c r="I147" s="17" t="n">
        <f t="shared" si="35"/>
        <v>0.34413756557176839</v>
      </c>
      <c r="J147" s="17" t="n">
        <f t="shared" si="36"/>
        <v>1.5955889039999508E-2</v>
      </c>
      <c r="K147" s="17" t="n">
        <f>AU147/SUM(AU77:AU$149)</f>
        <v>1.104277652116057E-2</v>
      </c>
      <c r="L147" t="s">
        <v>354</v>
      </c>
      <c r="M147" t="s">
        <v>348</v>
      </c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 t="n">
        <v>1652096452.5564201</v>
      </c>
      <c r="Y147" s="41" t="n">
        <v>1619703748.27877</v>
      </c>
      <c r="Z147" s="41" t="n">
        <v>1735988441.45819</v>
      </c>
      <c r="AA147" s="41" t="n">
        <v>2334892946.82161</v>
      </c>
      <c r="AB147" s="41" t="n">
        <v>1998967415.72452</v>
      </c>
      <c r="AC147" s="41" t="n">
        <v>1835021854.92398</v>
      </c>
      <c r="AD147" s="41" t="n">
        <v>2301731134.00916</v>
      </c>
      <c r="AE147" s="41" t="n">
        <v>2396912692.61411</v>
      </c>
      <c r="AF147" s="41" t="n">
        <v>2286636819.2943501</v>
      </c>
      <c r="AG147" s="41" t="n">
        <v>2960813108.2849002</v>
      </c>
      <c r="AH147" s="41" t="n">
        <v>3495295998.3413901</v>
      </c>
      <c r="AI147" s="41" t="n">
        <v>3440997737.1805</v>
      </c>
      <c r="AJ147" s="41" t="n">
        <v>3364062466.7666302</v>
      </c>
      <c r="AK147" s="41" t="n">
        <v>2966643688.7845702</v>
      </c>
      <c r="AL147" s="41" t="n">
        <v>3057782180.0683699</v>
      </c>
      <c r="AM147" s="41" t="n">
        <v>3170348527.3572602</v>
      </c>
      <c r="AN147" s="41" t="n">
        <v>3467610128.2235999</v>
      </c>
      <c r="AO147" s="41" t="n">
        <v>3987572191.6098199</v>
      </c>
      <c r="AP147" s="41" t="n">
        <v>6170770866.3426399</v>
      </c>
      <c r="AQ147" s="41" t="n">
        <v>6715359446.3678598</v>
      </c>
      <c r="AR147" s="41" t="n">
        <v>6728487162.0253601</v>
      </c>
      <c r="AS147" s="41" t="n">
        <v>6178406660.5567102</v>
      </c>
      <c r="AT147" s="41" t="n">
        <v>6610854989.3128996</v>
      </c>
      <c r="AU147" s="41" t="n">
        <v>2275043542.37012</v>
      </c>
      <c r="AV147" s="41"/>
    </row>
    <row r="148">
      <c r="A148" t="str">
        <f t="shared" si="27"/>
        <v>U.S. Small</v>
      </c>
      <c r="B148" t="str">
        <f t="shared" si="28"/>
        <v>Space Systems</v>
      </c>
      <c r="C148" s="41" t="n">
        <f t="shared" si="29"/>
        <v>417345354.127083</v>
      </c>
      <c r="D148" s="41" t="n">
        <f t="shared" si="30"/>
        <v>138228818.988554</v>
      </c>
      <c r="E148" s="41" t="n">
        <f t="shared" si="31"/>
        <v>123816370.56020001</v>
      </c>
      <c r="F148" s="41" t="n">
        <f t="shared" si="32"/>
        <v>61127544.880174398</v>
      </c>
      <c r="G148" s="17" t="n">
        <f t="shared" si="33"/>
        <v>-0.10426514914771434</v>
      </c>
      <c r="H148" s="17" t="n">
        <f t="shared" si="34"/>
        <v>-0.70332395140908277</v>
      </c>
      <c r="I148" s="17" t="n">
        <f t="shared" si="35"/>
        <v>0.49369517620009662</v>
      </c>
      <c r="J148" s="17" t="n">
        <f t="shared" si="36"/>
        <v>2.9884187040674255E-4</v>
      </c>
      <c r="K148" s="17" t="n">
        <f>AU148/SUM(AU77:AU$149)</f>
        <v>2.9670544973207474E-4</v>
      </c>
      <c r="L148" t="s">
        <v>354</v>
      </c>
      <c r="M148" t="s">
        <v>349</v>
      </c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 t="n">
        <v>171711656.104397</v>
      </c>
      <c r="Y148" s="41" t="n">
        <v>240925569.063205</v>
      </c>
      <c r="Z148" s="41" t="n">
        <v>282956917.21633101</v>
      </c>
      <c r="AA148" s="41" t="n">
        <v>352179514.67202801</v>
      </c>
      <c r="AB148" s="41" t="n">
        <v>435848583.82567</v>
      </c>
      <c r="AC148" s="41" t="n">
        <v>418894713.85603702</v>
      </c>
      <c r="AD148" s="41" t="n">
        <v>413178872.99864399</v>
      </c>
      <c r="AE148" s="41" t="n">
        <v>447350666.40688998</v>
      </c>
      <c r="AF148" s="41" t="n">
        <v>432401563.68575299</v>
      </c>
      <c r="AG148" s="41" t="n">
        <v>493620337.83766198</v>
      </c>
      <c r="AH148" s="41" t="n">
        <v>662489861.72918701</v>
      </c>
      <c r="AI148" s="41" t="n">
        <v>444538009.78324997</v>
      </c>
      <c r="AJ148" s="41" t="n">
        <v>552763737.25299394</v>
      </c>
      <c r="AK148" s="41" t="n">
        <v>480436865.34735</v>
      </c>
      <c r="AL148" s="41" t="n">
        <v>456951214.55602801</v>
      </c>
      <c r="AM148" s="41" t="n">
        <v>417345354.127083</v>
      </c>
      <c r="AN148" s="41" t="n">
        <v>468278783.592071</v>
      </c>
      <c r="AO148" s="41" t="n">
        <v>473358391.702658</v>
      </c>
      <c r="AP148" s="41" t="n">
        <v>557667787.16481197</v>
      </c>
      <c r="AQ148" s="41" t="n">
        <v>703406736.33370996</v>
      </c>
      <c r="AR148" s="41" t="n">
        <v>460582470.506302</v>
      </c>
      <c r="AS148" s="41" t="n">
        <v>138228818.988554</v>
      </c>
      <c r="AT148" s="41" t="n">
        <v>123816370.56020001</v>
      </c>
      <c r="AU148" s="41" t="n">
        <v>61127544.880174398</v>
      </c>
      <c r="AV148" s="41"/>
    </row>
    <row r="149">
      <c r="A149" t="str">
        <f t="shared" si="27"/>
        <v>U.S. Small</v>
      </c>
      <c r="B149" t="str">
        <f t="shared" si="28"/>
        <v>Unlabeled</v>
      </c>
      <c r="C149" s="41" t="n">
        <f t="shared" si="29"/>
        <v>0</v>
      </c>
      <c r="D149" s="41" t="n">
        <f t="shared" si="30"/>
        <v>0</v>
      </c>
      <c r="E149" s="41" t="n">
        <f t="shared" si="31"/>
        <v>190000.26949999999</v>
      </c>
      <c r="F149" s="41" t="n">
        <f t="shared" si="32"/>
        <v>187633.081973728</v>
      </c>
      <c r="G149" s="17" t="e">
        <f t="shared" si="33"/>
        <v>#DIV/0!</v>
      </c>
      <c r="H149" s="17" t="e">
        <f t="shared" si="34"/>
        <v>#DIV/0!</v>
      </c>
      <c r="I149" s="17" t="n">
        <f t="shared" si="35"/>
        <v>0.98754113595469406</v>
      </c>
      <c r="J149" s="17" t="n">
        <f t="shared" si="36"/>
        <v>4.5858262246153052E-7</v>
      </c>
      <c r="K149" s="17" t="n">
        <f>AU149/SUM(AU77:AU$149)</f>
        <v>9.1074748839923269E-7</v>
      </c>
      <c r="L149" t="s">
        <v>354</v>
      </c>
      <c r="M149" t="s">
        <v>336</v>
      </c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 t="n">
        <v>13476788.6563859</v>
      </c>
      <c r="Y149" s="41" t="n">
        <v>4822991.6939771101</v>
      </c>
      <c r="Z149" s="41" t="n">
        <v>26846101.777060799</v>
      </c>
      <c r="AA149" s="41" t="n">
        <v>7975698.0799417496</v>
      </c>
      <c r="AB149" s="41" t="n">
        <v>8055326.8373623602</v>
      </c>
      <c r="AC149" s="41" t="n">
        <v>2791927.9105305602</v>
      </c>
      <c r="AD149" s="41" t="n">
        <v>13149227.8955153</v>
      </c>
      <c r="AE149" s="41" t="n">
        <v>137010.13896804201</v>
      </c>
      <c r="AF149" s="41" t="n">
        <v>-286136.05104749801</v>
      </c>
      <c r="AG149" s="41" t="n">
        <v>-48169.787970974001</v>
      </c>
      <c r="AH149" s="41" t="n">
        <v>-266235.01156801003</v>
      </c>
      <c r="AI149" s="41" t="n">
        <v>-13911.648673879299</v>
      </c>
      <c r="AJ149" s="41" t="n">
        <v>-573.86300989050699</v>
      </c>
      <c r="AK149" s="41" t="n">
        <v>-6467.0861132007703</v>
      </c>
      <c r="AL149" s="41"/>
      <c r="AM149" s="41"/>
      <c r="AN149" s="41" t="n">
        <v>-2754.6266772434201</v>
      </c>
      <c r="AO149" s="41"/>
      <c r="AP149" s="41"/>
      <c r="AQ149" s="41"/>
      <c r="AR149" s="41"/>
      <c r="AS149" s="41"/>
      <c r="AT149" s="41" t="n">
        <v>190000.26949999999</v>
      </c>
      <c r="AU149" s="41" t="n">
        <v>187633.081973728</v>
      </c>
      <c r="AV149" s="41"/>
    </row>
    <row r="150">
      <c r="A150" t="str">
        <f t="shared" si="27"/>
        <v>Grand Total</v>
      </c>
      <c r="B150" t="str">
        <f t="shared" si="28"/>
      </c>
      <c r="C150" s="41" t="n">
        <f t="shared" si="29"/>
        <v>328869861606.95337</v>
      </c>
      <c r="D150" s="41" t="n">
        <f t="shared" si="30"/>
        <v>413882614520.63409</v>
      </c>
      <c r="E150" s="41" t="n">
        <f t="shared" si="31"/>
        <v>414320692049.20361</v>
      </c>
      <c r="F150" s="41" t="n">
        <f t="shared" si="32"/>
        <v>0</v>
      </c>
      <c r="G150" s="17" t="n">
        <f t="shared" si="33"/>
        <v>1.0584583966564143E-3</v>
      </c>
      <c r="H150" s="17" t="n">
        <f t="shared" si="34"/>
        <v>0.2598317462862445</v>
      </c>
      <c r="I150" s="17" t="n">
        <f t="shared" si="35"/>
        <v>0</v>
      </c>
      <c r="J150" s="17" t="n">
        <f>SUM(J$77:J$149)</f>
        <v>1.0000000000000002</v>
      </c>
      <c r="K150" s="17" t="n">
        <f>SUM(K$77:K$149)</f>
        <v>1.0000000000000002</v>
      </c>
      <c r="L150" t="s">
        <v>330</v>
      </c>
      <c r="M150" t="s">
        <v>355</v>
      </c>
      <c r="N150" s="41" t="n">
        <f t="shared" ref="N150:AT150" si="37">SUM(N78:N149)</f>
        <v>239199681230.54459</v>
      </c>
      <c r="O150" s="41" t="n">
        <f t="shared" si="37"/>
        <v>261290729119.94293</v>
      </c>
      <c r="P150" s="41" t="n">
        <f t="shared" si="37"/>
        <v>231052642709.19888</v>
      </c>
      <c r="Q150" s="41" t="n">
        <f t="shared" si="37"/>
        <v>222030070082.75235</v>
      </c>
      <c r="R150" s="41" t="n">
        <f t="shared" si="37"/>
        <v>209755450716.4137</v>
      </c>
      <c r="S150" s="41" t="n">
        <f t="shared" si="37"/>
        <v>204405296246.58194</v>
      </c>
      <c r="T150" s="41" t="n">
        <f t="shared" si="37"/>
        <v>203829663285.77435</v>
      </c>
      <c r="U150" s="41" t="n">
        <f t="shared" si="37"/>
        <v>196101401438.07632</v>
      </c>
      <c r="V150" s="41" t="n">
        <f t="shared" si="37"/>
        <v>195325733178.1199</v>
      </c>
      <c r="W150" s="41" t="n">
        <f t="shared" si="37"/>
        <v>201529294725.62863</v>
      </c>
      <c r="X150" s="41" t="n">
        <f t="shared" si="37"/>
        <v>213564752581.37903</v>
      </c>
      <c r="Y150" s="41" t="n">
        <f t="shared" si="37"/>
        <v>227146673079.63123</v>
      </c>
      <c r="Z150" s="41" t="n">
        <f t="shared" si="37"/>
        <v>263709938807.80118</v>
      </c>
      <c r="AA150" s="41" t="n">
        <f t="shared" si="37"/>
        <v>322342228014.78418</v>
      </c>
      <c r="AB150" s="41" t="n">
        <f t="shared" si="37"/>
        <v>341766161628.44641</v>
      </c>
      <c r="AC150" s="41" t="n">
        <f t="shared" si="37"/>
        <v>383526161391.43201</v>
      </c>
      <c r="AD150" s="41" t="n">
        <f t="shared" si="37"/>
        <v>412680702347.21039</v>
      </c>
      <c r="AE150" s="41" t="n">
        <f t="shared" si="37"/>
        <v>446556816579.88898</v>
      </c>
      <c r="AF150" s="41" t="n">
        <f t="shared" si="37"/>
        <v>503864098460.09113</v>
      </c>
      <c r="AG150" s="41" t="n">
        <f t="shared" si="37"/>
        <v>503502767809.55377</v>
      </c>
      <c r="AH150" s="41" t="n">
        <f t="shared" si="37"/>
        <v>474106785634.96899</v>
      </c>
      <c r="AI150" s="41" t="n">
        <f t="shared" si="37"/>
        <v>472642625007.67102</v>
      </c>
      <c r="AJ150" s="41" t="n">
        <f t="shared" si="37"/>
        <v>450371557038.64941</v>
      </c>
      <c r="AK150" s="41" t="n">
        <f t="shared" si="37"/>
        <v>379139270395.26874</v>
      </c>
      <c r="AL150" s="41" t="n">
        <f t="shared" si="37"/>
        <v>343680149719.00067</v>
      </c>
      <c r="AM150" s="41" t="n">
        <f t="shared" si="37"/>
        <v>328869861606.95337</v>
      </c>
      <c r="AN150" s="41" t="n">
        <f t="shared" si="37"/>
        <v>354928204088.39636</v>
      </c>
      <c r="AO150" s="41" t="n">
        <f t="shared" si="37"/>
        <v>374711402397.52405</v>
      </c>
      <c r="AP150" s="41" t="n">
        <f t="shared" si="37"/>
        <v>409895778951.95557</v>
      </c>
      <c r="AQ150" s="41" t="n">
        <f t="shared" si="37"/>
        <v>429908496130.4726</v>
      </c>
      <c r="AR150" s="41" t="n">
        <f t="shared" si="37"/>
        <v>467072203011.73761</v>
      </c>
      <c r="AS150" s="41" t="n">
        <f t="shared" si="37"/>
        <v>413882614520.63409</v>
      </c>
      <c r="AT150" s="41" t="n">
        <f t="shared" si="37"/>
        <v>414320692049.20361</v>
      </c>
      <c r="AU150" s="41"/>
      <c r="AV150" s="41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385</v>
      </c>
      <c r="L1" t="s">
        <v>385</v>
      </c>
      <c r="M1" t="s">
        <v>390</v>
      </c>
      <c r="N1" t="s">
        <v>290</v>
      </c>
      <c r="O1" t="s">
        <v>291</v>
      </c>
      <c r="P1" t="s">
        <v>292</v>
      </c>
      <c r="Q1" t="s">
        <v>293</v>
      </c>
      <c r="R1" t="s">
        <v>294</v>
      </c>
      <c r="S1" t="s">
        <v>295</v>
      </c>
      <c r="T1" t="s">
        <v>296</v>
      </c>
      <c r="U1" t="s">
        <v>297</v>
      </c>
      <c r="V1" t="s">
        <v>298</v>
      </c>
      <c r="W1" t="s">
        <v>299</v>
      </c>
      <c r="X1" t="s">
        <v>300</v>
      </c>
      <c r="Y1" t="s">
        <v>301</v>
      </c>
      <c r="Z1" t="s">
        <v>302</v>
      </c>
      <c r="AA1" t="s">
        <v>303</v>
      </c>
      <c r="AB1" t="s">
        <v>304</v>
      </c>
      <c r="AC1" t="s">
        <v>305</v>
      </c>
      <c r="AD1" t="s">
        <v>306</v>
      </c>
      <c r="AE1" t="s">
        <v>307</v>
      </c>
      <c r="AF1" t="s">
        <v>308</v>
      </c>
      <c r="AG1" t="s">
        <v>309</v>
      </c>
      <c r="AH1" t="s">
        <v>310</v>
      </c>
      <c r="AI1" t="s">
        <v>311</v>
      </c>
      <c r="AJ1" t="s">
        <v>312</v>
      </c>
      <c r="AK1" t="s">
        <v>313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323</v>
      </c>
    </row>
    <row r="2">
      <c r="A2" t="str">
        <f t="shared" si="0"/>
        <v>Big Five</v>
      </c>
      <c r="B2" t="str">
        <f t="shared" si="1"/>
        <v>&lt;=1 Year (All Types)</v>
      </c>
      <c r="K2" t="s">
        <v>386</v>
      </c>
      <c r="L2" s="41" t="s">
        <v>386</v>
      </c>
      <c r="M2" s="41" t="s">
        <v>391</v>
      </c>
      <c r="N2" s="41"/>
      <c r="O2" s="41"/>
      <c r="P2" s="41"/>
      <c r="Q2" s="41"/>
      <c r="R2" s="41"/>
      <c r="S2" s="41"/>
      <c r="T2" s="41"/>
      <c r="U2" s="41"/>
      <c r="V2" s="41"/>
      <c r="W2" s="41"/>
      <c r="X2" s="41" t="n">
        <v>4461221335.3725996</v>
      </c>
      <c r="Y2" s="41" t="n">
        <v>5222483584.5337</v>
      </c>
      <c r="Z2" s="41" t="n">
        <v>7154213293.1918001</v>
      </c>
      <c r="AA2" s="41" t="n">
        <v>8477893783.4747</v>
      </c>
      <c r="AB2" s="41" t="n">
        <v>8523811524.4242001</v>
      </c>
      <c r="AC2" s="41" t="n">
        <v>8893448045.1343994</v>
      </c>
      <c r="AD2" s="41" t="n">
        <v>10051708490.448099</v>
      </c>
      <c r="AE2" s="41" t="n">
        <v>10152577411.481001</v>
      </c>
      <c r="AF2" s="41" t="n">
        <v>12955507402.8589</v>
      </c>
      <c r="AG2" s="41" t="n">
        <v>12143111983.763599</v>
      </c>
      <c r="AH2" s="41" t="n">
        <v>13418186057.3783</v>
      </c>
      <c r="AI2" s="41" t="n">
        <v>11634294881.822001</v>
      </c>
      <c r="AJ2" s="41" t="n">
        <v>12529842989.820801</v>
      </c>
      <c r="AK2" s="41" t="n">
        <v>10623504953.4575</v>
      </c>
      <c r="AL2" s="41" t="n">
        <v>9189232928.9783001</v>
      </c>
      <c r="AM2" s="41" t="n">
        <v>10481204205.5441</v>
      </c>
      <c r="AN2" s="41" t="n">
        <v>10230121862.4004</v>
      </c>
      <c r="AO2" s="41" t="n">
        <v>11105940539.5469</v>
      </c>
      <c r="AP2" s="41" t="n">
        <v>13714004820.861799</v>
      </c>
      <c r="AQ2" s="41" t="n">
        <v>12075991934.1506</v>
      </c>
      <c r="AR2" s="41" t="n">
        <v>11201664805.386499</v>
      </c>
      <c r="AS2" s="41" t="n">
        <v>12320973788.312901</v>
      </c>
      <c r="AT2" s="41" t="n">
        <v>11302088868.3988</v>
      </c>
      <c r="AU2" s="41" t="n">
        <v>9674720052.3428001</v>
      </c>
      <c r="AV2" s="41"/>
    </row>
    <row r="3">
      <c r="A3" t="str">
        <f t="shared" si="0"/>
        <v>Big Five</v>
      </c>
      <c r="B3" t="str">
        <f t="shared" si="1"/>
        <v>FFP</v>
      </c>
      <c r="K3" t="s">
        <v>387</v>
      </c>
      <c r="L3" s="41" t="s">
        <v>386</v>
      </c>
      <c r="M3" s="41" t="s">
        <v>362</v>
      </c>
      <c r="N3" s="41"/>
      <c r="O3" s="41"/>
      <c r="P3" s="41"/>
      <c r="Q3" s="41"/>
      <c r="R3" s="41"/>
      <c r="S3" s="41"/>
      <c r="T3" s="41"/>
      <c r="U3" s="41"/>
      <c r="V3" s="41"/>
      <c r="W3" s="41"/>
      <c r="X3" s="41" t="n">
        <v>13682992780</v>
      </c>
      <c r="Y3" s="41" t="n">
        <v>15266229259</v>
      </c>
      <c r="Z3" s="41" t="n">
        <v>21067127684.1017</v>
      </c>
      <c r="AA3" s="41" t="n">
        <v>22398150091.6987</v>
      </c>
      <c r="AB3" s="41" t="n">
        <v>19952162934.592602</v>
      </c>
      <c r="AC3" s="41" t="n">
        <v>16278581173.003901</v>
      </c>
      <c r="AD3" s="41" t="n">
        <v>24579371854.820202</v>
      </c>
      <c r="AE3" s="41" t="n">
        <v>28856800724.604</v>
      </c>
      <c r="AF3" s="41" t="n">
        <v>25108934216.101002</v>
      </c>
      <c r="AG3" s="41" t="n">
        <v>28360300053.731998</v>
      </c>
      <c r="AH3" s="41" t="n">
        <v>29215734509.549099</v>
      </c>
      <c r="AI3" s="41" t="n">
        <v>31322955469.594002</v>
      </c>
      <c r="AJ3" s="41" t="n">
        <v>26222470316.473499</v>
      </c>
      <c r="AK3" s="41" t="n">
        <v>23801144566.430401</v>
      </c>
      <c r="AL3" s="41" t="n">
        <v>20749446453.703499</v>
      </c>
      <c r="AM3" s="41" t="n">
        <v>22561227691.065201</v>
      </c>
      <c r="AN3" s="41" t="n">
        <v>30892809946.353699</v>
      </c>
      <c r="AO3" s="41" t="n">
        <v>28318142873.2659</v>
      </c>
      <c r="AP3" s="41" t="n">
        <v>25785064224.876999</v>
      </c>
      <c r="AQ3" s="41" t="n">
        <v>32169792567.829498</v>
      </c>
      <c r="AR3" s="41" t="n">
        <v>42582014120.426697</v>
      </c>
      <c r="AS3" s="41" t="n">
        <v>29979883178.942001</v>
      </c>
      <c r="AT3" s="41" t="n">
        <v>27223594062.4813</v>
      </c>
      <c r="AU3" s="41" t="n">
        <v>22517960779.114201</v>
      </c>
      <c r="AV3" s="41"/>
    </row>
    <row r="4">
      <c r="A4" t="str">
        <f t="shared" si="0"/>
        <v>Big Five</v>
      </c>
      <c r="B4" t="str">
        <f t="shared" si="1"/>
        <v>Incentive</v>
      </c>
      <c r="K4" t="s">
        <v>388</v>
      </c>
      <c r="L4" s="41" t="s">
        <v>386</v>
      </c>
      <c r="M4" s="41" t="s">
        <v>366</v>
      </c>
      <c r="N4" s="41"/>
      <c r="O4" s="41"/>
      <c r="P4" s="41"/>
      <c r="Q4" s="41"/>
      <c r="R4" s="41"/>
      <c r="S4" s="41"/>
      <c r="T4" s="41"/>
      <c r="U4" s="41"/>
      <c r="V4" s="41"/>
      <c r="W4" s="41"/>
      <c r="X4" s="41" t="n">
        <v>2561997364</v>
      </c>
      <c r="Y4" s="41" t="n">
        <v>3451266457</v>
      </c>
      <c r="Z4" s="41" t="n">
        <v>7248417974</v>
      </c>
      <c r="AA4" s="41" t="n">
        <v>7275405026</v>
      </c>
      <c r="AB4" s="41" t="n">
        <v>9153829306</v>
      </c>
      <c r="AC4" s="41" t="n">
        <v>7793952753.625</v>
      </c>
      <c r="AD4" s="41" t="n">
        <v>9495203300.4062996</v>
      </c>
      <c r="AE4" s="41" t="n">
        <v>8343015166.1226997</v>
      </c>
      <c r="AF4" s="41" t="n">
        <v>11909917640.8258</v>
      </c>
      <c r="AG4" s="41" t="n">
        <v>12232955270.1101</v>
      </c>
      <c r="AH4" s="41" t="n">
        <v>16272300186.3999</v>
      </c>
      <c r="AI4" s="41" t="n">
        <v>34099643490.229198</v>
      </c>
      <c r="AJ4" s="41" t="n">
        <v>24724649013.904499</v>
      </c>
      <c r="AK4" s="41" t="n">
        <v>30535358763.824501</v>
      </c>
      <c r="AL4" s="41" t="n">
        <v>25065172611.581699</v>
      </c>
      <c r="AM4" s="41" t="n">
        <v>24398490457.877899</v>
      </c>
      <c r="AN4" s="41" t="n">
        <v>24493332601.6245</v>
      </c>
      <c r="AO4" s="41" t="n">
        <v>22413120997.481499</v>
      </c>
      <c r="AP4" s="41" t="n">
        <v>33453816699.724499</v>
      </c>
      <c r="AQ4" s="41" t="n">
        <v>40971451603.983101</v>
      </c>
      <c r="AR4" s="41" t="n">
        <v>42186543607.615196</v>
      </c>
      <c r="AS4" s="41" t="n">
        <v>40363186676.234802</v>
      </c>
      <c r="AT4" s="41" t="n">
        <v>43211017818.110603</v>
      </c>
      <c r="AU4" s="41" t="n">
        <v>48076536650.968697</v>
      </c>
      <c r="AV4" s="41"/>
    </row>
    <row r="5">
      <c r="A5" t="str">
        <f t="shared" si="0"/>
        <v>Big Five</v>
      </c>
      <c r="B5" t="str">
        <f t="shared" si="1"/>
        <v>Less Common</v>
      </c>
      <c r="K5" t="s">
        <v>389</v>
      </c>
      <c r="L5" s="41" t="s">
        <v>386</v>
      </c>
      <c r="M5" s="41" t="s">
        <v>363</v>
      </c>
      <c r="N5" s="41"/>
      <c r="O5" s="41"/>
      <c r="P5" s="41"/>
      <c r="Q5" s="41"/>
      <c r="R5" s="41"/>
      <c r="S5" s="41"/>
      <c r="T5" s="41"/>
      <c r="U5" s="41"/>
      <c r="V5" s="41"/>
      <c r="W5" s="41"/>
      <c r="X5" s="41" t="n">
        <v>1661463642.3331001</v>
      </c>
      <c r="Y5" s="41" t="n">
        <v>2209331266.1669998</v>
      </c>
      <c r="Z5" s="41" t="n">
        <v>2139786517.6108</v>
      </c>
      <c r="AA5" s="41" t="n">
        <v>2374742317.9507999</v>
      </c>
      <c r="AB5" s="41" t="n">
        <v>3186209535.3930001</v>
      </c>
      <c r="AC5" s="41" t="n">
        <v>8355909638.9761</v>
      </c>
      <c r="AD5" s="41" t="n">
        <v>5160824177.0134001</v>
      </c>
      <c r="AE5" s="41" t="n">
        <v>4932381109.9857998</v>
      </c>
      <c r="AF5" s="41" t="n">
        <v>8984423724.2320004</v>
      </c>
      <c r="AG5" s="41" t="n">
        <v>4566092513.4452</v>
      </c>
      <c r="AH5" s="41" t="n">
        <v>2859758938.4575</v>
      </c>
      <c r="AI5" s="41" t="n">
        <v>2182440320.9962001</v>
      </c>
      <c r="AJ5" s="41" t="n">
        <v>1870144510.6024001</v>
      </c>
      <c r="AK5" s="41" t="n">
        <v>1218679406.2168</v>
      </c>
      <c r="AL5" s="41" t="n">
        <v>351227163.14529997</v>
      </c>
      <c r="AM5" s="41" t="n">
        <v>475190814.7737</v>
      </c>
      <c r="AN5" s="41" t="n">
        <v>440347425.1821</v>
      </c>
      <c r="AO5" s="41" t="n">
        <v>209696316.30630001</v>
      </c>
      <c r="AP5" s="41" t="n">
        <v>205007482.89379999</v>
      </c>
      <c r="AQ5" s="41" t="n">
        <v>583283974.31420004</v>
      </c>
      <c r="AR5" s="41" t="n">
        <v>1000346672.1038001</v>
      </c>
      <c r="AS5" s="41" t="n">
        <v>1294160101.1112001</v>
      </c>
      <c r="AT5" s="41" t="n">
        <v>927568040.93690002</v>
      </c>
      <c r="AU5" s="41" t="n">
        <v>383879173.72180003</v>
      </c>
      <c r="AV5" s="41"/>
    </row>
    <row r="6">
      <c r="A6" t="str">
        <f t="shared" si="0"/>
        <v>Big Five</v>
      </c>
      <c r="B6" t="str">
        <f t="shared" si="1"/>
        <v>Other CB</v>
      </c>
      <c r="K6" t="s">
        <v>336</v>
      </c>
      <c r="L6" s="41" t="s">
        <v>386</v>
      </c>
      <c r="M6" s="41" t="s">
        <v>367</v>
      </c>
      <c r="N6" s="41"/>
      <c r="O6" s="41"/>
      <c r="P6" s="41"/>
      <c r="Q6" s="41"/>
      <c r="R6" s="41"/>
      <c r="S6" s="41"/>
      <c r="T6" s="41"/>
      <c r="U6" s="41"/>
      <c r="V6" s="41"/>
      <c r="W6" s="41"/>
      <c r="X6" s="41" t="n">
        <v>10836767566.3067</v>
      </c>
      <c r="Y6" s="41" t="n">
        <v>11037771628.539</v>
      </c>
      <c r="Z6" s="41" t="n">
        <v>14598655277.960899</v>
      </c>
      <c r="AA6" s="41" t="n">
        <v>21337424368</v>
      </c>
      <c r="AB6" s="41" t="n">
        <v>21597943786.9375</v>
      </c>
      <c r="AC6" s="41" t="n">
        <v>24306490024.8815</v>
      </c>
      <c r="AD6" s="41" t="n">
        <v>28691654855.106998</v>
      </c>
      <c r="AE6" s="41" t="n">
        <v>28649378906.285801</v>
      </c>
      <c r="AF6" s="41" t="n">
        <v>24229867811.188301</v>
      </c>
      <c r="AG6" s="41" t="n">
        <v>25640561078.873798</v>
      </c>
      <c r="AH6" s="41" t="n">
        <v>24608840185.267799</v>
      </c>
      <c r="AI6" s="41" t="n">
        <v>24188850707.081402</v>
      </c>
      <c r="AJ6" s="41" t="n">
        <v>20242883262.698898</v>
      </c>
      <c r="AK6" s="41" t="n">
        <v>17503986631.434601</v>
      </c>
      <c r="AL6" s="41" t="n">
        <v>21569273112.875</v>
      </c>
      <c r="AM6" s="41" t="n">
        <v>20524073344.321098</v>
      </c>
      <c r="AN6" s="41" t="n">
        <v>19133228775.2113</v>
      </c>
      <c r="AO6" s="41" t="n">
        <v>19817956002.0564</v>
      </c>
      <c r="AP6" s="41" t="n">
        <v>18102887273.243999</v>
      </c>
      <c r="AQ6" s="41" t="n">
        <v>18056670672.384899</v>
      </c>
      <c r="AR6" s="41" t="n">
        <v>15557811626.703699</v>
      </c>
      <c r="AS6" s="41" t="n">
        <v>16320602008.229401</v>
      </c>
      <c r="AT6" s="41" t="n">
        <v>17821273493.206902</v>
      </c>
      <c r="AU6" s="41" t="n">
        <v>10558357495.492399</v>
      </c>
      <c r="AV6" s="41"/>
    </row>
    <row r="7">
      <c r="A7" t="str">
        <f t="shared" si="0"/>
        <v>Big Five</v>
      </c>
      <c r="B7" t="str">
        <f t="shared" si="1"/>
        <v>UCA</v>
      </c>
      <c r="K7" t="s">
        <v>330</v>
      </c>
      <c r="L7" s="41" t="s">
        <v>386</v>
      </c>
      <c r="M7" s="41" t="s">
        <v>368</v>
      </c>
      <c r="N7" s="41"/>
      <c r="O7" s="41"/>
      <c r="P7" s="41"/>
      <c r="Q7" s="41"/>
      <c r="R7" s="41"/>
      <c r="S7" s="41"/>
      <c r="T7" s="41"/>
      <c r="U7" s="41"/>
      <c r="V7" s="41"/>
      <c r="W7" s="41"/>
      <c r="X7" s="41" t="n">
        <v>7000144006</v>
      </c>
      <c r="Y7" s="41" t="n">
        <v>8640797811.875</v>
      </c>
      <c r="Z7" s="41" t="n">
        <v>7725041888</v>
      </c>
      <c r="AA7" s="41" t="n">
        <v>7921781159</v>
      </c>
      <c r="AB7" s="41" t="n">
        <v>10143386871</v>
      </c>
      <c r="AC7" s="41" t="n">
        <v>7895836031</v>
      </c>
      <c r="AD7" s="41" t="n">
        <v>9939333378.5468998</v>
      </c>
      <c r="AE7" s="41" t="n">
        <v>11977217680.376801</v>
      </c>
      <c r="AF7" s="41" t="n">
        <v>8139806190.4987001</v>
      </c>
      <c r="AG7" s="41" t="n">
        <v>9107908857.7364998</v>
      </c>
      <c r="AH7" s="41" t="n">
        <v>9528368164.8321991</v>
      </c>
      <c r="AI7" s="41" t="n">
        <v>5382216865.5365</v>
      </c>
      <c r="AJ7" s="41" t="n">
        <v>16933566755.9146</v>
      </c>
      <c r="AK7" s="41" t="n">
        <v>12756732378.4004</v>
      </c>
      <c r="AL7" s="41" t="n">
        <v>4875300248.3093996</v>
      </c>
      <c r="AM7" s="41" t="n">
        <v>3381783623.7388</v>
      </c>
      <c r="AN7" s="41" t="n">
        <v>17265830757.9011</v>
      </c>
      <c r="AO7" s="41" t="n">
        <v>30820221319.980701</v>
      </c>
      <c r="AP7" s="41" t="n">
        <v>22006792942.208698</v>
      </c>
      <c r="AQ7" s="41" t="n">
        <v>19775210934.653</v>
      </c>
      <c r="AR7" s="41" t="n">
        <v>40362540948.185997</v>
      </c>
      <c r="AS7" s="41" t="n">
        <v>13782832678.6966</v>
      </c>
      <c r="AT7" s="41" t="n">
        <v>21397333490.0979</v>
      </c>
      <c r="AU7" s="41" t="n">
        <v>13363985667.8493</v>
      </c>
      <c r="AV7" s="41"/>
    </row>
    <row r="8">
      <c r="A8" t="str">
        <f t="shared" si="0"/>
        <v>Big Five</v>
      </c>
      <c r="B8" t="str">
        <f t="shared" si="1"/>
        <v>Unclear</v>
      </c>
      <c r="L8" t="s">
        <v>386</v>
      </c>
      <c r="M8" t="s">
        <v>369</v>
      </c>
      <c r="N8" s="41" t="n">
        <v>29993312707</v>
      </c>
      <c r="O8" s="41" t="n">
        <v>31945138023</v>
      </c>
      <c r="P8" s="41" t="n">
        <v>29753069568</v>
      </c>
      <c r="Q8" s="41" t="n">
        <v>30346592157</v>
      </c>
      <c r="R8" s="41" t="n">
        <v>31747329388</v>
      </c>
      <c r="S8" s="41" t="n">
        <v>28791249139</v>
      </c>
      <c r="T8" s="41" t="n">
        <v>32842967690</v>
      </c>
      <c r="U8" s="41" t="n">
        <v>34627617203</v>
      </c>
      <c r="V8" s="41" t="n">
        <v>37288669184</v>
      </c>
      <c r="W8" s="41" t="n">
        <v>39481622310</v>
      </c>
      <c r="X8" s="41" t="n">
        <v>2696158332.2129998</v>
      </c>
      <c r="Y8" s="41" t="n">
        <v>148305329</v>
      </c>
      <c r="Z8" s="41" t="n">
        <v>223333831.60159999</v>
      </c>
      <c r="AA8" s="41" t="n">
        <v>309478335</v>
      </c>
      <c r="AB8" s="41" t="n">
        <v>322351430.75</v>
      </c>
      <c r="AC8" s="41" t="n">
        <v>430846863.51179999</v>
      </c>
      <c r="AD8" s="41" t="n">
        <v>611276087.48249996</v>
      </c>
      <c r="AE8" s="41" t="n">
        <v>6188233895.1021004</v>
      </c>
      <c r="AF8" s="41" t="n">
        <v>13936095647.614799</v>
      </c>
      <c r="AG8" s="41" t="n">
        <v>15193213633.446501</v>
      </c>
      <c r="AH8" s="41" t="n">
        <v>1035267519.4376</v>
      </c>
      <c r="AI8" s="41" t="n">
        <v>656486854.93099999</v>
      </c>
      <c r="AJ8" s="41" t="n">
        <v>2804794878.7017999</v>
      </c>
      <c r="AK8" s="41" t="n">
        <v>30632435.068700001</v>
      </c>
      <c r="AL8" s="41" t="n">
        <v>224239868.17129999</v>
      </c>
      <c r="AM8" s="41" t="n">
        <v>74270902.407299995</v>
      </c>
      <c r="AN8" s="41" t="n">
        <v>426022876.67000002</v>
      </c>
      <c r="AO8" s="41" t="n">
        <v>-293611049.32090002</v>
      </c>
      <c r="AP8" s="41" t="n">
        <v>0</v>
      </c>
      <c r="AQ8" s="41" t="n">
        <v>50903.558599999997</v>
      </c>
      <c r="AR8" s="41" t="n">
        <v>0</v>
      </c>
      <c r="AS8" s="41" t="n">
        <v>0</v>
      </c>
      <c r="AT8" s="41" t="n">
        <v>0</v>
      </c>
      <c r="AU8" s="41" t="n">
        <v>0</v>
      </c>
      <c r="AV8" s="41"/>
    </row>
    <row r="9">
      <c r="A9" t="str">
        <f t="shared" si="0"/>
        <v>Large</v>
      </c>
      <c r="B9" t="str">
        <f t="shared" si="1"/>
        <v>&lt;=1 Year (All Types)</v>
      </c>
      <c r="L9" t="s">
        <v>387</v>
      </c>
      <c r="M9" t="s">
        <v>391</v>
      </c>
      <c r="N9" s="41"/>
      <c r="O9" s="41"/>
      <c r="P9" s="41"/>
      <c r="Q9" s="41"/>
      <c r="R9" s="41"/>
      <c r="S9" s="41"/>
      <c r="T9" s="41"/>
      <c r="U9" s="41"/>
      <c r="V9" s="41"/>
      <c r="W9" s="41"/>
      <c r="X9" s="41" t="n">
        <v>11719628314.435301</v>
      </c>
      <c r="Y9" s="41" t="n">
        <v>11335994134.636999</v>
      </c>
      <c r="Z9" s="41" t="n">
        <v>13930883865.5245</v>
      </c>
      <c r="AA9" s="41" t="n">
        <v>20660170728.005402</v>
      </c>
      <c r="AB9" s="41" t="n">
        <v>23876971941.840099</v>
      </c>
      <c r="AC9" s="41" t="n">
        <v>28943072930.6936</v>
      </c>
      <c r="AD9" s="41" t="n">
        <v>30306750678.7775</v>
      </c>
      <c r="AE9" s="41" t="n">
        <v>33718963439.573299</v>
      </c>
      <c r="AF9" s="41" t="n">
        <v>43732283628.724403</v>
      </c>
      <c r="AG9" s="41" t="n">
        <v>41025971534.303802</v>
      </c>
      <c r="AH9" s="41" t="n">
        <v>36904242643.087196</v>
      </c>
      <c r="AI9" s="41" t="n">
        <v>39659791503.073898</v>
      </c>
      <c r="AJ9" s="41" t="n">
        <v>35395031318.401604</v>
      </c>
      <c r="AK9" s="41" t="n">
        <v>25791719097.580898</v>
      </c>
      <c r="AL9" s="41" t="n">
        <v>30644142209.725399</v>
      </c>
      <c r="AM9" s="41" t="n">
        <v>28007088091.537998</v>
      </c>
      <c r="AN9" s="41" t="n">
        <v>26904092020.0676</v>
      </c>
      <c r="AO9" s="41" t="n">
        <v>28252358243.452999</v>
      </c>
      <c r="AP9" s="41" t="n">
        <v>33494965138.274799</v>
      </c>
      <c r="AQ9" s="41" t="n">
        <v>29288043446.498699</v>
      </c>
      <c r="AR9" s="41" t="n">
        <v>31965921458.5518</v>
      </c>
      <c r="AS9" s="41" t="n">
        <v>43268076764.860802</v>
      </c>
      <c r="AT9" s="41" t="n">
        <v>54674308032.443199</v>
      </c>
      <c r="AU9" s="41" t="n">
        <v>18828543188.331799</v>
      </c>
      <c r="AV9" s="41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385</v>
      </c>
      <c r="L10" t="s">
        <v>387</v>
      </c>
      <c r="M10" t="s">
        <v>362</v>
      </c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 t="n">
        <v>7873627425.3799</v>
      </c>
      <c r="Y10" s="41" t="n">
        <v>10924945465.6684</v>
      </c>
      <c r="Z10" s="41" t="n">
        <v>11752966872.518299</v>
      </c>
      <c r="AA10" s="41" t="n">
        <v>17416787449.3568</v>
      </c>
      <c r="AB10" s="41" t="n">
        <v>18698647111.045601</v>
      </c>
      <c r="AC10" s="41" t="n">
        <v>19054498906.851002</v>
      </c>
      <c r="AD10" s="41" t="n">
        <v>20534583591.633999</v>
      </c>
      <c r="AE10" s="41" t="n">
        <v>25998839983.4403</v>
      </c>
      <c r="AF10" s="41" t="n">
        <v>33841865675.874001</v>
      </c>
      <c r="AG10" s="41" t="n">
        <v>32592578808.173901</v>
      </c>
      <c r="AH10" s="41" t="n">
        <v>32985786240.483898</v>
      </c>
      <c r="AI10" s="41" t="n">
        <v>32257009650.7076</v>
      </c>
      <c r="AJ10" s="41" t="n">
        <v>29593266231.222801</v>
      </c>
      <c r="AK10" s="41" t="n">
        <v>25773742934.5784</v>
      </c>
      <c r="AL10" s="41" t="n">
        <v>22684965019.1441</v>
      </c>
      <c r="AM10" s="41" t="n">
        <v>22885608964.183701</v>
      </c>
      <c r="AN10" s="41" t="n">
        <v>19882893585.119999</v>
      </c>
      <c r="AO10" s="41" t="n">
        <v>21616135818.3339</v>
      </c>
      <c r="AP10" s="41" t="n">
        <v>27316204118.554798</v>
      </c>
      <c r="AQ10" s="41" t="n">
        <v>28919344792.904598</v>
      </c>
      <c r="AR10" s="41" t="n">
        <v>29894498245.438</v>
      </c>
      <c r="AS10" s="41" t="n">
        <v>39584091095.004204</v>
      </c>
      <c r="AT10" s="41" t="n">
        <v>31612404331.494999</v>
      </c>
      <c r="AU10" s="41" t="n">
        <v>15085665059.6749</v>
      </c>
      <c r="AV10" s="41"/>
    </row>
    <row r="11">
      <c r="A11" t="str">
        <f t="shared" si="0"/>
        <v>Large</v>
      </c>
      <c r="B11" s="41" t="str">
        <f t="shared" si="1"/>
        <v>Incentive</v>
      </c>
      <c r="C11" s="41" t="n">
        <f t="shared" si="2"/>
        <v>13668152098.6376</v>
      </c>
      <c r="D11" s="41" t="n">
        <f t="shared" si="2"/>
        <v>11021240576.489401</v>
      </c>
      <c r="E11" s="41" t="n">
        <f t="shared" si="2"/>
        <v>6603338173.8421001</v>
      </c>
      <c r="F11" s="17" t="n">
        <f t="shared" ref="F11:F16" si="3">AR11/AQ11-1</f>
        <v>-0.19365540440627926</v>
      </c>
      <c r="G11" s="17" t="n">
        <f t="shared" ref="G11:G16" si="4">AR11/AK11-1</f>
        <v>0.1602160973272222</v>
      </c>
      <c r="H11" s="17" t="n">
        <f t="shared" ref="H11:H16" si="5">AS11/AR11</f>
        <v>0.59914654144546975</v>
      </c>
      <c r="I11" s="17" t="n">
        <f>AR11/SUM(AR$10:AR$15)</f>
        <v>0.13859354104805202</v>
      </c>
      <c r="J11" s="17" t="n">
        <f>AS11/SUM(AS10:AS$15)</f>
        <v>8.4116048873146249E-2</v>
      </c>
      <c r="K11" t="s">
        <v>386</v>
      </c>
      <c r="L11" s="41" t="s">
        <v>387</v>
      </c>
      <c r="M11" s="41" t="s">
        <v>366</v>
      </c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 t="n">
        <v>1826653868</v>
      </c>
      <c r="Y11" s="41" t="n">
        <v>948121193</v>
      </c>
      <c r="Z11" s="41" t="n">
        <v>1123077901</v>
      </c>
      <c r="AA11" s="41" t="n">
        <v>1878413368</v>
      </c>
      <c r="AB11" s="41" t="n">
        <v>2033106636.5957</v>
      </c>
      <c r="AC11" s="41" t="n">
        <v>5446316250.4062004</v>
      </c>
      <c r="AD11" s="41" t="n">
        <v>6532386781.7545996</v>
      </c>
      <c r="AE11" s="41" t="n">
        <v>7552732326.0931997</v>
      </c>
      <c r="AF11" s="41" t="n">
        <v>7272741053.3044004</v>
      </c>
      <c r="AG11" s="41" t="n">
        <v>8504601233.7454004</v>
      </c>
      <c r="AH11" s="41" t="n">
        <v>9813822507.7782001</v>
      </c>
      <c r="AI11" s="41" t="n">
        <v>9255805069.6863995</v>
      </c>
      <c r="AJ11" s="41" t="n">
        <v>10544781248.471701</v>
      </c>
      <c r="AK11" s="41" t="n">
        <v>9499299830.3323994</v>
      </c>
      <c r="AL11" s="41" t="n">
        <v>8987385898.1336994</v>
      </c>
      <c r="AM11" s="41" t="n">
        <v>9058315539.4867992</v>
      </c>
      <c r="AN11" s="41" t="n">
        <v>8778185527.9845009</v>
      </c>
      <c r="AO11" s="41" t="n">
        <v>9133048099.4139996</v>
      </c>
      <c r="AP11" s="41" t="n">
        <v>8022095558.2235003</v>
      </c>
      <c r="AQ11" s="41" t="n">
        <v>13668152098.6376</v>
      </c>
      <c r="AR11" s="41" t="n">
        <v>11021240576.489401</v>
      </c>
      <c r="AS11" s="41" t="n">
        <v>6603338173.8421001</v>
      </c>
      <c r="AT11" s="41" t="n">
        <v>6633068637.9805002</v>
      </c>
      <c r="AU11" s="41" t="n">
        <v>4038436140.6581998</v>
      </c>
      <c r="AV11" s="41"/>
    </row>
    <row r="12">
      <c r="A12" t="str">
        <f t="shared" si="0"/>
        <v>Large</v>
      </c>
      <c r="B12" s="41" t="str">
        <f t="shared" si="1"/>
        <v>Less Common</v>
      </c>
      <c r="C12" s="41" t="n">
        <f t="shared" si="2"/>
        <v>1893654421.2154</v>
      </c>
      <c r="D12" s="41" t="n">
        <f t="shared" si="2"/>
        <v>2042440854.4598</v>
      </c>
      <c r="E12" s="41" t="n">
        <f t="shared" si="2"/>
        <v>1701256112.6094</v>
      </c>
      <c r="F12" s="17" t="n">
        <f t="shared" si="3"/>
        <v>7.8571058994441501E-2</v>
      </c>
      <c r="G12" s="17" t="n">
        <f t="shared" si="4"/>
        <v>-0.76834022350489628</v>
      </c>
      <c r="H12" s="17" t="n">
        <f t="shared" si="5"/>
        <v>0.83295244946486391</v>
      </c>
      <c r="I12" s="17" t="n">
        <f>AR12/SUM(AR$10:AR$15)</f>
        <v>2.5683960751627002E-2</v>
      </c>
      <c r="J12" s="17" t="n">
        <f>AS12/SUM(AS10:AS$15)</f>
        <v>2.167130299048849E-2</v>
      </c>
      <c r="K12" t="s">
        <v>387</v>
      </c>
      <c r="L12" s="41" t="s">
        <v>387</v>
      </c>
      <c r="M12" s="41" t="s">
        <v>363</v>
      </c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 t="n">
        <v>3697567732.8283</v>
      </c>
      <c r="Y12" s="41" t="n">
        <v>4276913995.3067999</v>
      </c>
      <c r="Z12" s="41" t="n">
        <v>5045782133.0625</v>
      </c>
      <c r="AA12" s="41" t="n">
        <v>5987307572.7924995</v>
      </c>
      <c r="AB12" s="41" t="n">
        <v>7886703050.9062996</v>
      </c>
      <c r="AC12" s="41" t="n">
        <v>10517224273.3708</v>
      </c>
      <c r="AD12" s="41" t="n">
        <v>12526575285.907301</v>
      </c>
      <c r="AE12" s="41" t="n">
        <v>14115943990.3134</v>
      </c>
      <c r="AF12" s="41" t="n">
        <v>16191780447.334999</v>
      </c>
      <c r="AG12" s="41" t="n">
        <v>18359449085.090302</v>
      </c>
      <c r="AH12" s="41" t="n">
        <v>15999886561.8267</v>
      </c>
      <c r="AI12" s="41" t="n">
        <v>7556608512.2728996</v>
      </c>
      <c r="AJ12" s="41" t="n">
        <v>12670681432.0599</v>
      </c>
      <c r="AK12" s="41" t="n">
        <v>8816553677.8153992</v>
      </c>
      <c r="AL12" s="41" t="n">
        <v>2081430294.0613</v>
      </c>
      <c r="AM12" s="41" t="n">
        <v>1331745785.9690001</v>
      </c>
      <c r="AN12" s="41" t="n">
        <v>1458159263.0675001</v>
      </c>
      <c r="AO12" s="41" t="n">
        <v>1413957865.5494001</v>
      </c>
      <c r="AP12" s="41" t="n">
        <v>1576802901.4986999</v>
      </c>
      <c r="AQ12" s="41" t="n">
        <v>1893654421.2154</v>
      </c>
      <c r="AR12" s="41" t="n">
        <v>2042440854.4598</v>
      </c>
      <c r="AS12" s="41" t="n">
        <v>1701256112.6094</v>
      </c>
      <c r="AT12" s="41" t="n">
        <v>987918603.48389995</v>
      </c>
      <c r="AU12" s="41" t="n">
        <v>1311847113.033</v>
      </c>
      <c r="AV12" s="41"/>
    </row>
    <row r="13">
      <c r="A13" t="str">
        <f t="shared" si="0"/>
        <v>Large</v>
      </c>
      <c r="B13" s="41" t="str">
        <f t="shared" si="1"/>
        <v>Other CB</v>
      </c>
      <c r="C13" s="41" t="n">
        <f t="shared" si="2"/>
        <v>27656758965.922298</v>
      </c>
      <c r="D13" s="41" t="n">
        <f t="shared" si="2"/>
        <v>27988116668.6759</v>
      </c>
      <c r="E13" s="41" t="n">
        <f t="shared" si="2"/>
        <v>28330658646.316601</v>
      </c>
      <c r="F13" s="17" t="n">
        <f t="shared" si="3"/>
        <v>1.1981074975628614E-2</v>
      </c>
      <c r="G13" s="17" t="n">
        <f t="shared" si="4"/>
        <v>-6.3016842049773425E-3</v>
      </c>
      <c r="H13" s="17" t="n">
        <f t="shared" si="5"/>
        <v>1.012238836278115</v>
      </c>
      <c r="I13" s="17" t="n">
        <f>AR13/SUM(AR$10:AR$15)</f>
        <v>0.3519542259745656</v>
      </c>
      <c r="J13" s="17" t="n">
        <f>AS13/SUM(AS10:AS$15)</f>
        <v>0.36088763055359685</v>
      </c>
      <c r="K13" t="s">
        <v>388</v>
      </c>
      <c r="L13" s="41" t="s">
        <v>387</v>
      </c>
      <c r="M13" s="41" t="s">
        <v>367</v>
      </c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 t="n">
        <v>7995374594.9218998</v>
      </c>
      <c r="Y13" s="41" t="n">
        <v>6836863354</v>
      </c>
      <c r="Z13" s="41" t="n">
        <v>8277928347.5662003</v>
      </c>
      <c r="AA13" s="41" t="n">
        <v>11736508989.238501</v>
      </c>
      <c r="AB13" s="41" t="n">
        <v>16945609492.839899</v>
      </c>
      <c r="AC13" s="41" t="n">
        <v>15589453174.649</v>
      </c>
      <c r="AD13" s="41" t="n">
        <v>18243065810.5355</v>
      </c>
      <c r="AE13" s="41" t="n">
        <v>18862426216.7299</v>
      </c>
      <c r="AF13" s="41" t="n">
        <v>20565689901.5322</v>
      </c>
      <c r="AG13" s="41" t="n">
        <v>18322421768.5648</v>
      </c>
      <c r="AH13" s="41" t="n">
        <v>23895194330.704201</v>
      </c>
      <c r="AI13" s="41" t="n">
        <v>27720283324.926998</v>
      </c>
      <c r="AJ13" s="41" t="n">
        <v>27700938588.161201</v>
      </c>
      <c r="AK13" s="41" t="n">
        <v>28165607432.154701</v>
      </c>
      <c r="AL13" s="41" t="n">
        <v>25593122799.929298</v>
      </c>
      <c r="AM13" s="41" t="n">
        <v>24231668113.0783</v>
      </c>
      <c r="AN13" s="41" t="n">
        <v>23136289957.082199</v>
      </c>
      <c r="AO13" s="41" t="n">
        <v>25883452977.837502</v>
      </c>
      <c r="AP13" s="41" t="n">
        <v>23885178539.6908</v>
      </c>
      <c r="AQ13" s="41" t="n">
        <v>27656758965.922298</v>
      </c>
      <c r="AR13" s="41" t="n">
        <v>27988116668.6759</v>
      </c>
      <c r="AS13" s="41" t="n">
        <v>28330658646.316601</v>
      </c>
      <c r="AT13" s="41" t="n">
        <v>30662302414.540401</v>
      </c>
      <c r="AU13" s="41" t="n">
        <v>23658267585.566799</v>
      </c>
      <c r="AV13" s="41"/>
    </row>
    <row r="14">
      <c r="A14" t="str">
        <f t="shared" si="0"/>
        <v>Large</v>
      </c>
      <c r="B14" s="41" t="str">
        <f t="shared" si="1"/>
        <v>UCA</v>
      </c>
      <c r="C14" s="41" t="n">
        <f t="shared" si="2"/>
        <v>7584430768.8100996</v>
      </c>
      <c r="D14" s="41" t="n">
        <f t="shared" si="2"/>
        <v>8575739769.6517</v>
      </c>
      <c r="E14" s="41" t="n">
        <f t="shared" si="2"/>
        <v>2283370523.1746001</v>
      </c>
      <c r="F14" s="17" t="n">
        <f t="shared" si="3"/>
        <v>0.13070315110769015</v>
      </c>
      <c r="G14" s="17" t="n">
        <f t="shared" si="4"/>
        <v>5.8527655676041244</v>
      </c>
      <c r="H14" s="17" t="n">
        <f t="shared" si="5"/>
        <v>0.26625930642801421</v>
      </c>
      <c r="I14" s="17" t="n">
        <f>AR14/SUM(AR$10:AR$15)</f>
        <v>0.10784104870354094</v>
      </c>
      <c r="J14" s="17" t="n">
        <f>AS14/SUM(AS10:AS$15)</f>
        <v>2.9086516768700169E-2</v>
      </c>
      <c r="K14" t="s">
        <v>389</v>
      </c>
      <c r="L14" s="41" t="s">
        <v>387</v>
      </c>
      <c r="M14" s="41" t="s">
        <v>368</v>
      </c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 t="n">
        <v>1190645657</v>
      </c>
      <c r="Y14" s="41" t="n">
        <v>782763778</v>
      </c>
      <c r="Z14" s="41" t="n">
        <v>945143097</v>
      </c>
      <c r="AA14" s="41" t="n">
        <v>1360204180</v>
      </c>
      <c r="AB14" s="41" t="n">
        <v>682614387</v>
      </c>
      <c r="AC14" s="41" t="n">
        <v>2034198590</v>
      </c>
      <c r="AD14" s="41" t="n">
        <v>1597518148.2704999</v>
      </c>
      <c r="AE14" s="41" t="n">
        <v>2509941418.5158</v>
      </c>
      <c r="AF14" s="41" t="n">
        <v>2288833379.2484002</v>
      </c>
      <c r="AG14" s="41" t="n">
        <v>1458520142.5839</v>
      </c>
      <c r="AH14" s="41" t="n">
        <v>4354190340.7277002</v>
      </c>
      <c r="AI14" s="41" t="n">
        <v>2499701129.0306001</v>
      </c>
      <c r="AJ14" s="41" t="n">
        <v>3095685422.5686998</v>
      </c>
      <c r="AK14" s="41" t="n">
        <v>1251427571.1098001</v>
      </c>
      <c r="AL14" s="41" t="n">
        <v>1490836579.5167999</v>
      </c>
      <c r="AM14" s="41" t="n">
        <v>226058334.6419</v>
      </c>
      <c r="AN14" s="41" t="n">
        <v>4230504607.5766001</v>
      </c>
      <c r="AO14" s="41" t="n">
        <v>2278231675.1377001</v>
      </c>
      <c r="AP14" s="41" t="n">
        <v>11220349335.2395</v>
      </c>
      <c r="AQ14" s="41" t="n">
        <v>7584430768.8100996</v>
      </c>
      <c r="AR14" s="41" t="n">
        <v>8575739769.6517</v>
      </c>
      <c r="AS14" s="41" t="n">
        <v>2283370523.1746001</v>
      </c>
      <c r="AT14" s="41" t="n">
        <v>889130843.34930003</v>
      </c>
      <c r="AU14" s="41" t="n">
        <v>683544553.8973</v>
      </c>
      <c r="AV14" s="41"/>
    </row>
    <row r="15">
      <c r="A15" t="str">
        <f t="shared" si="0"/>
        <v>Large</v>
      </c>
      <c r="B15" s="41" t="str">
        <f t="shared" si="1"/>
        <v>Unclear</v>
      </c>
      <c r="C15" s="41" t="n">
        <f t="shared" si="2"/>
        <v>0</v>
      </c>
      <c r="D15" s="41" t="n">
        <f t="shared" si="2"/>
        <v>0</v>
      </c>
      <c r="E15" s="41" t="n">
        <f t="shared" si="2"/>
        <v>0</v>
      </c>
      <c r="F15" s="17" t="e">
        <f t="shared" si="3"/>
        <v>#DIV/0!</v>
      </c>
      <c r="G15" s="17" t="n">
        <f t="shared" si="4"/>
        <v>-1</v>
      </c>
      <c r="H15" s="17" t="e">
        <f t="shared" si="5"/>
        <v>#DIV/0!</v>
      </c>
      <c r="I15" s="17" t="n">
        <f>AR15/SUM(AR$10:AR$15)</f>
        <v>0</v>
      </c>
      <c r="J15" s="17" t="n">
        <f>AS15/SUM(AS10:AS$15)</f>
        <v>0</v>
      </c>
      <c r="K15" t="s">
        <v>336</v>
      </c>
      <c r="L15" s="41" t="s">
        <v>387</v>
      </c>
      <c r="M15" s="41" t="s">
        <v>369</v>
      </c>
      <c r="N15" s="41" t="n">
        <v>35960786888</v>
      </c>
      <c r="O15" s="41" t="n">
        <v>37864157273</v>
      </c>
      <c r="P15" s="41" t="n">
        <v>35093190779</v>
      </c>
      <c r="Q15" s="41" t="n">
        <v>33829226700</v>
      </c>
      <c r="R15" s="41" t="n">
        <v>31124696371</v>
      </c>
      <c r="S15" s="41" t="n">
        <v>28535738215</v>
      </c>
      <c r="T15" s="41" t="n">
        <v>30194250369</v>
      </c>
      <c r="U15" s="41" t="n">
        <v>29073824093</v>
      </c>
      <c r="V15" s="41" t="n">
        <v>28131511337</v>
      </c>
      <c r="W15" s="41" t="n">
        <v>29678232189</v>
      </c>
      <c r="X15" s="41" t="n">
        <v>2350333298.5117998</v>
      </c>
      <c r="Y15" s="41" t="n">
        <v>892796384.91999996</v>
      </c>
      <c r="Z15" s="41" t="n">
        <v>1305681003.6201</v>
      </c>
      <c r="AA15" s="41" t="n">
        <v>1406381144.3941</v>
      </c>
      <c r="AB15" s="41" t="n">
        <v>1642974774.5</v>
      </c>
      <c r="AC15" s="41" t="n">
        <v>1215365269.221</v>
      </c>
      <c r="AD15" s="41" t="n">
        <v>2260011458.1794</v>
      </c>
      <c r="AE15" s="41" t="n">
        <v>3169916342.3541999</v>
      </c>
      <c r="AF15" s="41" t="n">
        <v>7155043441.6125002</v>
      </c>
      <c r="AG15" s="41" t="n">
        <v>6672595824.6169004</v>
      </c>
      <c r="AH15" s="41" t="n">
        <v>201244919.75049999</v>
      </c>
      <c r="AI15" s="41" t="n">
        <v>65473507.180200003</v>
      </c>
      <c r="AJ15" s="41" t="n">
        <v>92670021.695600003</v>
      </c>
      <c r="AK15" s="41" t="n">
        <v>242139874.3644</v>
      </c>
      <c r="AL15" s="41" t="n">
        <v>310997725.08090001</v>
      </c>
      <c r="AM15" s="41" t="n">
        <v>373533317.1178</v>
      </c>
      <c r="AN15" s="41" t="n">
        <v>91821302.232899994</v>
      </c>
      <c r="AO15" s="41" t="n">
        <v>710784750.62329996</v>
      </c>
      <c r="AP15" s="41" t="n">
        <v>0</v>
      </c>
      <c r="AQ15" s="41" t="n">
        <v>0</v>
      </c>
      <c r="AR15" s="41" t="n">
        <v>0</v>
      </c>
      <c r="AS15" s="41" t="n">
        <v>0</v>
      </c>
      <c r="AT15" s="41" t="n">
        <v>0</v>
      </c>
      <c r="AU15" s="41" t="n">
        <v>0</v>
      </c>
      <c r="AV15" s="41"/>
    </row>
    <row r="16">
      <c r="A16" t="str">
        <f t="shared" si="0"/>
        <v>Medium</v>
      </c>
      <c r="B16" s="41" t="str">
        <f t="shared" si="1"/>
        <v>&lt;=1 Year (All Types)</v>
      </c>
      <c r="C16" s="41" t="n">
        <f t="shared" si="2"/>
        <v>26514595070.008099</v>
      </c>
      <c r="D16" s="41" t="n">
        <f t="shared" si="2"/>
        <v>25375148490.493</v>
      </c>
      <c r="E16" s="41" t="n">
        <f t="shared" si="2"/>
        <v>25816290804.773602</v>
      </c>
      <c r="F16" s="17" t="n">
        <f t="shared" si="3"/>
        <v>-4.2974315712027589E-2</v>
      </c>
      <c r="G16" s="17" t="n">
        <f t="shared" si="4"/>
        <v>0.16876390105256545</v>
      </c>
      <c r="H16" s="17" t="n">
        <f t="shared" si="5"/>
        <v>1.0173848170561792</v>
      </c>
      <c r="I16" s="17" t="n">
        <f>SUM(I$10:I$15)</f>
        <v>0.62407277647778558</v>
      </c>
      <c r="J16" s="17" t="n">
        <f>SUM(J$10:J$15)</f>
        <v>0.49576149918593176</v>
      </c>
      <c r="K16" t="s">
        <v>330</v>
      </c>
      <c r="L16" s="41" t="s">
        <v>388</v>
      </c>
      <c r="M16" s="41" t="s">
        <v>391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 t="n">
        <v>12814414920.9995</v>
      </c>
      <c r="Y16" s="41" t="n">
        <v>13240746031.506701</v>
      </c>
      <c r="Z16" s="41" t="n">
        <v>15411371881.434099</v>
      </c>
      <c r="AA16" s="41" t="n">
        <v>18197063367.9291</v>
      </c>
      <c r="AB16" s="41" t="n">
        <v>21042501210.190102</v>
      </c>
      <c r="AC16" s="41" t="n">
        <v>23528218600.103802</v>
      </c>
      <c r="AD16" s="41" t="n">
        <v>25999739643.486401</v>
      </c>
      <c r="AE16" s="41" t="n">
        <v>25446072074.412701</v>
      </c>
      <c r="AF16" s="41" t="n">
        <v>27241844960.751701</v>
      </c>
      <c r="AG16" s="41" t="n">
        <v>30170494911.8727</v>
      </c>
      <c r="AH16" s="41" t="n">
        <v>31543293848.482201</v>
      </c>
      <c r="AI16" s="41" t="n">
        <v>30114452007.287701</v>
      </c>
      <c r="AJ16" s="41" t="n">
        <v>26280186915.425701</v>
      </c>
      <c r="AK16" s="41" t="n">
        <v>21711098766.517899</v>
      </c>
      <c r="AL16" s="41" t="n">
        <v>22503715338.566601</v>
      </c>
      <c r="AM16" s="41" t="n">
        <v>20002425557.256302</v>
      </c>
      <c r="AN16" s="41" t="n">
        <v>20174220411.0336</v>
      </c>
      <c r="AO16" s="41" t="n">
        <v>21824358885.9557</v>
      </c>
      <c r="AP16" s="41" t="n">
        <v>26008461511.920502</v>
      </c>
      <c r="AQ16" s="41" t="n">
        <v>26514595070.008099</v>
      </c>
      <c r="AR16" s="41" t="n">
        <v>25375148490.493</v>
      </c>
      <c r="AS16" s="41" t="n">
        <v>25816290804.773602</v>
      </c>
      <c r="AT16" s="41" t="n">
        <v>28499361660.926701</v>
      </c>
      <c r="AU16" s="41" t="n">
        <v>16626709450.4638</v>
      </c>
      <c r="AV16" s="41"/>
    </row>
    <row r="17">
      <c r="A17" t="str">
        <f t="shared" si="0"/>
        <v>Medium</v>
      </c>
      <c r="B17" t="str">
        <f t="shared" si="1"/>
        <v>FFP</v>
      </c>
      <c r="L17" t="s">
        <v>388</v>
      </c>
      <c r="M17" t="s">
        <v>362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 t="n">
        <v>9340379180.2992001</v>
      </c>
      <c r="Y17" s="41" t="n">
        <v>11454060824.149401</v>
      </c>
      <c r="Z17" s="41" t="n">
        <v>13362600784.4785</v>
      </c>
      <c r="AA17" s="41" t="n">
        <v>18540081932.841202</v>
      </c>
      <c r="AB17" s="41" t="n">
        <v>16414643175.521999</v>
      </c>
      <c r="AC17" s="41" t="n">
        <v>19352408346.256199</v>
      </c>
      <c r="AD17" s="41" t="n">
        <v>19314697600.091801</v>
      </c>
      <c r="AE17" s="41" t="n">
        <v>22524519173.828701</v>
      </c>
      <c r="AF17" s="41" t="n">
        <v>28692086926.551201</v>
      </c>
      <c r="AG17" s="41" t="n">
        <v>25944376015.3895</v>
      </c>
      <c r="AH17" s="41" t="n">
        <v>26227134194.7509</v>
      </c>
      <c r="AI17" s="41" t="n">
        <v>26369875719.927502</v>
      </c>
      <c r="AJ17" s="41" t="n">
        <v>25706694422.417702</v>
      </c>
      <c r="AK17" s="41" t="n">
        <v>20737805321.051899</v>
      </c>
      <c r="AL17" s="41" t="n">
        <v>19934568912.441101</v>
      </c>
      <c r="AM17" s="41" t="n">
        <v>20152894822.038898</v>
      </c>
      <c r="AN17" s="41" t="n">
        <v>19457678376.092602</v>
      </c>
      <c r="AO17" s="41" t="n">
        <v>23033063522.585899</v>
      </c>
      <c r="AP17" s="41" t="n">
        <v>26287697509.0201</v>
      </c>
      <c r="AQ17" s="41" t="n">
        <v>32559577525.443699</v>
      </c>
      <c r="AR17" s="41" t="n">
        <v>36550129965.113098</v>
      </c>
      <c r="AS17" s="41" t="n">
        <v>31674981727.220798</v>
      </c>
      <c r="AT17" s="41" t="n">
        <v>35532107727.669998</v>
      </c>
      <c r="AU17" s="41" t="n">
        <v>22275603906.880501</v>
      </c>
      <c r="AV17" s="41"/>
    </row>
    <row r="18">
      <c r="A18" t="str">
        <f t="shared" si="0"/>
        <v>Medium</v>
      </c>
      <c r="B18" t="str">
        <f t="shared" si="1"/>
        <v>Incentive</v>
      </c>
      <c r="L18" t="s">
        <v>388</v>
      </c>
      <c r="M18" t="s">
        <v>366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 t="n">
        <v>665741111</v>
      </c>
      <c r="Y18" s="41" t="n">
        <v>2253928412</v>
      </c>
      <c r="Z18" s="41" t="n">
        <v>1022979061</v>
      </c>
      <c r="AA18" s="41" t="n">
        <v>472183994</v>
      </c>
      <c r="AB18" s="41" t="n">
        <v>750328836</v>
      </c>
      <c r="AC18" s="41" t="n">
        <v>2582960361.2343998</v>
      </c>
      <c r="AD18" s="41" t="n">
        <v>2657279875.2172999</v>
      </c>
      <c r="AE18" s="41" t="n">
        <v>1000850157.3892</v>
      </c>
      <c r="AF18" s="41" t="n">
        <v>2363924105.0434999</v>
      </c>
      <c r="AG18" s="41" t="n">
        <v>1035680977.5352</v>
      </c>
      <c r="AH18" s="41" t="n">
        <v>4019896086.4396</v>
      </c>
      <c r="AI18" s="41" t="n">
        <v>5300622358.4502001</v>
      </c>
      <c r="AJ18" s="41" t="n">
        <v>5529700880.5087996</v>
      </c>
      <c r="AK18" s="41" t="n">
        <v>3768818313.6094999</v>
      </c>
      <c r="AL18" s="41" t="n">
        <v>2100356794.3134999</v>
      </c>
      <c r="AM18" s="41" t="n">
        <v>2250906223.5882001</v>
      </c>
      <c r="AN18" s="41" t="n">
        <v>2186776936.9974999</v>
      </c>
      <c r="AO18" s="41" t="n">
        <v>1833450336.0857999</v>
      </c>
      <c r="AP18" s="41" t="n">
        <v>3153440547.4924002</v>
      </c>
      <c r="AQ18" s="41" t="n">
        <v>2693791925.4604001</v>
      </c>
      <c r="AR18" s="41" t="n">
        <v>2127611433.3243999</v>
      </c>
      <c r="AS18" s="41" t="n">
        <v>2196402090.9833999</v>
      </c>
      <c r="AT18" s="41" t="n">
        <v>2093541755.6517999</v>
      </c>
      <c r="AU18" s="41" t="n">
        <v>1214095716.0576999</v>
      </c>
      <c r="AV18" s="41"/>
    </row>
    <row r="19">
      <c r="A19" t="str">
        <f t="shared" si="0"/>
        <v>Medium</v>
      </c>
      <c r="B19" t="str">
        <f t="shared" si="1"/>
        <v>Less Common</v>
      </c>
      <c r="L19" t="s">
        <v>388</v>
      </c>
      <c r="M19" t="s">
        <v>363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 t="n">
        <v>1756506991.6094</v>
      </c>
      <c r="Y19" s="41" t="n">
        <v>1951370456.8922999</v>
      </c>
      <c r="Z19" s="41" t="n">
        <v>2392467041.6143999</v>
      </c>
      <c r="AA19" s="41" t="n">
        <v>2786969162.2104001</v>
      </c>
      <c r="AB19" s="41" t="n">
        <v>2854365787.9805999</v>
      </c>
      <c r="AC19" s="41" t="n">
        <v>4668207872.2060003</v>
      </c>
      <c r="AD19" s="41" t="n">
        <v>5289863208.6552</v>
      </c>
      <c r="AE19" s="41" t="n">
        <v>4673196119.0886002</v>
      </c>
      <c r="AF19" s="41" t="n">
        <v>5897591388.0363998</v>
      </c>
      <c r="AG19" s="41" t="n">
        <v>6876211528.9546003</v>
      </c>
      <c r="AH19" s="41" t="n">
        <v>4636796635.9245996</v>
      </c>
      <c r="AI19" s="41" t="n">
        <v>5131393104.8227997</v>
      </c>
      <c r="AJ19" s="41" t="n">
        <v>5034340436.9542999</v>
      </c>
      <c r="AK19" s="41" t="n">
        <v>5589858291.0555</v>
      </c>
      <c r="AL19" s="41" t="n">
        <v>1127399242.895</v>
      </c>
      <c r="AM19" s="41" t="n">
        <v>1290307124.5483999</v>
      </c>
      <c r="AN19" s="41" t="n">
        <v>677709522.36310005</v>
      </c>
      <c r="AO19" s="41" t="n">
        <v>886752716.80089998</v>
      </c>
      <c r="AP19" s="41" t="n">
        <v>1040997897.5089999</v>
      </c>
      <c r="AQ19" s="41" t="n">
        <v>1088437878.4386001</v>
      </c>
      <c r="AR19" s="41" t="n">
        <v>1349076280.5509</v>
      </c>
      <c r="AS19" s="41" t="n">
        <v>585587376.61389995</v>
      </c>
      <c r="AT19" s="41" t="n">
        <v>2682394273.4608998</v>
      </c>
      <c r="AU19" s="41" t="n">
        <v>1311755472.2306001</v>
      </c>
      <c r="AV19" s="41"/>
    </row>
    <row r="20">
      <c r="A20" t="str">
        <f t="shared" si="0"/>
        <v>Medium</v>
      </c>
      <c r="B20" t="str">
        <f t="shared" si="1"/>
        <v>Other CB</v>
      </c>
      <c r="L20" t="s">
        <v>388</v>
      </c>
      <c r="M20" t="s">
        <v>367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 t="n">
        <v>5044302029</v>
      </c>
      <c r="Y20" s="41" t="n">
        <v>9048633004.1737995</v>
      </c>
      <c r="Z20" s="41" t="n">
        <v>6320265666.6796999</v>
      </c>
      <c r="AA20" s="41" t="n">
        <v>6811251090.5781002</v>
      </c>
      <c r="AB20" s="41" t="n">
        <v>6411249489.4761</v>
      </c>
      <c r="AC20" s="41" t="n">
        <v>6968479521.5474997</v>
      </c>
      <c r="AD20" s="41" t="n">
        <v>7013339034.5178003</v>
      </c>
      <c r="AE20" s="41" t="n">
        <v>7754343471.5733995</v>
      </c>
      <c r="AF20" s="41" t="n">
        <v>8240059534.6542997</v>
      </c>
      <c r="AG20" s="41" t="n">
        <v>9141950386.5816994</v>
      </c>
      <c r="AH20" s="41" t="n">
        <v>10485892842.0158</v>
      </c>
      <c r="AI20" s="41" t="n">
        <v>10759831096.176701</v>
      </c>
      <c r="AJ20" s="41" t="n">
        <v>10018188693.238501</v>
      </c>
      <c r="AK20" s="41" t="n">
        <v>9190464760.7339001</v>
      </c>
      <c r="AL20" s="41" t="n">
        <v>9135676936.9629993</v>
      </c>
      <c r="AM20" s="41" t="n">
        <v>9292073744.4088993</v>
      </c>
      <c r="AN20" s="41" t="n">
        <v>10175466421.7698</v>
      </c>
      <c r="AO20" s="41" t="n">
        <v>10721694573.353901</v>
      </c>
      <c r="AP20" s="41" t="n">
        <v>11903315425.948299</v>
      </c>
      <c r="AQ20" s="41" t="n">
        <v>12885784307.9566</v>
      </c>
      <c r="AR20" s="41" t="n">
        <v>15449180139.9079</v>
      </c>
      <c r="AS20" s="41" t="n">
        <v>15137473798.3652</v>
      </c>
      <c r="AT20" s="41" t="n">
        <v>15428584416.0875</v>
      </c>
      <c r="AU20" s="41" t="n">
        <v>10669533078.936701</v>
      </c>
      <c r="AV20" s="41"/>
    </row>
    <row r="21">
      <c r="A21" t="str">
        <f t="shared" si="0"/>
        <v>Medium</v>
      </c>
      <c r="B21" t="str">
        <f t="shared" si="1"/>
        <v>UCA</v>
      </c>
      <c r="L21" t="s">
        <v>388</v>
      </c>
      <c r="M21" t="s">
        <v>368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 t="n">
        <v>282784961</v>
      </c>
      <c r="Y21" s="41" t="n">
        <v>330011425</v>
      </c>
      <c r="Z21" s="41" t="n">
        <v>388145453</v>
      </c>
      <c r="AA21" s="41" t="n">
        <v>228634399</v>
      </c>
      <c r="AB21" s="41" t="n">
        <v>242986848.83199999</v>
      </c>
      <c r="AC21" s="41" t="n">
        <v>554554669.47520006</v>
      </c>
      <c r="AD21" s="41" t="n">
        <v>400496646.45410001</v>
      </c>
      <c r="AE21" s="41" t="n">
        <v>650693481.90349996</v>
      </c>
      <c r="AF21" s="41" t="n">
        <v>788248472.46169996</v>
      </c>
      <c r="AG21" s="41" t="n">
        <v>1258681735.6470001</v>
      </c>
      <c r="AH21" s="41" t="n">
        <v>1521566835.0824001</v>
      </c>
      <c r="AI21" s="41" t="n">
        <v>1621975624.0236001</v>
      </c>
      <c r="AJ21" s="41" t="n">
        <v>971971123.50639999</v>
      </c>
      <c r="AK21" s="41" t="n">
        <v>792143028.03009999</v>
      </c>
      <c r="AL21" s="41" t="n">
        <v>429835088.72680002</v>
      </c>
      <c r="AM21" s="41" t="n">
        <v>33622824.148699999</v>
      </c>
      <c r="AN21" s="41" t="n">
        <v>966796434.44009995</v>
      </c>
      <c r="AO21" s="41" t="n">
        <v>736461099.20930004</v>
      </c>
      <c r="AP21" s="41" t="n">
        <v>1298664233.3613999</v>
      </c>
      <c r="AQ21" s="41" t="n">
        <v>1835079013.4273</v>
      </c>
      <c r="AR21" s="41" t="n">
        <v>800892172.0237</v>
      </c>
      <c r="AS21" s="41" t="n">
        <v>924300900.7665</v>
      </c>
      <c r="AT21" s="41" t="n">
        <v>1121480638.8410001</v>
      </c>
      <c r="AU21" s="41" t="n">
        <v>733669178.06739998</v>
      </c>
      <c r="AV21" s="41"/>
    </row>
    <row r="22">
      <c r="A22" t="str">
        <f t="shared" si="0"/>
        <v>Medium</v>
      </c>
      <c r="B22" t="str">
        <f t="shared" si="1"/>
        <v>Unclear</v>
      </c>
      <c r="L22" t="s">
        <v>388</v>
      </c>
      <c r="M22" t="s">
        <v>369</v>
      </c>
      <c r="N22" s="41" t="n">
        <v>28304563806</v>
      </c>
      <c r="O22" s="41" t="n">
        <v>41243339793</v>
      </c>
      <c r="P22" s="41" t="n">
        <v>34954992394</v>
      </c>
      <c r="Q22" s="41" t="n">
        <v>33954732784</v>
      </c>
      <c r="R22" s="41" t="n">
        <v>32186662449</v>
      </c>
      <c r="S22" s="41" t="n">
        <v>35189234715</v>
      </c>
      <c r="T22" s="41" t="n">
        <v>30275743132</v>
      </c>
      <c r="U22" s="41" t="n">
        <v>30248655247</v>
      </c>
      <c r="V22" s="41" t="n">
        <v>30401001630</v>
      </c>
      <c r="W22" s="41" t="n">
        <v>32561367732</v>
      </c>
      <c r="X22" s="41" t="n">
        <v>1196400951.9000001</v>
      </c>
      <c r="Y22" s="41" t="n">
        <v>688212704.42390001</v>
      </c>
      <c r="Z22" s="41" t="n">
        <v>715127998.96459997</v>
      </c>
      <c r="AA22" s="41" t="n">
        <v>732786003.56060004</v>
      </c>
      <c r="AB22" s="41" t="n">
        <v>853084264.20889997</v>
      </c>
      <c r="AC22" s="41" t="n">
        <v>614609245.38849998</v>
      </c>
      <c r="AD22" s="41" t="n">
        <v>1094840953.3394001</v>
      </c>
      <c r="AE22" s="41" t="n">
        <v>4175283481.3558002</v>
      </c>
      <c r="AF22" s="41" t="n">
        <v>3735673867.8579998</v>
      </c>
      <c r="AG22" s="41" t="n">
        <v>7497838177.9087</v>
      </c>
      <c r="AH22" s="41" t="n">
        <v>65022177.331900001</v>
      </c>
      <c r="AI22" s="41" t="n">
        <v>210391982.91350001</v>
      </c>
      <c r="AJ22" s="41" t="n">
        <v>310231419.25349998</v>
      </c>
      <c r="AK22" s="41" t="n">
        <v>74802947.211600006</v>
      </c>
      <c r="AL22" s="41" t="n">
        <v>95915449.629899994</v>
      </c>
      <c r="AM22" s="41" t="n">
        <v>98477759.943299994</v>
      </c>
      <c r="AN22" s="41" t="n">
        <v>76622730.333499998</v>
      </c>
      <c r="AO22" s="41" t="n">
        <v>124503869.57610001</v>
      </c>
      <c r="AP22" s="41" t="n">
        <v>20204.710899999998</v>
      </c>
      <c r="AQ22" s="41" t="n">
        <v>0</v>
      </c>
      <c r="AR22" s="41" t="n">
        <v>0</v>
      </c>
      <c r="AS22" s="41" t="n">
        <v>0</v>
      </c>
      <c r="AT22" s="41" t="n">
        <v>0</v>
      </c>
      <c r="AU22" s="41" t="n">
        <v>0</v>
      </c>
      <c r="AV22" s="41"/>
    </row>
    <row r="23">
      <c r="A23" t="str">
        <f t="shared" si="0"/>
        <v>Small</v>
      </c>
      <c r="B23" t="str">
        <f t="shared" si="1"/>
        <v>&lt;=1 Year (All Types)</v>
      </c>
      <c r="L23" t="s">
        <v>389</v>
      </c>
      <c r="M23" t="s">
        <v>391</v>
      </c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 t="n">
        <v>11157899647.973301</v>
      </c>
      <c r="Y23" s="41" t="n">
        <v>11567299051.998501</v>
      </c>
      <c r="Z23" s="41" t="n">
        <v>14103822882.3365</v>
      </c>
      <c r="AA23" s="41" t="n">
        <v>18017151083.941002</v>
      </c>
      <c r="AB23" s="41" t="n">
        <v>19583313224.8675</v>
      </c>
      <c r="AC23" s="41" t="n">
        <v>24303113671.123199</v>
      </c>
      <c r="AD23" s="41" t="n">
        <v>94991934863.821701</v>
      </c>
      <c r="AE23" s="41" t="n">
        <v>26661436344.143902</v>
      </c>
      <c r="AF23" s="41" t="n">
        <v>30672298911.361801</v>
      </c>
      <c r="AG23" s="41" t="n">
        <v>31011242168.544601</v>
      </c>
      <c r="AH23" s="41" t="n">
        <v>30631765436.712898</v>
      </c>
      <c r="AI23" s="41" t="n">
        <v>29717171887.570301</v>
      </c>
      <c r="AJ23" s="41" t="n">
        <v>28703366534.845699</v>
      </c>
      <c r="AK23" s="41" t="n">
        <v>23081533120.5844</v>
      </c>
      <c r="AL23" s="41" t="n">
        <v>26756251968.641399</v>
      </c>
      <c r="AM23" s="41" t="n">
        <v>27117163993.562199</v>
      </c>
      <c r="AN23" s="41" t="n">
        <v>28775529923.860401</v>
      </c>
      <c r="AO23" s="41" t="n">
        <v>28874387311.411098</v>
      </c>
      <c r="AP23" s="41" t="n">
        <v>34508707284.979797</v>
      </c>
      <c r="AQ23" s="41" t="n">
        <v>33160995810.830002</v>
      </c>
      <c r="AR23" s="41" t="n">
        <v>34332820280.288399</v>
      </c>
      <c r="AS23" s="41" t="n">
        <v>33258427713.063599</v>
      </c>
      <c r="AT23" s="41" t="n">
        <v>36109368704.860397</v>
      </c>
      <c r="AU23" s="41" t="n">
        <v>17431171508.509201</v>
      </c>
      <c r="AV23" s="41"/>
    </row>
    <row r="24">
      <c r="A24" t="str">
        <f t="shared" si="0"/>
        <v>Small</v>
      </c>
      <c r="B24" t="str">
        <f t="shared" si="1"/>
        <v>FFP</v>
      </c>
      <c r="L24" t="s">
        <v>389</v>
      </c>
      <c r="M24" t="s">
        <v>362</v>
      </c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 t="n">
        <v>5599391402.2509003</v>
      </c>
      <c r="Y24" s="41" t="n">
        <v>5700309907.6415005</v>
      </c>
      <c r="Z24" s="41" t="n">
        <v>6858740972.0180998</v>
      </c>
      <c r="AA24" s="41" t="n">
        <v>8573880502.1985998</v>
      </c>
      <c r="AB24" s="41" t="n">
        <v>8443116842.7639999</v>
      </c>
      <c r="AC24" s="41" t="n">
        <v>10987213016.525999</v>
      </c>
      <c r="AD24" s="41" t="n">
        <v>-58694195438.9524</v>
      </c>
      <c r="AE24" s="41" t="n">
        <v>13109264164.724199</v>
      </c>
      <c r="AF24" s="41" t="n">
        <v>13343632434.789499</v>
      </c>
      <c r="AG24" s="41" t="n">
        <v>15917913933.754499</v>
      </c>
      <c r="AH24" s="41" t="n">
        <v>16461116383.9522</v>
      </c>
      <c r="AI24" s="41" t="n">
        <v>16891769842.250401</v>
      </c>
      <c r="AJ24" s="41" t="n">
        <v>17923612372.679901</v>
      </c>
      <c r="AK24" s="41" t="n">
        <v>15190030084.7246</v>
      </c>
      <c r="AL24" s="41" t="n">
        <v>17648792808.013802</v>
      </c>
      <c r="AM24" s="41" t="n">
        <v>16474573206.1516</v>
      </c>
      <c r="AN24" s="41" t="n">
        <v>18168662520.551498</v>
      </c>
      <c r="AO24" s="41" t="n">
        <v>19987038638.304199</v>
      </c>
      <c r="AP24" s="41" t="n">
        <v>24036315560.162201</v>
      </c>
      <c r="AQ24" s="41" t="n">
        <v>26397934245.963402</v>
      </c>
      <c r="AR24" s="41" t="n">
        <v>28031109857.9165</v>
      </c>
      <c r="AS24" s="41" t="n">
        <v>28252687823.115601</v>
      </c>
      <c r="AT24" s="41" t="n">
        <v>32379669988.7757</v>
      </c>
      <c r="AU24" s="41" t="n">
        <v>16312429485.9042</v>
      </c>
      <c r="AV24" s="41"/>
    </row>
    <row r="25">
      <c r="A25" t="str">
        <f t="shared" si="0"/>
        <v>Small</v>
      </c>
      <c r="B25" t="str">
        <f t="shared" si="1"/>
        <v>Incentive</v>
      </c>
      <c r="L25" t="s">
        <v>389</v>
      </c>
      <c r="M25" t="s">
        <v>366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 t="n">
        <v>53737488</v>
      </c>
      <c r="Y25" s="41" t="n">
        <v>56842317</v>
      </c>
      <c r="Z25" s="41" t="n">
        <v>144682776</v>
      </c>
      <c r="AA25" s="41" t="n">
        <v>258261852</v>
      </c>
      <c r="AB25" s="41" t="n">
        <v>288611392</v>
      </c>
      <c r="AC25" s="41" t="n">
        <v>252468671</v>
      </c>
      <c r="AD25" s="41" t="n">
        <v>329474994.625</v>
      </c>
      <c r="AE25" s="41" t="n">
        <v>76261081.668400005</v>
      </c>
      <c r="AF25" s="41" t="n">
        <v>57626279.393100001</v>
      </c>
      <c r="AG25" s="41" t="n">
        <v>96264815.296200007</v>
      </c>
      <c r="AH25" s="41" t="n">
        <v>442981747.2992</v>
      </c>
      <c r="AI25" s="41" t="n">
        <v>272300841.8732</v>
      </c>
      <c r="AJ25" s="41" t="n">
        <v>201751112.17140001</v>
      </c>
      <c r="AK25" s="41" t="n">
        <v>180479600.19369999</v>
      </c>
      <c r="AL25" s="41" t="n">
        <v>334079410.89600003</v>
      </c>
      <c r="AM25" s="41" t="n">
        <v>580372022.44079995</v>
      </c>
      <c r="AN25" s="41" t="n">
        <v>645140710.88540006</v>
      </c>
      <c r="AO25" s="41" t="n">
        <v>680831634.94389999</v>
      </c>
      <c r="AP25" s="41" t="n">
        <v>632619670.10360003</v>
      </c>
      <c r="AQ25" s="41" t="n">
        <v>572267121.29960001</v>
      </c>
      <c r="AR25" s="41" t="n">
        <v>665360326.87119997</v>
      </c>
      <c r="AS25" s="41" t="n">
        <v>504869661.3179</v>
      </c>
      <c r="AT25" s="41" t="n">
        <v>362316713.65939999</v>
      </c>
      <c r="AU25" s="41" t="n">
        <v>153789020.81729999</v>
      </c>
      <c r="AV25" s="41"/>
    </row>
    <row r="26">
      <c r="A26" t="str">
        <f t="shared" si="0"/>
        <v>Small</v>
      </c>
      <c r="B26" t="str">
        <f t="shared" si="1"/>
        <v>Less Common</v>
      </c>
      <c r="L26" t="s">
        <v>389</v>
      </c>
      <c r="M26" t="s">
        <v>363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 t="n">
        <v>926619284.625</v>
      </c>
      <c r="Y26" s="41" t="n">
        <v>1115360910.1171999</v>
      </c>
      <c r="Z26" s="41" t="n">
        <v>1292065113.46</v>
      </c>
      <c r="AA26" s="41" t="n">
        <v>1866757044.7492001</v>
      </c>
      <c r="AB26" s="41" t="n">
        <v>1930627173.5685</v>
      </c>
      <c r="AC26" s="41" t="n">
        <v>2979960124.0692</v>
      </c>
      <c r="AD26" s="41" t="n">
        <v>3498327899.4054999</v>
      </c>
      <c r="AE26" s="41" t="n">
        <v>3197918425.0093999</v>
      </c>
      <c r="AF26" s="41" t="n">
        <v>3262425471.9492002</v>
      </c>
      <c r="AG26" s="41" t="n">
        <v>4011076901.0414</v>
      </c>
      <c r="AH26" s="41" t="n">
        <v>3706490443.5674</v>
      </c>
      <c r="AI26" s="41" t="n">
        <v>3189543201.3025999</v>
      </c>
      <c r="AJ26" s="41" t="n">
        <v>3038078962.0861001</v>
      </c>
      <c r="AK26" s="41" t="n">
        <v>2390485955.0612001</v>
      </c>
      <c r="AL26" s="41" t="n">
        <v>2015808628.2808001</v>
      </c>
      <c r="AM26" s="41" t="n">
        <v>1120618625.6501999</v>
      </c>
      <c r="AN26" s="41" t="n">
        <v>712846252.09280002</v>
      </c>
      <c r="AO26" s="41" t="n">
        <v>803585318.51020002</v>
      </c>
      <c r="AP26" s="41" t="n">
        <v>1115628716.6775999</v>
      </c>
      <c r="AQ26" s="41" t="n">
        <v>1625303995.1275001</v>
      </c>
      <c r="AR26" s="41" t="n">
        <v>1364570348.8452001</v>
      </c>
      <c r="AS26" s="41" t="n">
        <v>1271611468.0207</v>
      </c>
      <c r="AT26" s="41" t="n">
        <v>1226463189.6027</v>
      </c>
      <c r="AU26" s="41" t="n">
        <v>710392209.14160001</v>
      </c>
      <c r="AV26" s="41"/>
    </row>
    <row r="27">
      <c r="A27" t="str">
        <f t="shared" si="0"/>
        <v>Small</v>
      </c>
      <c r="B27" t="str">
        <f t="shared" si="1"/>
        <v>Other CB</v>
      </c>
      <c r="L27" t="s">
        <v>389</v>
      </c>
      <c r="M27" t="s">
        <v>367</v>
      </c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 t="n">
        <v>2454825351.9775</v>
      </c>
      <c r="Y27" s="41" t="n">
        <v>2773383400.4650002</v>
      </c>
      <c r="Z27" s="41" t="n">
        <v>2943775192.0380998</v>
      </c>
      <c r="AA27" s="41" t="n">
        <v>3093783304.4102998</v>
      </c>
      <c r="AB27" s="41" t="n">
        <v>3462053643.2473001</v>
      </c>
      <c r="AC27" s="41" t="n">
        <v>3901752073.2869</v>
      </c>
      <c r="AD27" s="41" t="n">
        <v>4514423304.4152002</v>
      </c>
      <c r="AE27" s="41" t="n">
        <v>4724043759.4672003</v>
      </c>
      <c r="AF27" s="41" t="n">
        <v>4494884145.4214001</v>
      </c>
      <c r="AG27" s="41" t="n">
        <v>4426303964.8034</v>
      </c>
      <c r="AH27" s="41" t="n">
        <v>5584052756.5347004</v>
      </c>
      <c r="AI27" s="41" t="n">
        <v>5764976182.6447001</v>
      </c>
      <c r="AJ27" s="41" t="n">
        <v>6030374640.1086998</v>
      </c>
      <c r="AK27" s="41" t="n">
        <v>6027228091.9343004</v>
      </c>
      <c r="AL27" s="41" t="n">
        <v>6374935878.7244997</v>
      </c>
      <c r="AM27" s="41" t="n">
        <v>7087419957.7528</v>
      </c>
      <c r="AN27" s="41" t="n">
        <v>7647850593.6019001</v>
      </c>
      <c r="AO27" s="41" t="n">
        <v>8285288649.9329996</v>
      </c>
      <c r="AP27" s="41" t="n">
        <v>9510542227.0435009</v>
      </c>
      <c r="AQ27" s="41" t="n">
        <v>11096639422.5473</v>
      </c>
      <c r="AR27" s="41" t="n">
        <v>11015781483.5144</v>
      </c>
      <c r="AS27" s="41" t="n">
        <v>10529140022.8981</v>
      </c>
      <c r="AT27" s="41" t="n">
        <v>10934797644.4653</v>
      </c>
      <c r="AU27" s="41" t="n">
        <v>6235825787.6370001</v>
      </c>
      <c r="AV27" s="41"/>
    </row>
    <row r="28">
      <c r="A28" t="str">
        <f t="shared" si="0"/>
        <v>Small</v>
      </c>
      <c r="B28" t="str">
        <f t="shared" si="1"/>
        <v>UCA</v>
      </c>
      <c r="L28" t="s">
        <v>389</v>
      </c>
      <c r="M28" t="s">
        <v>368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 t="n">
        <v>96494496</v>
      </c>
      <c r="Y28" s="41" t="n">
        <v>100080132</v>
      </c>
      <c r="Z28" s="41" t="n">
        <v>106658984</v>
      </c>
      <c r="AA28" s="41" t="n">
        <v>113060742</v>
      </c>
      <c r="AB28" s="41" t="n">
        <v>166771062.25</v>
      </c>
      <c r="AC28" s="41" t="n">
        <v>285448308.76560003</v>
      </c>
      <c r="AD28" s="41" t="n">
        <v>211297225.92469999</v>
      </c>
      <c r="AE28" s="41" t="n">
        <v>429342315.8527</v>
      </c>
      <c r="AF28" s="41" t="n">
        <v>607041751.26250005</v>
      </c>
      <c r="AG28" s="41" t="n">
        <v>908057516.61810005</v>
      </c>
      <c r="AH28" s="41" t="n">
        <v>903498291.69749999</v>
      </c>
      <c r="AI28" s="41" t="n">
        <v>438875817.9005</v>
      </c>
      <c r="AJ28" s="41" t="n">
        <v>323664309.17750001</v>
      </c>
      <c r="AK28" s="41" t="n">
        <v>226903945.60080001</v>
      </c>
      <c r="AL28" s="41" t="n">
        <v>282911364.30409998</v>
      </c>
      <c r="AM28" s="41" t="n">
        <v>67858001.116300002</v>
      </c>
      <c r="AN28" s="41" t="n">
        <v>461767189.16409999</v>
      </c>
      <c r="AO28" s="41" t="n">
        <v>443768967.70319998</v>
      </c>
      <c r="AP28" s="41" t="n">
        <v>443535159.05419999</v>
      </c>
      <c r="AQ28" s="41" t="n">
        <v>411203107.35369998</v>
      </c>
      <c r="AR28" s="41" t="n">
        <v>381605670.537</v>
      </c>
      <c r="AS28" s="41" t="n">
        <v>323436863.93419999</v>
      </c>
      <c r="AT28" s="41" t="n">
        <v>346144150.9235</v>
      </c>
      <c r="AU28" s="41" t="n">
        <v>329826132.63889998</v>
      </c>
      <c r="AV28" s="41"/>
    </row>
    <row r="29">
      <c r="A29" t="str">
        <f t="shared" si="0"/>
        <v>Small</v>
      </c>
      <c r="B29" t="str">
        <f t="shared" si="1"/>
        <v>Unclear</v>
      </c>
      <c r="L29" t="s">
        <v>389</v>
      </c>
      <c r="M29" t="s">
        <v>369</v>
      </c>
      <c r="N29" s="41" t="n">
        <v>13434309635</v>
      </c>
      <c r="O29" s="41" t="n">
        <v>19368531588</v>
      </c>
      <c r="P29" s="41" t="n">
        <v>17618999024</v>
      </c>
      <c r="Q29" s="41" t="n">
        <v>17645725767</v>
      </c>
      <c r="R29" s="41" t="n">
        <v>18075942350</v>
      </c>
      <c r="S29" s="41" t="n">
        <v>19041220687</v>
      </c>
      <c r="T29" s="41" t="n">
        <v>19347310930</v>
      </c>
      <c r="U29" s="41" t="n">
        <v>17934266701</v>
      </c>
      <c r="V29" s="41" t="n">
        <v>17287313973</v>
      </c>
      <c r="W29" s="41" t="n">
        <v>19012119521</v>
      </c>
      <c r="X29" s="41" t="n">
        <v>333951909</v>
      </c>
      <c r="Y29" s="41" t="n">
        <v>405547947.46100003</v>
      </c>
      <c r="Z29" s="41" t="n">
        <v>631311014.78359997</v>
      </c>
      <c r="AA29" s="41" t="n">
        <v>581802653.95659995</v>
      </c>
      <c r="AB29" s="41" t="n">
        <v>762267008.97800004</v>
      </c>
      <c r="AC29" s="41" t="n">
        <v>625822775.66129994</v>
      </c>
      <c r="AD29" s="41" t="n">
        <v>687428086.80690002</v>
      </c>
      <c r="AE29" s="41" t="n">
        <v>1603250398.9695001</v>
      </c>
      <c r="AF29" s="41" t="n">
        <v>2528243997.2614002</v>
      </c>
      <c r="AG29" s="41" t="n">
        <v>2893437874.3253999</v>
      </c>
      <c r="AH29" s="41" t="n">
        <v>270195968.45569998</v>
      </c>
      <c r="AI29" s="41" t="n">
        <v>61980719.203400001</v>
      </c>
      <c r="AJ29" s="41" t="n">
        <v>108479604.06029999</v>
      </c>
      <c r="AK29" s="41" t="n">
        <v>65434772.3345</v>
      </c>
      <c r="AL29" s="41" t="n">
        <v>67817466.361699998</v>
      </c>
      <c r="AM29" s="41" t="n">
        <v>65232513.245700002</v>
      </c>
      <c r="AN29" s="41" t="n">
        <v>133495809.3836</v>
      </c>
      <c r="AO29" s="41" t="n">
        <v>182842809.12169999</v>
      </c>
      <c r="AP29" s="41" t="n">
        <v>0</v>
      </c>
      <c r="AQ29" s="41" t="n">
        <v>0</v>
      </c>
      <c r="AR29" s="41" t="n">
        <v>0</v>
      </c>
      <c r="AS29" s="41" t="n">
        <v>0</v>
      </c>
      <c r="AT29" s="41" t="n">
        <v>467462</v>
      </c>
      <c r="AU29" s="41" t="n">
        <v>0</v>
      </c>
      <c r="AV29" s="41"/>
    </row>
    <row r="30">
      <c r="A30" t="str">
        <f t="shared" si="0"/>
        <v>Unlabeled</v>
      </c>
      <c r="B30" t="str">
        <f t="shared" si="1"/>
        <v>&lt;=1 Year (All Types)</v>
      </c>
      <c r="L30" t="s">
        <v>336</v>
      </c>
      <c r="M30" t="s">
        <v>391</v>
      </c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 t="n">
        <v>740297670.04999995</v>
      </c>
      <c r="Y30" s="41" t="n">
        <v>1067686219.3601</v>
      </c>
      <c r="Z30" s="41" t="n">
        <v>1339305709.1889999</v>
      </c>
      <c r="AA30" s="41" t="n">
        <v>409367687.21450001</v>
      </c>
      <c r="AB30" s="41" t="n">
        <v>1368065634.1403999</v>
      </c>
      <c r="AC30" s="41" t="n">
        <v>6681991834.0775995</v>
      </c>
      <c r="AD30" s="41" t="n">
        <v>6674553172.5585003</v>
      </c>
      <c r="AE30" s="41" t="n">
        <v>6696928902.6379004</v>
      </c>
      <c r="AF30" s="41" t="n">
        <v>8234869691.5116997</v>
      </c>
      <c r="AG30" s="41" t="n">
        <v>4470694575.6969004</v>
      </c>
      <c r="AH30" s="41" t="n">
        <v>3459392867.0395002</v>
      </c>
      <c r="AI30" s="41" t="n">
        <v>3182332825.7904</v>
      </c>
      <c r="AJ30" s="41" t="n">
        <v>2206358241.5194001</v>
      </c>
      <c r="AK30" s="41" t="n">
        <v>1193719875.8320999</v>
      </c>
      <c r="AL30" s="41" t="n">
        <v>506198757.99659997</v>
      </c>
      <c r="AM30" s="41" t="n">
        <v>312847896.30110002</v>
      </c>
      <c r="AN30" s="41" t="n">
        <v>445294213.31730002</v>
      </c>
      <c r="AO30" s="41" t="n">
        <v>343207823.16579998</v>
      </c>
      <c r="AP30" s="41" t="n">
        <v>99849702.272100002</v>
      </c>
      <c r="AQ30" s="41" t="n">
        <v>115894325.8973</v>
      </c>
      <c r="AR30" s="41" t="n">
        <v>567515753.84109998</v>
      </c>
      <c r="AS30" s="41" t="n">
        <v>445801334.43159997</v>
      </c>
      <c r="AT30" s="41" t="n">
        <v>36983886.233099997</v>
      </c>
      <c r="AU30" s="41" t="n">
        <v>25937177.8292</v>
      </c>
      <c r="AV30" s="41"/>
    </row>
    <row r="31">
      <c r="A31" t="str">
        <f t="shared" si="0"/>
        <v>Unlabeled</v>
      </c>
      <c r="B31" t="str">
        <f t="shared" si="1"/>
        <v>FFP</v>
      </c>
      <c r="L31" t="s">
        <v>336</v>
      </c>
      <c r="M31" t="s">
        <v>362</v>
      </c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 t="n">
        <v>49973551</v>
      </c>
      <c r="Y31" s="41" t="n">
        <v>194988935</v>
      </c>
      <c r="Z31" s="41" t="n">
        <v>85726053.9111</v>
      </c>
      <c r="AA31" s="41" t="n">
        <v>108544697.83589999</v>
      </c>
      <c r="AB31" s="41" t="n">
        <v>315065390.93870002</v>
      </c>
      <c r="AC31" s="41" t="n">
        <v>461520223.84450001</v>
      </c>
      <c r="AD31" s="41" t="n">
        <v>598326117.46210003</v>
      </c>
      <c r="AE31" s="41" t="n">
        <v>394890248.44529998</v>
      </c>
      <c r="AF31" s="41" t="n">
        <v>1437766103.0596001</v>
      </c>
      <c r="AG31" s="41" t="n">
        <v>1566463379.2557001</v>
      </c>
      <c r="AH31" s="41" t="n">
        <v>1311273860.2465</v>
      </c>
      <c r="AI31" s="41" t="n">
        <v>1036128579.4005001</v>
      </c>
      <c r="AJ31" s="41" t="n">
        <v>824932314.56410003</v>
      </c>
      <c r="AK31" s="41" t="n">
        <v>348153942.36650002</v>
      </c>
      <c r="AL31" s="41" t="n">
        <v>153751546.9082</v>
      </c>
      <c r="AM31" s="41" t="n">
        <v>234786172.25099999</v>
      </c>
      <c r="AN31" s="41" t="n">
        <v>272563466.70340002</v>
      </c>
      <c r="AO31" s="41" t="n">
        <v>162009709.5138</v>
      </c>
      <c r="AP31" s="41" t="n">
        <v>132831450.55509999</v>
      </c>
      <c r="AQ31" s="41" t="n">
        <v>254527344.36070001</v>
      </c>
      <c r="AR31" s="41" t="n">
        <v>106324446.01890001</v>
      </c>
      <c r="AS31" s="41" t="n">
        <v>239348374.80809999</v>
      </c>
      <c r="AT31" s="41" t="n">
        <v>225744576.78659999</v>
      </c>
      <c r="AU31" s="41" t="n">
        <v>208586658.72369999</v>
      </c>
      <c r="AV31" s="41"/>
    </row>
    <row r="32">
      <c r="A32" t="str">
        <f t="shared" si="0"/>
        <v>Unlabeled</v>
      </c>
      <c r="B32" t="str">
        <f t="shared" si="1"/>
        <v>Incentive</v>
      </c>
      <c r="L32" t="s">
        <v>336</v>
      </c>
      <c r="M32" t="s">
        <v>366</v>
      </c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 t="n">
        <v>1155000</v>
      </c>
      <c r="Y32" s="41" t="n">
        <v>3555273</v>
      </c>
      <c r="Z32" s="41" t="n">
        <v>1285030</v>
      </c>
      <c r="AA32" s="41" t="n">
        <v>5415031</v>
      </c>
      <c r="AB32" s="41"/>
      <c r="AC32" s="41" t="n">
        <v>2508881</v>
      </c>
      <c r="AD32" s="41" t="n">
        <v>6600</v>
      </c>
      <c r="AE32" s="41"/>
      <c r="AF32" s="41" t="n">
        <v>0</v>
      </c>
      <c r="AG32" s="41"/>
      <c r="AH32" s="41" t="n">
        <v>64600</v>
      </c>
      <c r="AI32" s="41" t="n">
        <v>1250</v>
      </c>
      <c r="AJ32" s="41"/>
      <c r="AK32" s="41"/>
      <c r="AL32" s="41"/>
      <c r="AM32" s="41"/>
      <c r="AN32" s="41" t="n">
        <v>18909980</v>
      </c>
      <c r="AO32" s="41" t="n">
        <v>11743510</v>
      </c>
      <c r="AP32" s="41"/>
      <c r="AQ32" s="41"/>
      <c r="AR32" s="41" t="n">
        <v>113571756</v>
      </c>
      <c r="AS32" s="41" t="n">
        <v>67138274.5</v>
      </c>
      <c r="AT32" s="41"/>
      <c r="AU32" s="41" t="n">
        <v>0</v>
      </c>
      <c r="AV32" s="41"/>
    </row>
    <row r="33">
      <c r="A33" t="str">
        <f t="shared" si="0"/>
        <v>Unlabeled</v>
      </c>
      <c r="B33" t="str">
        <f t="shared" si="1"/>
        <v>Less Common</v>
      </c>
      <c r="L33" t="s">
        <v>336</v>
      </c>
      <c r="M33" t="s">
        <v>363</v>
      </c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 t="n">
        <v>3836036</v>
      </c>
      <c r="Y33" s="41" t="n">
        <v>7112608</v>
      </c>
      <c r="Z33" s="41" t="n">
        <v>15862336</v>
      </c>
      <c r="AA33" s="41" t="n">
        <v>13108019</v>
      </c>
      <c r="AB33" s="41" t="n">
        <v>14377568</v>
      </c>
      <c r="AC33" s="41" t="n">
        <v>26866888</v>
      </c>
      <c r="AD33" s="41" t="n">
        <v>3092139</v>
      </c>
      <c r="AE33" s="41" t="n">
        <v>4624550</v>
      </c>
      <c r="AF33" s="41" t="n">
        <v>56806632</v>
      </c>
      <c r="AG33" s="41" t="n">
        <v>131774596</v>
      </c>
      <c r="AH33" s="41" t="n">
        <v>631656</v>
      </c>
      <c r="AI33" s="41" t="n">
        <v>284631.96879999997</v>
      </c>
      <c r="AJ33" s="41" t="n">
        <v>0</v>
      </c>
      <c r="AK33" s="41" t="n">
        <v>261475.12</v>
      </c>
      <c r="AL33" s="41" t="n">
        <v>-58965.07</v>
      </c>
      <c r="AM33" s="41" t="n">
        <v>28180.349600000001</v>
      </c>
      <c r="AN33" s="41" t="n">
        <v>536103.40630000003</v>
      </c>
      <c r="AO33" s="41"/>
      <c r="AP33" s="41" t="n">
        <v>-11639</v>
      </c>
      <c r="AQ33" s="41" t="n">
        <v>837214</v>
      </c>
      <c r="AR33" s="41" t="n">
        <v>66225</v>
      </c>
      <c r="AS33" s="41" t="n">
        <v>0</v>
      </c>
      <c r="AT33" s="41"/>
      <c r="AU33" s="41"/>
      <c r="AV33" s="41"/>
    </row>
    <row r="34">
      <c r="A34" t="str">
        <f t="shared" si="0"/>
        <v>Unlabeled</v>
      </c>
      <c r="B34" t="str">
        <f t="shared" si="1"/>
        <v>Other CB</v>
      </c>
      <c r="L34" t="s">
        <v>336</v>
      </c>
      <c r="M34" t="s">
        <v>367</v>
      </c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 t="n">
        <v>105172136</v>
      </c>
      <c r="Y34" s="41" t="n">
        <v>59868862</v>
      </c>
      <c r="Z34" s="41" t="n">
        <v>133158251</v>
      </c>
      <c r="AA34" s="41" t="n">
        <v>175813139</v>
      </c>
      <c r="AB34" s="41" t="n">
        <v>200921730</v>
      </c>
      <c r="AC34" s="41" t="n">
        <v>75829925</v>
      </c>
      <c r="AD34" s="41" t="n">
        <v>50054727</v>
      </c>
      <c r="AE34" s="41" t="n">
        <v>0</v>
      </c>
      <c r="AF34" s="41" t="n">
        <v>21110763.246300001</v>
      </c>
      <c r="AG34" s="41" t="n">
        <v>42094019.820900001</v>
      </c>
      <c r="AH34" s="41" t="n">
        <v>38296338.8486</v>
      </c>
      <c r="AI34" s="41" t="n">
        <v>20124933.605999999</v>
      </c>
      <c r="AJ34" s="41" t="n">
        <v>3025115.3004999999</v>
      </c>
      <c r="AK34" s="41" t="n">
        <v>-339023.48</v>
      </c>
      <c r="AL34" s="41" t="n">
        <v>-359044.96</v>
      </c>
      <c r="AM34" s="41" t="n">
        <v>-7436043.8732000003</v>
      </c>
      <c r="AN34" s="41" t="n">
        <v>39150.690799999997</v>
      </c>
      <c r="AO34" s="41" t="n">
        <v>69967.498099999997</v>
      </c>
      <c r="AP34" s="41"/>
      <c r="AQ34" s="41"/>
      <c r="AR34" s="41" t="n">
        <v>-8630169.4791000001</v>
      </c>
      <c r="AS34" s="41" t="n">
        <v>3959577.3994</v>
      </c>
      <c r="AT34" s="41" t="n">
        <v>-743377.26569999999</v>
      </c>
      <c r="AU34" s="41" t="n">
        <v>-75486.101599999995</v>
      </c>
      <c r="AV34" s="41"/>
    </row>
    <row r="35">
      <c r="A35" t="str">
        <f t="shared" si="0"/>
        <v>Unlabeled</v>
      </c>
      <c r="B35" t="str">
        <f t="shared" si="1"/>
        <v>UCA</v>
      </c>
      <c r="L35" t="s">
        <v>336</v>
      </c>
      <c r="M35" t="s">
        <v>368</v>
      </c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 t="n">
        <v>6500000</v>
      </c>
      <c r="AB35" s="41" t="n">
        <v>8501172</v>
      </c>
      <c r="AC35" s="41" t="n">
        <v>54232092</v>
      </c>
      <c r="AD35" s="41"/>
      <c r="AE35" s="41"/>
      <c r="AF35" s="41" t="n">
        <v>-103826</v>
      </c>
      <c r="AG35" s="41" t="n">
        <v>3788037.5625</v>
      </c>
      <c r="AH35" s="41" t="n">
        <v>106157.57030000001</v>
      </c>
      <c r="AI35" s="41" t="n">
        <v>551133</v>
      </c>
      <c r="AJ35" s="41" t="n">
        <v>45000</v>
      </c>
      <c r="AK35" s="41" t="n">
        <v>1613000</v>
      </c>
      <c r="AL35" s="41" t="n">
        <v>-9871.49</v>
      </c>
      <c r="AM35" s="41"/>
      <c r="AN35" s="41" t="n">
        <v>236040</v>
      </c>
      <c r="AO35" s="41" t="n">
        <v>4500</v>
      </c>
      <c r="AP35" s="41" t="n">
        <v>36256.349199999997</v>
      </c>
      <c r="AQ35" s="41" t="n">
        <v>-299243.03129999997</v>
      </c>
      <c r="AR35" s="41" t="n">
        <v>170733.50779999999</v>
      </c>
      <c r="AS35" s="41" t="n">
        <v>-8961.89</v>
      </c>
      <c r="AT35" s="41" t="n">
        <v>0</v>
      </c>
      <c r="AU35" s="41"/>
      <c r="AV35" s="41"/>
    </row>
    <row r="36">
      <c r="A36" t="str">
        <f t="shared" si="0"/>
        <v>Unlabeled</v>
      </c>
      <c r="B36" t="str">
        <f t="shared" si="1"/>
        <v>Unclear</v>
      </c>
      <c r="L36" t="s">
        <v>336</v>
      </c>
      <c r="M36" t="s">
        <v>369</v>
      </c>
      <c r="N36" s="41" t="n">
        <v>12657156369</v>
      </c>
      <c r="O36" s="41" t="n">
        <v>5733027167</v>
      </c>
      <c r="P36" s="41" t="n">
        <v>5986408785</v>
      </c>
      <c r="Q36" s="41" t="n">
        <v>5597104734</v>
      </c>
      <c r="R36" s="41" t="n">
        <v>4027272167</v>
      </c>
      <c r="S36" s="41" t="n">
        <v>5034572112</v>
      </c>
      <c r="T36" s="41" t="n">
        <v>5788506977</v>
      </c>
      <c r="U36" s="41" t="n">
        <v>4097788635</v>
      </c>
      <c r="V36" s="41" t="n">
        <v>3857386043</v>
      </c>
      <c r="W36" s="41" t="n">
        <v>1451694736</v>
      </c>
      <c r="X36" s="41" t="n">
        <v>26470.400000000001</v>
      </c>
      <c r="Y36" s="41" t="n">
        <v>56480</v>
      </c>
      <c r="Z36" s="41" t="n">
        <v>3129337.4622999998</v>
      </c>
      <c r="AA36" s="41" t="n">
        <v>23292</v>
      </c>
      <c r="AB36" s="41" t="n">
        <v>2782810</v>
      </c>
      <c r="AC36" s="41" t="n">
        <v>0</v>
      </c>
      <c r="AD36" s="41" t="n">
        <v>-66441.859299999996</v>
      </c>
      <c r="AE36" s="41" t="n">
        <v>2193819.4600999998</v>
      </c>
      <c r="AF36" s="41" t="n">
        <v>-722024.15930000006</v>
      </c>
      <c r="AG36" s="41" t="n">
        <v>-29246517.8105</v>
      </c>
      <c r="AH36" s="41" t="n">
        <v>1576607.375</v>
      </c>
      <c r="AI36" s="41" t="n">
        <v>-229066.0196</v>
      </c>
      <c r="AJ36" s="41" t="n">
        <v>22567.070299999999</v>
      </c>
      <c r="AK36" s="41" t="n">
        <v>26521.43</v>
      </c>
      <c r="AL36" s="41" t="n">
        <v>0</v>
      </c>
      <c r="AM36" s="41" t="n">
        <v>10000</v>
      </c>
      <c r="AN36" s="41" t="n">
        <v>2333.23</v>
      </c>
      <c r="AO36" s="41" t="n">
        <v>1346532</v>
      </c>
      <c r="AP36" s="41" t="n">
        <v>0</v>
      </c>
      <c r="AQ36" s="41" t="n">
        <v>0</v>
      </c>
      <c r="AR36" s="41" t="n">
        <v>314555.625</v>
      </c>
      <c r="AS36" s="41" t="n">
        <v>10000</v>
      </c>
      <c r="AT36" s="41" t="n">
        <v>0</v>
      </c>
      <c r="AU36" s="41" t="n">
        <v>10000</v>
      </c>
      <c r="AV36" s="41"/>
    </row>
    <row r="37">
      <c r="A37" t="str">
        <f t="shared" si="0"/>
        <v>Grand Total</v>
      </c>
      <c r="B37" t="str">
        <f t="shared" si="1"/>
      </c>
      <c r="L37" t="s">
        <v>330</v>
      </c>
      <c r="M37" t="s">
        <v>355</v>
      </c>
      <c r="N37" s="41" t="n">
        <f t="shared" ref="N37:AT37" si="6">SUM(N2:N36)</f>
        <v>120350129405</v>
      </c>
      <c r="O37" s="41" t="n">
        <f t="shared" si="6"/>
        <v>136154193844</v>
      </c>
      <c r="P37" s="41" t="n">
        <f t="shared" si="6"/>
        <v>123406660550</v>
      </c>
      <c r="Q37" s="41" t="n">
        <f t="shared" si="6"/>
        <v>121373382142</v>
      </c>
      <c r="R37" s="41" t="n">
        <f t="shared" si="6"/>
        <v>117161902725</v>
      </c>
      <c r="S37" s="41" t="n">
        <f t="shared" si="6"/>
        <v>116592014868</v>
      </c>
      <c r="T37" s="41" t="n">
        <f t="shared" si="6"/>
        <v>118448779098</v>
      </c>
      <c r="U37" s="41" t="n">
        <f t="shared" si="6"/>
        <v>115982151879</v>
      </c>
      <c r="V37" s="41" t="n">
        <f t="shared" si="6"/>
        <v>116965882167</v>
      </c>
      <c r="W37" s="41" t="n">
        <f t="shared" si="6"/>
        <v>122185036488</v>
      </c>
      <c r="X37" s="41" t="n">
        <f t="shared" si="6"/>
        <v>132178486506.38737</v>
      </c>
      <c r="Y37" s="41" t="n">
        <f t="shared" si="6"/>
        <v>143993638543.8363</v>
      </c>
      <c r="Z37" s="41" t="n">
        <f t="shared" si="6"/>
        <v>169810521226.12836</v>
      </c>
      <c r="AA37" s="41" t="n">
        <f t="shared" si="6"/>
        <v>211533087512.33707</v>
      </c>
      <c r="AB37" s="41" t="n">
        <f t="shared" si="6"/>
        <v>229761957048.789</v>
      </c>
      <c r="AC37" s="41" t="n">
        <f t="shared" si="6"/>
        <v>265663361025.89014</v>
      </c>
      <c r="AD37" s="41" t="n">
        <f t="shared" si="6"/>
        <v>295165178110.85303</v>
      </c>
      <c r="AE37" s="41" t="n">
        <f t="shared" si="6"/>
        <v>328153480580.90875</v>
      </c>
      <c r="AF37" s="41" t="n">
        <f t="shared" si="6"/>
        <v>377988099747.40436</v>
      </c>
      <c r="AG37" s="41" t="n">
        <f t="shared" si="6"/>
        <v>381555380786.98523</v>
      </c>
      <c r="AH37" s="41" t="n">
        <f t="shared" si="6"/>
        <v>362403868841.00769</v>
      </c>
      <c r="AI37" s="41" t="n">
        <f t="shared" si="6"/>
        <v>368565915961.16235</v>
      </c>
      <c r="AJ37" s="41" t="n">
        <f t="shared" si="6"/>
        <v>357636430655.58673</v>
      </c>
      <c r="AK37" s="41" t="n">
        <f t="shared" si="6"/>
        <v>306581052342.68152</v>
      </c>
      <c r="AL37" s="41" t="n">
        <f t="shared" si="6"/>
        <v>283284360624.49896</v>
      </c>
      <c r="AM37" s="41" t="n">
        <f t="shared" si="6"/>
        <v>274184441766.62442</v>
      </c>
      <c r="AN37" s="41" t="n">
        <f t="shared" si="6"/>
        <v>298361785628.39215</v>
      </c>
      <c r="AO37" s="41" t="n">
        <f t="shared" si="6"/>
        <v>320615846805.33807</v>
      </c>
      <c r="AP37" s="41" t="n">
        <f t="shared" si="6"/>
        <v>358955820753.45178</v>
      </c>
      <c r="AQ37" s="41" t="n">
        <f t="shared" si="6"/>
        <v>383855406149.9455</v>
      </c>
      <c r="AR37" s="41" t="n">
        <f t="shared" si="6"/>
        <v>422601499103.58795</v>
      </c>
      <c r="AS37" s="41" t="n">
        <f t="shared" si="6"/>
        <v>387063888597.65704</v>
      </c>
      <c r="AT37" s="41" t="n">
        <f t="shared" si="6"/>
        <v>414320692049.20367</v>
      </c>
      <c r="AU37" s="41"/>
      <c r="AV37" s="41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385</v>
      </c>
      <c r="M40" t="s">
        <v>390</v>
      </c>
      <c r="N40" t="s">
        <v>290</v>
      </c>
      <c r="O40" t="s">
        <v>291</v>
      </c>
      <c r="P40" t="s">
        <v>292</v>
      </c>
      <c r="Q40" t="s">
        <v>293</v>
      </c>
      <c r="R40" t="s">
        <v>294</v>
      </c>
      <c r="S40" t="s">
        <v>295</v>
      </c>
      <c r="T40" t="s">
        <v>296</v>
      </c>
      <c r="U40" t="s">
        <v>297</v>
      </c>
      <c r="V40" t="s">
        <v>298</v>
      </c>
      <c r="W40" t="s">
        <v>299</v>
      </c>
      <c r="X40" t="s">
        <v>300</v>
      </c>
      <c r="Y40" t="s">
        <v>301</v>
      </c>
      <c r="Z40" t="s">
        <v>302</v>
      </c>
      <c r="AA40" t="s">
        <v>303</v>
      </c>
      <c r="AB40" t="s">
        <v>304</v>
      </c>
      <c r="AC40" t="s">
        <v>305</v>
      </c>
      <c r="AD40" t="s">
        <v>306</v>
      </c>
      <c r="AE40" t="s">
        <v>307</v>
      </c>
      <c r="AF40" t="s">
        <v>308</v>
      </c>
      <c r="AG40" t="s">
        <v>309</v>
      </c>
      <c r="AH40" t="s">
        <v>310</v>
      </c>
      <c r="AI40" t="s">
        <v>311</v>
      </c>
      <c r="AJ40" t="s">
        <v>312</v>
      </c>
      <c r="AK40" t="s">
        <v>313</v>
      </c>
      <c r="AL40" t="s">
        <v>314</v>
      </c>
      <c r="AM40" t="s">
        <v>315</v>
      </c>
      <c r="AN40" t="s">
        <v>316</v>
      </c>
      <c r="AO40" t="s">
        <v>317</v>
      </c>
      <c r="AP40" t="s">
        <v>318</v>
      </c>
      <c r="AQ40" t="s">
        <v>319</v>
      </c>
      <c r="AR40" t="s">
        <v>320</v>
      </c>
      <c r="AS40" t="s">
        <v>321</v>
      </c>
      <c r="AT40" t="s">
        <v>322</v>
      </c>
      <c r="AU40" t="s">
        <v>323</v>
      </c>
    </row>
    <row r="41">
      <c r="A41" t="str">
        <f t="shared" si="7"/>
        <v>Big Five</v>
      </c>
      <c r="B41" t="str">
        <f t="shared" si="8"/>
        <v>&lt;=1 Year (All Types)</v>
      </c>
      <c r="C41" s="41" t="n">
        <f t="shared" si="9"/>
        <v>12571654884.3622</v>
      </c>
      <c r="D41" s="41" t="n">
        <f t="shared" si="10"/>
        <v>13174664429.2304</v>
      </c>
      <c r="E41" s="41" t="n">
        <f t="shared" si="11"/>
        <v>11302088868.3988</v>
      </c>
      <c r="F41" s="41" t="n">
        <f t="shared" si="12"/>
        <v>9227732307.4149494</v>
      </c>
      <c r="G41" s="17" t="n">
        <f t="shared" ref="G41:G76" si="13">AT41/AS41-1</f>
        <v>-0.14213459256517758</v>
      </c>
      <c r="H41" s="17" t="n">
        <f t="shared" ref="H41:H76" si="14">AT41/AM41-1</f>
        <v>-0.10098638784163605</v>
      </c>
      <c r="I41" s="17" t="n">
        <f t="shared" ref="I41:I76" si="15">AU41/AT41</f>
        <v>0.81646255084899799</v>
      </c>
      <c r="J41" s="17" t="n">
        <f t="shared" ref="J41:J75" si="16">AT41/SUM(AT$40:AT$75)</f>
        <v>2.7278601057792673E-2</v>
      </c>
      <c r="K41" s="17" t="n">
        <f>AU41/SUM(AU40:AU$75)</f>
        <v>3.6867171265443144E-2</v>
      </c>
      <c r="L41" t="s">
        <v>386</v>
      </c>
      <c r="M41" t="s">
        <v>391</v>
      </c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 t="n">
        <v>7208129370.2328596</v>
      </c>
      <c r="Y41" s="41" t="n">
        <v>8238348467.5864897</v>
      </c>
      <c r="Z41" s="41" t="n">
        <v>11110248859.393299</v>
      </c>
      <c r="AA41" s="41" t="n">
        <v>12918939553.031099</v>
      </c>
      <c r="AB41" s="41" t="n">
        <v>12678993444.194</v>
      </c>
      <c r="AC41" s="41" t="n">
        <v>12839068124.084</v>
      </c>
      <c r="AD41" s="41" t="n">
        <v>14053643272.4786</v>
      </c>
      <c r="AE41" s="41" t="n">
        <v>13815799365.9739</v>
      </c>
      <c r="AF41" s="41" t="n">
        <v>17269895697.766201</v>
      </c>
      <c r="AG41" s="41" t="n">
        <v>16024123368.501801</v>
      </c>
      <c r="AH41" s="41" t="n">
        <v>17554042899.874599</v>
      </c>
      <c r="AI41" s="41" t="n">
        <v>14919620710.7689</v>
      </c>
      <c r="AJ41" s="41" t="n">
        <v>15778831274.0707</v>
      </c>
      <c r="AK41" s="41" t="n">
        <v>13137758795.975201</v>
      </c>
      <c r="AL41" s="41" t="n">
        <v>11148363227.224701</v>
      </c>
      <c r="AM41" s="41" t="n">
        <v>12571654884.3622</v>
      </c>
      <c r="AN41" s="41" t="n">
        <v>12169650924.229099</v>
      </c>
      <c r="AO41" s="41" t="n">
        <v>12979778123.829901</v>
      </c>
      <c r="AP41" s="41" t="n">
        <v>15660179787.024599</v>
      </c>
      <c r="AQ41" s="41" t="n">
        <v>13524810250.2076</v>
      </c>
      <c r="AR41" s="41" t="n">
        <v>12380425221.2756</v>
      </c>
      <c r="AS41" s="41" t="n">
        <v>13174664429.2304</v>
      </c>
      <c r="AT41" s="41" t="n">
        <v>11302088868.3988</v>
      </c>
      <c r="AU41" s="41" t="n">
        <v>9227732307.4149494</v>
      </c>
      <c r="AV41" s="41"/>
    </row>
    <row r="42">
      <c r="A42" t="str">
        <f t="shared" si="7"/>
        <v>Big Five</v>
      </c>
      <c r="B42" t="str">
        <f t="shared" si="8"/>
        <v>FFP</v>
      </c>
      <c r="C42" s="41" t="n">
        <f t="shared" si="9"/>
        <v>27061009664.286301</v>
      </c>
      <c r="D42" s="41" t="n">
        <f t="shared" si="10"/>
        <v>32057117180.522202</v>
      </c>
      <c r="E42" s="41" t="n">
        <f t="shared" si="11"/>
        <v>27223594062.4813</v>
      </c>
      <c r="F42" s="41" t="n">
        <f t="shared" si="12"/>
        <v>21477594499.307201</v>
      </c>
      <c r="G42" s="17" t="n">
        <f t="shared" si="13"/>
        <v>-0.15077847115266285</v>
      </c>
      <c r="H42" s="17" t="n">
        <f t="shared" si="14"/>
        <v>6.0080684428256426E-3</v>
      </c>
      <c r="I42" s="17" t="n">
        <f t="shared" si="15"/>
        <v>0.78893310155939134</v>
      </c>
      <c r="J42" s="17" t="n">
        <f t="shared" si="16"/>
        <v>6.5706576053045154E-2</v>
      </c>
      <c r="K42" s="17" t="n">
        <f>AU42/SUM(AU40:AU$75)</f>
        <v>8.5808531110014144E-2</v>
      </c>
      <c r="L42" t="s">
        <v>386</v>
      </c>
      <c r="M42" t="s">
        <v>362</v>
      </c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 t="n">
        <v>22108022605.420601</v>
      </c>
      <c r="Y42" s="41" t="n">
        <v>24082127667.029598</v>
      </c>
      <c r="Z42" s="41" t="n">
        <v>32716529649.140301</v>
      </c>
      <c r="AA42" s="41" t="n">
        <v>34131159757.910801</v>
      </c>
      <c r="AB42" s="41" t="n">
        <v>29678429927.7756</v>
      </c>
      <c r="AC42" s="41" t="n">
        <v>23500650319.532001</v>
      </c>
      <c r="AD42" s="41" t="n">
        <v>34365274742.845703</v>
      </c>
      <c r="AE42" s="41" t="n">
        <v>39268823373.281898</v>
      </c>
      <c r="AF42" s="41" t="n">
        <v>33470605319.437302</v>
      </c>
      <c r="AG42" s="41" t="n">
        <v>37424421963.362198</v>
      </c>
      <c r="AH42" s="41" t="n">
        <v>38220833631.232002</v>
      </c>
      <c r="AI42" s="41" t="n">
        <v>40168022204.493103</v>
      </c>
      <c r="AJ42" s="41" t="n">
        <v>33021956863.234501</v>
      </c>
      <c r="AK42" s="41" t="n">
        <v>29434136638.692902</v>
      </c>
      <c r="AL42" s="41" t="n">
        <v>25173196459.1147</v>
      </c>
      <c r="AM42" s="41" t="n">
        <v>27061009664.286301</v>
      </c>
      <c r="AN42" s="41" t="n">
        <v>36749778562.995903</v>
      </c>
      <c r="AO42" s="41" t="n">
        <v>33096090336.974098</v>
      </c>
      <c r="AP42" s="41" t="n">
        <v>29444261312.1507</v>
      </c>
      <c r="AQ42" s="41" t="n">
        <v>36029366584.620697</v>
      </c>
      <c r="AR42" s="41" t="n">
        <v>47062954547.232803</v>
      </c>
      <c r="AS42" s="41" t="n">
        <v>32057117180.522202</v>
      </c>
      <c r="AT42" s="41" t="n">
        <v>27223594062.4813</v>
      </c>
      <c r="AU42" s="41" t="n">
        <v>21477594499.307201</v>
      </c>
      <c r="AV42" s="41"/>
    </row>
    <row r="43">
      <c r="A43" t="str">
        <f t="shared" si="7"/>
        <v>Big Five</v>
      </c>
      <c r="B43" t="str">
        <f t="shared" si="8"/>
        <v>Incentive</v>
      </c>
      <c r="C43" s="41" t="n">
        <f t="shared" si="9"/>
        <v>29264710020.018398</v>
      </c>
      <c r="D43" s="41" t="n">
        <f t="shared" si="10"/>
        <v>43159854804.511497</v>
      </c>
      <c r="E43" s="41" t="n">
        <f t="shared" si="11"/>
        <v>43211017818.110603</v>
      </c>
      <c r="F43" s="41" t="n">
        <f t="shared" si="12"/>
        <v>45855322746.556702</v>
      </c>
      <c r="G43" s="17" t="n">
        <f t="shared" si="13"/>
        <v>1.1854306236858125E-3</v>
      </c>
      <c r="H43" s="17" t="n">
        <f t="shared" si="14"/>
        <v>0.47655718401283642</v>
      </c>
      <c r="I43" s="17" t="n">
        <f t="shared" si="15"/>
        <v>1.0611951548925982</v>
      </c>
      <c r="J43" s="17" t="n">
        <f t="shared" si="16"/>
        <v>0.1042936513848528</v>
      </c>
      <c r="K43" s="17" t="n">
        <f>AU43/SUM(AU40:AU$75)</f>
        <v>0.18320384475945725</v>
      </c>
      <c r="L43" t="s">
        <v>386</v>
      </c>
      <c r="M43" t="s">
        <v>366</v>
      </c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 t="n">
        <v>4139496128.4442101</v>
      </c>
      <c r="Y43" s="41" t="n">
        <v>5444293939.2785597</v>
      </c>
      <c r="Z43" s="41" t="n">
        <v>11256545510.6959</v>
      </c>
      <c r="AA43" s="41" t="n">
        <v>11086541086.1742</v>
      </c>
      <c r="AB43" s="41" t="n">
        <v>13616131870.992399</v>
      </c>
      <c r="AC43" s="41" t="n">
        <v>11251776572.1283</v>
      </c>
      <c r="AD43" s="41" t="n">
        <v>13275574009.172501</v>
      </c>
      <c r="AE43" s="41" t="n">
        <v>11353316401.4175</v>
      </c>
      <c r="AF43" s="41" t="n">
        <v>15876108054.298201</v>
      </c>
      <c r="AG43" s="41" t="n">
        <v>16142681107.7512</v>
      </c>
      <c r="AH43" s="41" t="n">
        <v>21287874108.336201</v>
      </c>
      <c r="AI43" s="41" t="n">
        <v>43728799417.106201</v>
      </c>
      <c r="AJ43" s="41" t="n">
        <v>31135750497.269199</v>
      </c>
      <c r="AK43" s="41" t="n">
        <v>37762130289.884399</v>
      </c>
      <c r="AL43" s="41" t="n">
        <v>30409028782.5653</v>
      </c>
      <c r="AM43" s="41" t="n">
        <v>29264710020.018398</v>
      </c>
      <c r="AN43" s="41" t="n">
        <v>29137024147.1269</v>
      </c>
      <c r="AO43" s="41" t="n">
        <v>26194750149.610699</v>
      </c>
      <c r="AP43" s="41" t="n">
        <v>38201297937.631104</v>
      </c>
      <c r="AQ43" s="41" t="n">
        <v>45887005526.4254</v>
      </c>
      <c r="AR43" s="41" t="n">
        <v>46625868346.552399</v>
      </c>
      <c r="AS43" s="41" t="n">
        <v>43159854804.511497</v>
      </c>
      <c r="AT43" s="41" t="n">
        <v>43211017818.110603</v>
      </c>
      <c r="AU43" s="41" t="n">
        <v>45855322746.556702</v>
      </c>
      <c r="AV43" s="41"/>
    </row>
    <row r="44">
      <c r="A44" t="str">
        <f t="shared" si="7"/>
        <v>Big Five</v>
      </c>
      <c r="B44" t="str">
        <f t="shared" si="8"/>
        <v>Less Common</v>
      </c>
      <c r="C44" s="41" t="n">
        <f t="shared" si="9"/>
        <v>569966466.67697597</v>
      </c>
      <c r="D44" s="41" t="n">
        <f t="shared" si="10"/>
        <v>1383829341.96418</v>
      </c>
      <c r="E44" s="41" t="n">
        <f t="shared" si="11"/>
        <v>927568040.93690002</v>
      </c>
      <c r="F44" s="41" t="n">
        <f t="shared" si="12"/>
        <v>366143333.79482198</v>
      </c>
      <c r="G44" s="17" t="n">
        <f t="shared" si="13"/>
        <v>-0.32970922583537055</v>
      </c>
      <c r="H44" s="17" t="n">
        <f t="shared" si="14"/>
        <v>0.62740809357577865</v>
      </c>
      <c r="I44" s="17" t="n">
        <f t="shared" si="15"/>
        <v>0.39473474466088221</v>
      </c>
      <c r="J44" s="17" t="n">
        <f t="shared" si="16"/>
        <v>2.2387683230330781E-3</v>
      </c>
      <c r="K44" s="17" t="n">
        <f>AU44/SUM(AU40:AU$75)</f>
        <v>1.4628370812043558E-3</v>
      </c>
      <c r="L44" t="s">
        <v>386</v>
      </c>
      <c r="M44" t="s">
        <v>363</v>
      </c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 t="n">
        <v>2684476733.51653</v>
      </c>
      <c r="Y44" s="41" t="n">
        <v>3485169566.6254501</v>
      </c>
      <c r="Z44" s="41" t="n">
        <v>3323015367.6371698</v>
      </c>
      <c r="AA44" s="41" t="n">
        <v>3618723381.4407902</v>
      </c>
      <c r="AB44" s="41" t="n">
        <v>4739420820.7583704</v>
      </c>
      <c r="AC44" s="41" t="n">
        <v>12063048274.3078</v>
      </c>
      <c r="AD44" s="41" t="n">
        <v>7215527792.5788803</v>
      </c>
      <c r="AE44" s="41" t="n">
        <v>6712067788.3255701</v>
      </c>
      <c r="AF44" s="41" t="n">
        <v>11976378523.6064</v>
      </c>
      <c r="AG44" s="41" t="n">
        <v>6025443053.2527304</v>
      </c>
      <c r="AH44" s="41" t="n">
        <v>3741215904.6176801</v>
      </c>
      <c r="AI44" s="41" t="n">
        <v>2798724129.3004599</v>
      </c>
      <c r="AJ44" s="41" t="n">
        <v>2355072981.7522502</v>
      </c>
      <c r="AK44" s="41" t="n">
        <v>1507102990.83428</v>
      </c>
      <c r="AL44" s="41" t="n">
        <v>426108253.02552003</v>
      </c>
      <c r="AM44" s="41" t="n">
        <v>569966466.67697597</v>
      </c>
      <c r="AN44" s="41" t="n">
        <v>523832904.62503397</v>
      </c>
      <c r="AO44" s="41" t="n">
        <v>245077096.29348299</v>
      </c>
      <c r="AP44" s="41" t="n">
        <v>234100401.86937401</v>
      </c>
      <c r="AQ44" s="41" t="n">
        <v>653263526.30935502</v>
      </c>
      <c r="AR44" s="41" t="n">
        <v>1105613976.5383401</v>
      </c>
      <c r="AS44" s="41" t="n">
        <v>1383829341.96418</v>
      </c>
      <c r="AT44" s="41" t="n">
        <v>927568040.93690002</v>
      </c>
      <c r="AU44" s="41" t="n">
        <v>366143333.79482198</v>
      </c>
      <c r="AV44" s="41"/>
    </row>
    <row r="45">
      <c r="A45" t="str">
        <f t="shared" si="7"/>
        <v>Big Five</v>
      </c>
      <c r="B45" t="str">
        <f t="shared" si="8"/>
        <v>Other CB</v>
      </c>
      <c r="C45" s="41" t="n">
        <f t="shared" si="9"/>
        <v>24617549839.326698</v>
      </c>
      <c r="D45" s="41" t="n">
        <f t="shared" si="10"/>
        <v>17451417269.096199</v>
      </c>
      <c r="E45" s="41" t="n">
        <f t="shared" si="11"/>
        <v>17821273493.206902</v>
      </c>
      <c r="F45" s="41" t="n">
        <f t="shared" si="12"/>
        <v>10070544268.6994</v>
      </c>
      <c r="G45" s="17" t="n">
        <f t="shared" si="13"/>
        <v>2.1193477779346992E-2</v>
      </c>
      <c r="H45" s="17" t="n">
        <f t="shared" si="14"/>
        <v>-0.27607444243954371</v>
      </c>
      <c r="I45" s="17" t="n">
        <f t="shared" si="15"/>
        <v>0.56508555758027512</v>
      </c>
      <c r="J45" s="17" t="n">
        <f t="shared" si="16"/>
        <v>4.3013235484484304E-2</v>
      </c>
      <c r="K45" s="17" t="n">
        <f>AU45/SUM(AU40:AU$75)</f>
        <v>4.0234422490998303E-2</v>
      </c>
      <c r="L45" t="s">
        <v>386</v>
      </c>
      <c r="M45" t="s">
        <v>367</v>
      </c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 t="n">
        <v>17509290999.245701</v>
      </c>
      <c r="Y45" s="41" t="n">
        <v>17411832418.361401</v>
      </c>
      <c r="Z45" s="41" t="n">
        <v>22671212962.715401</v>
      </c>
      <c r="AA45" s="41" t="n">
        <v>32514785236.503201</v>
      </c>
      <c r="AB45" s="41" t="n">
        <v>32126494925.185398</v>
      </c>
      <c r="AC45" s="41" t="n">
        <v>35090178713.930496</v>
      </c>
      <c r="AD45" s="41" t="n">
        <v>40114800644.480003</v>
      </c>
      <c r="AE45" s="41" t="n">
        <v>38986560248.376404</v>
      </c>
      <c r="AF45" s="41" t="n">
        <v>32298795937.3592</v>
      </c>
      <c r="AG45" s="41" t="n">
        <v>33835438108.027401</v>
      </c>
      <c r="AH45" s="41" t="n">
        <v>32193966791.123199</v>
      </c>
      <c r="AI45" s="41" t="n">
        <v>31019368311.090199</v>
      </c>
      <c r="AJ45" s="41" t="n">
        <v>25491862887.852901</v>
      </c>
      <c r="AK45" s="41" t="n">
        <v>21646636899.897999</v>
      </c>
      <c r="AL45" s="41" t="n">
        <v>26167808898.5256</v>
      </c>
      <c r="AM45" s="41" t="n">
        <v>24617549839.326698</v>
      </c>
      <c r="AN45" s="41" t="n">
        <v>22760698101.1175</v>
      </c>
      <c r="AO45" s="41" t="n">
        <v>23161718798.920399</v>
      </c>
      <c r="AP45" s="41" t="n">
        <v>20671895122.275799</v>
      </c>
      <c r="AQ45" s="41" t="n">
        <v>20223021506.321701</v>
      </c>
      <c r="AR45" s="41" t="n">
        <v>17194972961.382999</v>
      </c>
      <c r="AS45" s="41" t="n">
        <v>17451417269.096199</v>
      </c>
      <c r="AT45" s="41" t="n">
        <v>17821273493.206902</v>
      </c>
      <c r="AU45" s="41" t="n">
        <v>10070544268.6994</v>
      </c>
      <c r="AV45" s="41"/>
    </row>
    <row r="46">
      <c r="A46" t="str">
        <f t="shared" si="7"/>
        <v>Big Five</v>
      </c>
      <c r="B46" t="str">
        <f t="shared" si="8"/>
        <v>UCA</v>
      </c>
      <c r="C46" s="41" t="n">
        <f t="shared" si="9"/>
        <v>4056272139.8695402</v>
      </c>
      <c r="D46" s="41" t="n">
        <f t="shared" si="10"/>
        <v>14737812006.247499</v>
      </c>
      <c r="E46" s="41" t="n">
        <f t="shared" si="11"/>
        <v>21397333490.0979</v>
      </c>
      <c r="F46" s="41" t="n">
        <f t="shared" si="12"/>
        <v>12746547872.7915</v>
      </c>
      <c r="G46" s="17" t="n">
        <f t="shared" si="13"/>
        <v>0.45186636123648238</v>
      </c>
      <c r="H46" s="17" t="n">
        <f t="shared" si="14"/>
        <v>4.2751227610645701</v>
      </c>
      <c r="I46" s="17" t="n">
        <f t="shared" si="15"/>
        <v>0.59570730524391058</v>
      </c>
      <c r="J46" s="17" t="n">
        <f t="shared" si="16"/>
        <v>5.1644375723230371E-2</v>
      </c>
      <c r="K46" s="17" t="n">
        <f>AU46/SUM(AU40:AU$75)</f>
        <v>5.0925747281568019E-2</v>
      </c>
      <c r="L46" t="s">
        <v>386</v>
      </c>
      <c r="M46" t="s">
        <v>368</v>
      </c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 t="n">
        <v>11310343023.2057</v>
      </c>
      <c r="Y46" s="41" t="n">
        <v>13630661017.872999</v>
      </c>
      <c r="Z46" s="41" t="n">
        <v>11996726167.864401</v>
      </c>
      <c r="AA46" s="41" t="n">
        <v>12071513816.904301</v>
      </c>
      <c r="AB46" s="41" t="n">
        <v>15088078293.474501</v>
      </c>
      <c r="AC46" s="41" t="n">
        <v>11398860844.9867</v>
      </c>
      <c r="AD46" s="41" t="n">
        <v>13896527719.7479</v>
      </c>
      <c r="AE46" s="41" t="n">
        <v>16298800760.4408</v>
      </c>
      <c r="AF46" s="41" t="n">
        <v>10850490030.125999</v>
      </c>
      <c r="AG46" s="41" t="n">
        <v>12018851128.160801</v>
      </c>
      <c r="AH46" s="41" t="n">
        <v>12465275322.3146</v>
      </c>
      <c r="AI46" s="41" t="n">
        <v>6902062826.5468597</v>
      </c>
      <c r="AJ46" s="41" t="n">
        <v>21324440611.654598</v>
      </c>
      <c r="AK46" s="41" t="n">
        <v>15775854931.727301</v>
      </c>
      <c r="AL46" s="41" t="n">
        <v>5914706747.5603905</v>
      </c>
      <c r="AM46" s="41" t="n">
        <v>4056272139.8695402</v>
      </c>
      <c r="AN46" s="41" t="n">
        <v>20539260046.622002</v>
      </c>
      <c r="AO46" s="41" t="n">
        <v>36020329213.558296</v>
      </c>
      <c r="AP46" s="41" t="n">
        <v>25129809892.334202</v>
      </c>
      <c r="AQ46" s="41" t="n">
        <v>22147743805.016499</v>
      </c>
      <c r="AR46" s="41" t="n">
        <v>44609924384.578796</v>
      </c>
      <c r="AS46" s="41" t="n">
        <v>14737812006.247499</v>
      </c>
      <c r="AT46" s="41" t="n">
        <v>21397333490.0979</v>
      </c>
      <c r="AU46" s="41" t="n">
        <v>12746547872.7915</v>
      </c>
      <c r="AV46" s="41"/>
    </row>
    <row r="47">
      <c r="A47" t="str">
        <f t="shared" si="7"/>
        <v>Big Five</v>
      </c>
      <c r="B47" t="str">
        <f t="shared" si="8"/>
        <v>Unclear</v>
      </c>
      <c r="C47" s="41" t="n">
        <f t="shared" si="9"/>
        <v>89084053.1969437</v>
      </c>
      <c r="D47" s="41" t="n">
        <f t="shared" si="10"/>
        <v>0</v>
      </c>
      <c r="E47" s="41" t="n">
        <f t="shared" si="11"/>
        <v>0</v>
      </c>
      <c r="F47" s="41" t="n">
        <f t="shared" si="12"/>
        <v>0</v>
      </c>
      <c r="G47" s="17" t="e">
        <f t="shared" si="13"/>
        <v>#DIV/0!</v>
      </c>
      <c r="H47" s="17" t="n">
        <f t="shared" si="14"/>
        <v>-1</v>
      </c>
      <c r="I47" s="17" t="e">
        <f t="shared" si="15"/>
        <v>#DIV/0!</v>
      </c>
      <c r="J47" s="17" t="n">
        <f t="shared" si="16"/>
        <v>0</v>
      </c>
      <c r="K47" s="17" t="n">
        <f>AU47/SUM(AU40:AU$75)</f>
        <v>0</v>
      </c>
      <c r="L47" t="s">
        <v>386</v>
      </c>
      <c r="M47" t="s">
        <v>369</v>
      </c>
      <c r="N47" s="41" t="n">
        <v>59612655790.500397</v>
      </c>
      <c r="O47" s="41" t="n">
        <v>61305261117.630402</v>
      </c>
      <c r="P47" s="41" t="n">
        <v>55706274861.977402</v>
      </c>
      <c r="Q47" s="41" t="n">
        <v>55513456611.998398</v>
      </c>
      <c r="R47" s="41" t="n">
        <v>56837378276.901703</v>
      </c>
      <c r="S47" s="41" t="n">
        <v>50475873637.051903</v>
      </c>
      <c r="T47" s="41" t="n">
        <v>56517011796.462601</v>
      </c>
      <c r="U47" s="41" t="n">
        <v>58548010637.480202</v>
      </c>
      <c r="V47" s="41" t="n">
        <v>62269753475.651299</v>
      </c>
      <c r="W47" s="41" t="n">
        <v>65120113947.3358</v>
      </c>
      <c r="X47" s="41" t="n">
        <v>4356264036.2920799</v>
      </c>
      <c r="Y47" s="41" t="n">
        <v>233948266.20812601</v>
      </c>
      <c r="Z47" s="41" t="n">
        <v>346829811.487014</v>
      </c>
      <c r="AA47" s="41" t="n">
        <v>471594950.93356401</v>
      </c>
      <c r="AB47" s="41" t="n">
        <v>479491089.812886</v>
      </c>
      <c r="AC47" s="41" t="n">
        <v>621994102.13031006</v>
      </c>
      <c r="AD47" s="41" t="n">
        <v>854646360.13260603</v>
      </c>
      <c r="AE47" s="41" t="n">
        <v>8421053537.3773699</v>
      </c>
      <c r="AF47" s="41" t="n">
        <v>18577035293.522499</v>
      </c>
      <c r="AG47" s="41" t="n">
        <v>20049055789.971699</v>
      </c>
      <c r="AH47" s="41" t="n">
        <v>1354365662.4929199</v>
      </c>
      <c r="AI47" s="41" t="n">
        <v>841867511.23865294</v>
      </c>
      <c r="AJ47" s="41" t="n">
        <v>3532078190.0752602</v>
      </c>
      <c r="AK47" s="41" t="n">
        <v>37882181.542634398</v>
      </c>
      <c r="AL47" s="41" t="n">
        <v>272047462.47264802</v>
      </c>
      <c r="AM47" s="41" t="n">
        <v>89084053.1969437</v>
      </c>
      <c r="AN47" s="41" t="n">
        <v>506792564.59935403</v>
      </c>
      <c r="AO47" s="41" t="n">
        <v>-343150250.20345098</v>
      </c>
      <c r="AP47" s="41" t="n">
        <v>0</v>
      </c>
      <c r="AQ47" s="41" t="n">
        <v>57010.718032891004</v>
      </c>
      <c r="AR47" s="41" t="n">
        <v>0</v>
      </c>
      <c r="AS47" s="41" t="n">
        <v>0</v>
      </c>
      <c r="AT47" s="41" t="n">
        <v>0</v>
      </c>
      <c r="AU47" s="41" t="n">
        <v>0</v>
      </c>
      <c r="AV47" s="41"/>
    </row>
    <row r="48">
      <c r="A48" t="str">
        <f t="shared" si="7"/>
        <v>Large</v>
      </c>
      <c r="B48" t="str">
        <f t="shared" si="8"/>
        <v>&lt;=1 Year (All Types)</v>
      </c>
      <c r="C48" s="41" t="n">
        <f t="shared" si="9"/>
        <v>33593033672.266701</v>
      </c>
      <c r="D48" s="41" t="n">
        <f t="shared" si="10"/>
        <v>46266017740.897797</v>
      </c>
      <c r="E48" s="41" t="n">
        <f t="shared" si="11"/>
        <v>54674308032.443199</v>
      </c>
      <c r="F48" s="41" t="n">
        <f t="shared" si="12"/>
        <v>17958633980.158798</v>
      </c>
      <c r="G48" s="17" t="n">
        <f t="shared" si="13"/>
        <v>0.18173792995615279</v>
      </c>
      <c r="H48" s="17" t="n">
        <f t="shared" si="14"/>
        <v>0.62754899024140531</v>
      </c>
      <c r="I48" s="17" t="n">
        <f t="shared" si="15"/>
        <v>0.32846568390956721</v>
      </c>
      <c r="J48" s="17" t="n">
        <f t="shared" si="16"/>
        <v>0.13196132629057836</v>
      </c>
      <c r="K48" s="17" t="n">
        <f>AU48/SUM(AU40:AU$75)</f>
        <v>7.1749375966173548E-2</v>
      </c>
      <c r="L48" t="s">
        <v>387</v>
      </c>
      <c r="M48" t="s">
        <v>391</v>
      </c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 t="n">
        <v>18935755639.758701</v>
      </c>
      <c r="Y48" s="41" t="n">
        <v>17882271604.305</v>
      </c>
      <c r="Z48" s="41" t="n">
        <v>21634186769.993801</v>
      </c>
      <c r="AA48" s="41" t="n">
        <v>31482760176.904598</v>
      </c>
      <c r="AB48" s="41" t="n">
        <v>35516502195.095703</v>
      </c>
      <c r="AC48" s="41" t="n">
        <v>41783803446.269699</v>
      </c>
      <c r="AD48" s="41" t="n">
        <v>42372922293.979202</v>
      </c>
      <c r="AE48" s="41" t="n">
        <v>45885336779.894302</v>
      </c>
      <c r="AF48" s="41" t="n">
        <v>58295823807.451897</v>
      </c>
      <c r="AG48" s="41" t="n">
        <v>54138117976.457397</v>
      </c>
      <c r="AH48" s="41" t="n">
        <v>48279153066.886902</v>
      </c>
      <c r="AI48" s="41" t="n">
        <v>50859038102.820801</v>
      </c>
      <c r="AJ48" s="41" t="n">
        <v>44572962930.758598</v>
      </c>
      <c r="AK48" s="41" t="n">
        <v>31895818368.991798</v>
      </c>
      <c r="AL48" s="41" t="n">
        <v>37177426100.867401</v>
      </c>
      <c r="AM48" s="41" t="n">
        <v>33593033672.266701</v>
      </c>
      <c r="AN48" s="41" t="n">
        <v>32004839504.496101</v>
      </c>
      <c r="AO48" s="41" t="n">
        <v>33019206267.958099</v>
      </c>
      <c r="AP48" s="41" t="n">
        <v>38248285812.731796</v>
      </c>
      <c r="AQ48" s="41" t="n">
        <v>32801879329.972801</v>
      </c>
      <c r="AR48" s="41" t="n">
        <v>35329721708.5504</v>
      </c>
      <c r="AS48" s="41" t="n">
        <v>46266017740.897797</v>
      </c>
      <c r="AT48" s="41" t="n">
        <v>54674308032.443199</v>
      </c>
      <c r="AU48" s="41" t="n">
        <v>17958633980.158798</v>
      </c>
      <c r="AV48" s="41"/>
    </row>
    <row r="49">
      <c r="A49" t="str">
        <f t="shared" si="7"/>
        <v>Large</v>
      </c>
      <c r="B49" t="str">
        <f t="shared" si="8"/>
        <v>FFP</v>
      </c>
      <c r="C49" s="41" t="n">
        <f t="shared" si="9"/>
        <v>27450087993.133202</v>
      </c>
      <c r="D49" s="41" t="n">
        <f t="shared" si="10"/>
        <v>42326777564.241302</v>
      </c>
      <c r="E49" s="41" t="n">
        <f t="shared" si="11"/>
        <v>31612404331.494999</v>
      </c>
      <c r="F49" s="41" t="n">
        <f t="shared" si="12"/>
        <v>14388682886.621901</v>
      </c>
      <c r="G49" s="17" t="n">
        <f t="shared" si="13"/>
        <v>-0.25313463129775482</v>
      </c>
      <c r="H49" s="17" t="n">
        <f t="shared" si="14"/>
        <v>0.15163216742339869</v>
      </c>
      <c r="I49" s="17" t="n">
        <f t="shared" si="15"/>
        <v>0.45515939679053946</v>
      </c>
      <c r="J49" s="17" t="n">
        <f t="shared" si="16"/>
        <v>7.6299361673543425E-2</v>
      </c>
      <c r="K49" s="17" t="n">
        <f>AU49/SUM(AU40:AU$75)</f>
        <v>5.7486500322401095E-2</v>
      </c>
      <c r="L49" t="s">
        <v>387</v>
      </c>
      <c r="M49" t="s">
        <v>362</v>
      </c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 t="n">
        <v>12721656431.872999</v>
      </c>
      <c r="Y49" s="41" t="n">
        <v>17233851725.661598</v>
      </c>
      <c r="Z49" s="41" t="n">
        <v>18251956076.5886</v>
      </c>
      <c r="AA49" s="41" t="n">
        <v>26540368399.615898</v>
      </c>
      <c r="AB49" s="41" t="n">
        <v>27813851052.069</v>
      </c>
      <c r="AC49" s="41" t="n">
        <v>27508117019.831001</v>
      </c>
      <c r="AD49" s="41" t="n">
        <v>28710115580.844101</v>
      </c>
      <c r="AE49" s="41" t="n">
        <v>35379661971.656303</v>
      </c>
      <c r="AF49" s="41" t="n">
        <v>45111740688.071404</v>
      </c>
      <c r="AG49" s="41" t="n">
        <v>43009362379.109497</v>
      </c>
      <c r="AH49" s="41" t="n">
        <v>43152919796.722702</v>
      </c>
      <c r="AI49" s="41" t="n">
        <v>41365837306.059502</v>
      </c>
      <c r="AJ49" s="41" t="n">
        <v>37266800157.868401</v>
      </c>
      <c r="AK49" s="41" t="n">
        <v>31873587806.2314</v>
      </c>
      <c r="AL49" s="41" t="n">
        <v>27521364599.735298</v>
      </c>
      <c r="AM49" s="41" t="n">
        <v>27450087993.133202</v>
      </c>
      <c r="AN49" s="41" t="n">
        <v>23652491881.2384</v>
      </c>
      <c r="AO49" s="41" t="n">
        <v>25263294523.994801</v>
      </c>
      <c r="AP49" s="41" t="n">
        <v>31192687561.615398</v>
      </c>
      <c r="AQ49" s="41" t="n">
        <v>32388946019.271801</v>
      </c>
      <c r="AR49" s="41" t="n">
        <v>33040320924.1922</v>
      </c>
      <c r="AS49" s="41" t="n">
        <v>42326777564.241302</v>
      </c>
      <c r="AT49" s="41" t="n">
        <v>31612404331.494999</v>
      </c>
      <c r="AU49" s="41" t="n">
        <v>14388682886.621901</v>
      </c>
      <c r="AV49" s="41"/>
    </row>
    <row r="50">
      <c r="A50" t="str">
        <f t="shared" si="7"/>
        <v>Large</v>
      </c>
      <c r="B50" t="str">
        <f t="shared" si="8"/>
        <v>Incentive</v>
      </c>
      <c r="C50" s="41" t="n">
        <f t="shared" si="9"/>
        <v>10864974535.6404</v>
      </c>
      <c r="D50" s="41" t="n">
        <f t="shared" si="10"/>
        <v>7060867594.3794098</v>
      </c>
      <c r="E50" s="41" t="n">
        <f t="shared" si="11"/>
        <v>6633068637.9805002</v>
      </c>
      <c r="F50" s="41" t="n">
        <f t="shared" si="12"/>
        <v>3851853846.4128199</v>
      </c>
      <c r="G50" s="17" t="n">
        <f t="shared" si="13"/>
        <v>-6.0587307534196833E-2</v>
      </c>
      <c r="H50" s="17" t="n">
        <f t="shared" si="14"/>
        <v>-0.38949984500911339</v>
      </c>
      <c r="I50" s="17" t="n">
        <f t="shared" si="15"/>
        <v>0.58070465671911886</v>
      </c>
      <c r="J50" s="17" t="n">
        <f t="shared" si="16"/>
        <v>1.6009503665322063E-2</v>
      </c>
      <c r="K50" s="17" t="n">
        <f>AU50/SUM(AU40:AU$75)</f>
        <v>1.5389149870661896E-2</v>
      </c>
      <c r="L50" t="s">
        <v>387</v>
      </c>
      <c r="M50" t="s">
        <v>366</v>
      </c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 t="n">
        <v>2951379545.0546899</v>
      </c>
      <c r="Y50" s="41" t="n">
        <v>1495639507.7181001</v>
      </c>
      <c r="Z50" s="41" t="n">
        <v>1744101616.38167</v>
      </c>
      <c r="AA50" s="41" t="n">
        <v>2862398300.4009299</v>
      </c>
      <c r="AB50" s="41" t="n">
        <v>3024204094.94982</v>
      </c>
      <c r="AC50" s="41" t="n">
        <v>7862600085.9730997</v>
      </c>
      <c r="AD50" s="41" t="n">
        <v>9133157177.7944698</v>
      </c>
      <c r="AE50" s="41" t="n">
        <v>10277886122.218399</v>
      </c>
      <c r="AF50" s="41" t="n">
        <v>9694678527.1963596</v>
      </c>
      <c r="AG50" s="41" t="n">
        <v>11222722770.8734</v>
      </c>
      <c r="AH50" s="41" t="n">
        <v>12838714605.434</v>
      </c>
      <c r="AI50" s="41" t="n">
        <v>11869486068.149799</v>
      </c>
      <c r="AJ50" s="41" t="n">
        <v>13279043023.6668</v>
      </c>
      <c r="AK50" s="41" t="n">
        <v>11747489218.3242</v>
      </c>
      <c r="AL50" s="41" t="n">
        <v>10903482720.4856</v>
      </c>
      <c r="AM50" s="41" t="n">
        <v>10864974535.6404</v>
      </c>
      <c r="AN50" s="41" t="n">
        <v>10442441943.563101</v>
      </c>
      <c r="AO50" s="41" t="n">
        <v>10674011579.886999</v>
      </c>
      <c r="AP50" s="41" t="n">
        <v>9160523155.0864201</v>
      </c>
      <c r="AQ50" s="41" t="n">
        <v>15307989986.5016</v>
      </c>
      <c r="AR50" s="41" t="n">
        <v>12181014802.130301</v>
      </c>
      <c r="AS50" s="41" t="n">
        <v>7060867594.3794098</v>
      </c>
      <c r="AT50" s="41" t="n">
        <v>6633068637.9805002</v>
      </c>
      <c r="AU50" s="41" t="n">
        <v>3851853846.4128199</v>
      </c>
      <c r="AV50" s="41"/>
    </row>
    <row r="51">
      <c r="A51" t="str">
        <f t="shared" si="7"/>
        <v>Large</v>
      </c>
      <c r="B51" t="str">
        <f t="shared" si="8"/>
        <v>Less Common</v>
      </c>
      <c r="C51" s="41" t="n">
        <f t="shared" si="9"/>
        <v>1597359242.94367</v>
      </c>
      <c r="D51" s="41" t="n">
        <f t="shared" si="10"/>
        <v>1819132057.0023601</v>
      </c>
      <c r="E51" s="41" t="n">
        <f t="shared" si="11"/>
        <v>987918603.48389995</v>
      </c>
      <c r="F51" s="41" t="n">
        <f t="shared" si="12"/>
        <v>1251237650.4777801</v>
      </c>
      <c r="G51" s="17" t="n">
        <f t="shared" si="13"/>
        <v>-0.45692859422650578</v>
      </c>
      <c r="H51" s="17" t="n">
        <f t="shared" si="14"/>
        <v>-0.38153010486023875</v>
      </c>
      <c r="I51" s="17" t="n">
        <f t="shared" si="15"/>
        <v>1.2665392129121611</v>
      </c>
      <c r="J51" s="17" t="n">
        <f t="shared" si="16"/>
        <v>2.3844297966334185E-3</v>
      </c>
      <c r="K51" s="17" t="n">
        <f>AU51/SUM(AU40:AU$75)</f>
        <v>4.9990172251602434E-3</v>
      </c>
      <c r="L51" t="s">
        <v>387</v>
      </c>
      <c r="M51" t="s">
        <v>363</v>
      </c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 t="n">
        <v>5974271296.9875498</v>
      </c>
      <c r="Y51" s="41" t="n">
        <v>6746734056.4902897</v>
      </c>
      <c r="Z51" s="41" t="n">
        <v>7835927290.8389597</v>
      </c>
      <c r="AA51" s="41" t="n">
        <v>9123688806.8925209</v>
      </c>
      <c r="AB51" s="41" t="n">
        <v>11731307759.705601</v>
      </c>
      <c r="AC51" s="41" t="n">
        <v>15183240317.680099</v>
      </c>
      <c r="AD51" s="41" t="n">
        <v>17513840623.340599</v>
      </c>
      <c r="AE51" s="41" t="n">
        <v>19209215761.403999</v>
      </c>
      <c r="AF51" s="41" t="n">
        <v>21583898707.4254</v>
      </c>
      <c r="AG51" s="41" t="n">
        <v>24227239072.700401</v>
      </c>
      <c r="AH51" s="41" t="n">
        <v>20931495054.429798</v>
      </c>
      <c r="AI51" s="41" t="n">
        <v>9690465473.6775303</v>
      </c>
      <c r="AJ51" s="41" t="n">
        <v>15956189124.3486</v>
      </c>
      <c r="AK51" s="41" t="n">
        <v>10903158245.6418</v>
      </c>
      <c r="AL51" s="41" t="n">
        <v>2525188024.9078102</v>
      </c>
      <c r="AM51" s="41" t="n">
        <v>1597359242.94367</v>
      </c>
      <c r="AN51" s="41" t="n">
        <v>1734611714.5176301</v>
      </c>
      <c r="AO51" s="41" t="n">
        <v>1652526348.9321799</v>
      </c>
      <c r="AP51" s="41" t="n">
        <v>1800569363.1234901</v>
      </c>
      <c r="AQ51" s="41" t="n">
        <v>2120845796.0274799</v>
      </c>
      <c r="AR51" s="41" t="n">
        <v>2257368588.22613</v>
      </c>
      <c r="AS51" s="41" t="n">
        <v>1819132057.0023601</v>
      </c>
      <c r="AT51" s="41" t="n">
        <v>987918603.48389995</v>
      </c>
      <c r="AU51" s="41" t="n">
        <v>1251237650.4777801</v>
      </c>
      <c r="AV51" s="41"/>
    </row>
    <row r="52">
      <c r="A52" t="str">
        <f t="shared" si="7"/>
        <v>Large</v>
      </c>
      <c r="B52" t="str">
        <f t="shared" si="8"/>
        <v>Other CB</v>
      </c>
      <c r="C52" s="41" t="n">
        <f t="shared" si="9"/>
        <v>29064615364.4146</v>
      </c>
      <c r="D52" s="41" t="n">
        <f t="shared" si="10"/>
        <v>30293621846.5411</v>
      </c>
      <c r="E52" s="41" t="n">
        <f t="shared" si="11"/>
        <v>30662302414.540401</v>
      </c>
      <c r="F52" s="41" t="n">
        <f t="shared" si="12"/>
        <v>22565217283.360802</v>
      </c>
      <c r="G52" s="17" t="n">
        <f t="shared" si="13"/>
        <v>1.2170237347879143E-2</v>
      </c>
      <c r="H52" s="17" t="n">
        <f t="shared" si="14"/>
        <v>5.4970176969275641E-2</v>
      </c>
      <c r="I52" s="17" t="n">
        <f t="shared" si="15"/>
        <v>0.73592703438539331</v>
      </c>
      <c r="J52" s="17" t="n">
        <f t="shared" si="16"/>
        <v>7.4006205827873608E-2</v>
      </c>
      <c r="K52" s="17" t="n">
        <f>AU52/SUM(AU40:AU$75)</f>
        <v>9.0153864732195804E-2</v>
      </c>
      <c r="L52" t="s">
        <v>387</v>
      </c>
      <c r="M52" t="s">
        <v>367</v>
      </c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 t="n">
        <v>12918366992.1763</v>
      </c>
      <c r="Y52" s="41" t="n">
        <v>10784995648.8764</v>
      </c>
      <c r="Z52" s="41" t="n">
        <v>12855339953.2005</v>
      </c>
      <c r="AA52" s="41" t="n">
        <v>17884542324.784302</v>
      </c>
      <c r="AB52" s="41" t="n">
        <v>25206243832.579601</v>
      </c>
      <c r="AC52" s="41" t="n">
        <v>22505787441.5807</v>
      </c>
      <c r="AD52" s="41" t="n">
        <v>25506264864.450699</v>
      </c>
      <c r="AE52" s="41" t="n">
        <v>25668309199.113201</v>
      </c>
      <c r="AF52" s="41" t="n">
        <v>27414388993.648399</v>
      </c>
      <c r="AG52" s="41" t="n">
        <v>24178377603.844501</v>
      </c>
      <c r="AH52" s="41" t="n">
        <v>31260355504.712502</v>
      </c>
      <c r="AI52" s="41" t="n">
        <v>35548017082.595596</v>
      </c>
      <c r="AJ52" s="41" t="n">
        <v>34883791957.415604</v>
      </c>
      <c r="AK52" s="41" t="n">
        <v>34831532380.972397</v>
      </c>
      <c r="AL52" s="41" t="n">
        <v>31049537137.405201</v>
      </c>
      <c r="AM52" s="41" t="n">
        <v>29064615364.4146</v>
      </c>
      <c r="AN52" s="41" t="n">
        <v>27522699753.390099</v>
      </c>
      <c r="AO52" s="41" t="n">
        <v>30250610070.763302</v>
      </c>
      <c r="AP52" s="41" t="n">
        <v>27274760003.564999</v>
      </c>
      <c r="AQ52" s="41" t="n">
        <v>30974881333.9314</v>
      </c>
      <c r="AR52" s="41" t="n">
        <v>30933329243.547401</v>
      </c>
      <c r="AS52" s="41" t="n">
        <v>30293621846.5411</v>
      </c>
      <c r="AT52" s="41" t="n">
        <v>30662302414.540401</v>
      </c>
      <c r="AU52" s="41" t="n">
        <v>22565217283.360802</v>
      </c>
      <c r="AV52" s="41"/>
    </row>
    <row r="53">
      <c r="A53" t="str">
        <f t="shared" si="7"/>
        <v>Large</v>
      </c>
      <c r="B53" t="str">
        <f t="shared" si="8"/>
        <v>UCA</v>
      </c>
      <c r="C53" s="41" t="n">
        <f t="shared" si="9"/>
        <v>271145119.50338399</v>
      </c>
      <c r="D53" s="41" t="n">
        <f t="shared" si="10"/>
        <v>2441579775.0464001</v>
      </c>
      <c r="E53" s="41" t="n">
        <f t="shared" si="11"/>
        <v>889130843.34930003</v>
      </c>
      <c r="F53" s="41" t="n">
        <f t="shared" si="12"/>
        <v>651963687.77908301</v>
      </c>
      <c r="G53" s="17" t="n">
        <f t="shared" si="13"/>
        <v>-0.63583788969893362</v>
      </c>
      <c r="H53" s="17" t="n">
        <f t="shared" si="14"/>
        <v>2.2791696379333257</v>
      </c>
      <c r="I53" s="17" t="n">
        <f t="shared" si="15"/>
        <v>0.73325955640361862</v>
      </c>
      <c r="J53" s="17" t="n">
        <f t="shared" si="16"/>
        <v>2.1459967132023161E-3</v>
      </c>
      <c r="K53" s="17" t="n">
        <f>AU53/SUM(AU40:AU$75)</f>
        <v>2.6047631352382394E-3</v>
      </c>
      <c r="L53" t="s">
        <v>387</v>
      </c>
      <c r="M53" t="s">
        <v>368</v>
      </c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 t="n">
        <v>1923761966.64206</v>
      </c>
      <c r="Y53" s="41" t="n">
        <v>1234791965.65905</v>
      </c>
      <c r="Z53" s="41" t="n">
        <v>1467774943.9481399</v>
      </c>
      <c r="AA53" s="41" t="n">
        <v>2072731273.8280301</v>
      </c>
      <c r="AB53" s="41" t="n">
        <v>1015374790.12596</v>
      </c>
      <c r="AC53" s="41" t="n">
        <v>2936680367.6572199</v>
      </c>
      <c r="AD53" s="41" t="n">
        <v>2233545690.1121602</v>
      </c>
      <c r="AE53" s="41" t="n">
        <v>3415570810.5557499</v>
      </c>
      <c r="AF53" s="41" t="n">
        <v>3051050993.2218499</v>
      </c>
      <c r="AG53" s="41" t="n">
        <v>1924671923.59413</v>
      </c>
      <c r="AH53" s="41" t="n">
        <v>5696272484.8583298</v>
      </c>
      <c r="AI53" s="41" t="n">
        <v>3205573961.6578102</v>
      </c>
      <c r="AJ53" s="41" t="n">
        <v>3898396651.8969498</v>
      </c>
      <c r="AK53" s="41" t="n">
        <v>1547601629.7731199</v>
      </c>
      <c r="AL53" s="41" t="n">
        <v>1808680640.63042</v>
      </c>
      <c r="AM53" s="41" t="n">
        <v>271145119.50338399</v>
      </c>
      <c r="AN53" s="41" t="n">
        <v>5032566082.79249</v>
      </c>
      <c r="AO53" s="41" t="n">
        <v>2662623805.04111</v>
      </c>
      <c r="AP53" s="41" t="n">
        <v>12812645916.222601</v>
      </c>
      <c r="AQ53" s="41" t="n">
        <v>8494373593.7670803</v>
      </c>
      <c r="AR53" s="41" t="n">
        <v>9478171930.6792297</v>
      </c>
      <c r="AS53" s="41" t="n">
        <v>2441579775.0464001</v>
      </c>
      <c r="AT53" s="41" t="n">
        <v>889130843.34930003</v>
      </c>
      <c r="AU53" s="41" t="n">
        <v>651963687.77908301</v>
      </c>
      <c r="AV53" s="41"/>
    </row>
    <row r="54">
      <c r="A54" t="str">
        <f t="shared" si="7"/>
        <v>Large</v>
      </c>
      <c r="B54" t="str">
        <f t="shared" si="8"/>
        <v>Unclear</v>
      </c>
      <c r="C54" s="41" t="n">
        <f t="shared" si="9"/>
        <v>448033628.43861598</v>
      </c>
      <c r="D54" s="41" t="n">
        <f t="shared" si="10"/>
        <v>0</v>
      </c>
      <c r="E54" s="41" t="n">
        <f t="shared" si="11"/>
        <v>0</v>
      </c>
      <c r="F54" s="41" t="n">
        <f t="shared" si="12"/>
        <v>0</v>
      </c>
      <c r="G54" s="17" t="e">
        <f t="shared" si="13"/>
        <v>#DIV/0!</v>
      </c>
      <c r="H54" s="17" t="n">
        <f t="shared" si="14"/>
        <v>-1</v>
      </c>
      <c r="I54" s="17" t="e">
        <f t="shared" si="15"/>
        <v>#DIV/0!</v>
      </c>
      <c r="J54" s="17" t="n">
        <f t="shared" si="16"/>
        <v>0</v>
      </c>
      <c r="K54" s="17" t="n">
        <f>AU54/SUM(AU40:AU$75)</f>
        <v>0</v>
      </c>
      <c r="L54" t="s">
        <v>387</v>
      </c>
      <c r="M54" t="s">
        <v>369</v>
      </c>
      <c r="N54" s="41" t="n">
        <v>71473199097.7966</v>
      </c>
      <c r="O54" s="41" t="n">
        <v>72664329919.282501</v>
      </c>
      <c r="P54" s="41" t="n">
        <v>65704512499.151604</v>
      </c>
      <c r="Q54" s="41" t="n">
        <v>61884289969.432899</v>
      </c>
      <c r="R54" s="41" t="n">
        <v>55722675749.252403</v>
      </c>
      <c r="S54" s="41" t="n">
        <v>50027920265.857597</v>
      </c>
      <c r="T54" s="41" t="n">
        <v>51959031851.123199</v>
      </c>
      <c r="U54" s="41" t="n">
        <v>49157715712.582199</v>
      </c>
      <c r="V54" s="41" t="n">
        <v>46977870602.153999</v>
      </c>
      <c r="W54" s="41" t="n">
        <v>48950619271.125099</v>
      </c>
      <c r="X54" s="41" t="n">
        <v>3797504137.3786101</v>
      </c>
      <c r="Y54" s="41" t="n">
        <v>1408365887.70803</v>
      </c>
      <c r="Z54" s="41" t="n">
        <v>2027677997.1050799</v>
      </c>
      <c r="AA54" s="41" t="n">
        <v>2143097502.3968101</v>
      </c>
      <c r="AB54" s="41" t="n">
        <v>2443891014.62081</v>
      </c>
      <c r="AC54" s="41" t="n">
        <v>1754567790.57827</v>
      </c>
      <c r="AD54" s="41" t="n">
        <v>3159800630.4251299</v>
      </c>
      <c r="AE54" s="41" t="n">
        <v>4313675869.4754801</v>
      </c>
      <c r="AF54" s="41" t="n">
        <v>9537785754.5252705</v>
      </c>
      <c r="AG54" s="41" t="n">
        <v>8805197450.6021099</v>
      </c>
      <c r="AH54" s="41" t="n">
        <v>263274181.73931101</v>
      </c>
      <c r="AI54" s="41" t="n">
        <v>83962105.452445701</v>
      </c>
      <c r="AJ54" s="41" t="n">
        <v>116699358.29900301</v>
      </c>
      <c r="AK54" s="41" t="n">
        <v>299446866.00366199</v>
      </c>
      <c r="AL54" s="41" t="n">
        <v>377301960.76637501</v>
      </c>
      <c r="AM54" s="41" t="n">
        <v>448033628.43861598</v>
      </c>
      <c r="AN54" s="41" t="n">
        <v>109229705.238363</v>
      </c>
      <c r="AO54" s="41" t="n">
        <v>830711124.73906803</v>
      </c>
      <c r="AP54" s="41" t="n">
        <v>0</v>
      </c>
      <c r="AQ54" s="41" t="n">
        <v>0</v>
      </c>
      <c r="AR54" s="41" t="n">
        <v>0</v>
      </c>
      <c r="AS54" s="41" t="n">
        <v>0</v>
      </c>
      <c r="AT54" s="41" t="n">
        <v>0</v>
      </c>
      <c r="AU54" s="41" t="n">
        <v>0</v>
      </c>
      <c r="AV54" s="41"/>
    </row>
    <row r="55">
      <c r="A55" t="str">
        <f t="shared" si="7"/>
        <v>Medium</v>
      </c>
      <c r="B55" t="str">
        <f t="shared" si="8"/>
        <v>&lt;=1 Year (All Types)</v>
      </c>
      <c r="C55" s="41" t="n">
        <f t="shared" si="9"/>
        <v>23991860670.261398</v>
      </c>
      <c r="D55" s="41" t="n">
        <f t="shared" si="10"/>
        <v>27605039504.502602</v>
      </c>
      <c r="E55" s="41" t="n">
        <f t="shared" si="11"/>
        <v>28499361660.926701</v>
      </c>
      <c r="F55" s="41" t="n">
        <f t="shared" si="12"/>
        <v>15858528529.1943</v>
      </c>
      <c r="G55" s="17" t="n">
        <f t="shared" si="13"/>
        <v>3.2397061278547579E-2</v>
      </c>
      <c r="H55" s="17" t="n">
        <f t="shared" si="14"/>
        <v>0.1878762573947621</v>
      </c>
      <c r="I55" s="17" t="n">
        <f t="shared" si="15"/>
        <v>0.55645206085218102</v>
      </c>
      <c r="J55" s="17" t="n">
        <f t="shared" si="16"/>
        <v>6.8785755111507169E-2</v>
      </c>
      <c r="K55" s="17" t="n">
        <f>AU55/SUM(AU40:AU$75)</f>
        <v>6.3358912875476389E-2</v>
      </c>
      <c r="L55" t="s">
        <v>388</v>
      </c>
      <c r="M55" t="s">
        <v>391</v>
      </c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 t="n">
        <v>20704635258.069302</v>
      </c>
      <c r="Y55" s="41" t="n">
        <v>20886974178.6091</v>
      </c>
      <c r="Z55" s="41" t="n">
        <v>23933334085.849998</v>
      </c>
      <c r="AA55" s="41" t="n">
        <v>27729382756.739601</v>
      </c>
      <c r="AB55" s="41" t="n">
        <v>31300285574.001701</v>
      </c>
      <c r="AC55" s="41" t="n">
        <v>33966623508.9034</v>
      </c>
      <c r="AD55" s="41" t="n">
        <v>36351140353.314102</v>
      </c>
      <c r="AE55" s="41" t="n">
        <v>34627446034.997902</v>
      </c>
      <c r="AF55" s="41" t="n">
        <v>36313808981.582901</v>
      </c>
      <c r="AG55" s="41" t="n">
        <v>39813165949.801498</v>
      </c>
      <c r="AH55" s="41" t="n">
        <v>41265811269.261398</v>
      </c>
      <c r="AI55" s="41" t="n">
        <v>38618258040.148903</v>
      </c>
      <c r="AJ55" s="41" t="n">
        <v>33094639376.281101</v>
      </c>
      <c r="AK55" s="41" t="n">
        <v>26849441878.1511</v>
      </c>
      <c r="AL55" s="41" t="n">
        <v>27301472766.5961</v>
      </c>
      <c r="AM55" s="41" t="n">
        <v>23991860670.261398</v>
      </c>
      <c r="AN55" s="41" t="n">
        <v>23999051367.422298</v>
      </c>
      <c r="AO55" s="41" t="n">
        <v>25506649799.3423</v>
      </c>
      <c r="AP55" s="41" t="n">
        <v>29699361242.822498</v>
      </c>
      <c r="AQ55" s="41" t="n">
        <v>29695686212.643501</v>
      </c>
      <c r="AR55" s="41" t="n">
        <v>28045396271.2976</v>
      </c>
      <c r="AS55" s="41" t="n">
        <v>27605039504.502602</v>
      </c>
      <c r="AT55" s="41" t="n">
        <v>28499361660.926701</v>
      </c>
      <c r="AU55" s="41" t="n">
        <v>15858528529.1943</v>
      </c>
      <c r="AV55" s="41"/>
    </row>
    <row r="56">
      <c r="A56" t="str">
        <f t="shared" si="7"/>
        <v>Medium</v>
      </c>
      <c r="B56" t="str">
        <f t="shared" si="8"/>
        <v>FFP</v>
      </c>
      <c r="C56" s="41" t="n">
        <f t="shared" si="9"/>
        <v>24172340663.8246</v>
      </c>
      <c r="D56" s="41" t="n">
        <f t="shared" si="10"/>
        <v>33869665030.370899</v>
      </c>
      <c r="E56" s="41" t="n">
        <f t="shared" si="11"/>
        <v>35532107727.669998</v>
      </c>
      <c r="F56" s="41" t="n">
        <f t="shared" si="12"/>
        <v>21246434907.325699</v>
      </c>
      <c r="G56" s="17" t="n">
        <f t="shared" si="13"/>
        <v>4.9083529341326093E-2</v>
      </c>
      <c r="H56" s="17" t="n">
        <f t="shared" si="14"/>
        <v>0.46994898929444551</v>
      </c>
      <c r="I56" s="17" t="n">
        <f t="shared" si="15"/>
        <v>0.59795031215613514</v>
      </c>
      <c r="J56" s="17" t="n">
        <f t="shared" si="16"/>
        <v>8.5759915952858798E-2</v>
      </c>
      <c r="K56" s="17" t="n">
        <f>AU56/SUM(AU40:AU$75)</f>
        <v>8.4884988902316591E-2</v>
      </c>
      <c r="L56" t="s">
        <v>388</v>
      </c>
      <c r="M56" t="s">
        <v>362</v>
      </c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 t="n">
        <v>15091531317.847799</v>
      </c>
      <c r="Y56" s="41" t="n">
        <v>18068519107.9828</v>
      </c>
      <c r="Z56" s="41" t="n">
        <v>20751662557.4417</v>
      </c>
      <c r="AA56" s="41" t="n">
        <v>28252087595.800499</v>
      </c>
      <c r="AB56" s="41" t="n">
        <v>24416442411.340801</v>
      </c>
      <c r="AC56" s="41" t="n">
        <v>27938195384.028999</v>
      </c>
      <c r="AD56" s="41" t="n">
        <v>27004550544.361</v>
      </c>
      <c r="AE56" s="41" t="n">
        <v>30651747345.332901</v>
      </c>
      <c r="AF56" s="41" t="n">
        <v>38247004394.705299</v>
      </c>
      <c r="AG56" s="41" t="n">
        <v>34236354119.543301</v>
      </c>
      <c r="AH56" s="41" t="n">
        <v>34311063867.106602</v>
      </c>
      <c r="AI56" s="41" t="n">
        <v>33816277473.4328</v>
      </c>
      <c r="AJ56" s="41" t="n">
        <v>32372440279.9739</v>
      </c>
      <c r="AK56" s="41" t="n">
        <v>25645800087.587898</v>
      </c>
      <c r="AL56" s="41" t="n">
        <v>24184588281.923698</v>
      </c>
      <c r="AM56" s="41" t="n">
        <v>24172340663.8246</v>
      </c>
      <c r="AN56" s="41" t="n">
        <v>23146660110.010399</v>
      </c>
      <c r="AO56" s="41" t="n">
        <v>26919291794.393398</v>
      </c>
      <c r="AP56" s="41" t="n">
        <v>30018224038.534599</v>
      </c>
      <c r="AQ56" s="41" t="n">
        <v>36465916030.733597</v>
      </c>
      <c r="AR56" s="41" t="n">
        <v>40396330252.927299</v>
      </c>
      <c r="AS56" s="41" t="n">
        <v>33869665030.370899</v>
      </c>
      <c r="AT56" s="41" t="n">
        <v>35532107727.669998</v>
      </c>
      <c r="AU56" s="41" t="n">
        <v>21246434907.325699</v>
      </c>
      <c r="AV56" s="41"/>
    </row>
    <row r="57">
      <c r="A57" t="str">
        <f t="shared" si="7"/>
        <v>Medium</v>
      </c>
      <c r="B57" t="str">
        <f t="shared" si="8"/>
        <v>Incentive</v>
      </c>
      <c r="C57" s="41" t="n">
        <f t="shared" si="9"/>
        <v>2699843993.5981498</v>
      </c>
      <c r="D57" s="41" t="n">
        <f t="shared" si="10"/>
        <v>2348585509.3543301</v>
      </c>
      <c r="E57" s="41" t="n">
        <f t="shared" si="11"/>
        <v>2093541755.6517999</v>
      </c>
      <c r="F57" s="41" t="n">
        <f t="shared" si="12"/>
        <v>1158002526.4552</v>
      </c>
      <c r="G57" s="17" t="n">
        <f t="shared" si="13"/>
        <v>-0.10859462118228191</v>
      </c>
      <c r="H57" s="17" t="n">
        <f t="shared" si="14"/>
        <v>-0.22456936007562267</v>
      </c>
      <c r="I57" s="17" t="n">
        <f t="shared" si="15"/>
        <v>0.55313084791789568</v>
      </c>
      <c r="J57" s="17" t="n">
        <f t="shared" si="16"/>
        <v>5.0529500356288658E-3</v>
      </c>
      <c r="K57" s="17" t="n">
        <f>AU57/SUM(AU40:AU$75)</f>
        <v>4.626518850610167E-3</v>
      </c>
      <c r="L57" t="s">
        <v>388</v>
      </c>
      <c r="M57" t="s">
        <v>366</v>
      </c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 t="n">
        <v>1075657918.40941</v>
      </c>
      <c r="Y57" s="41" t="n">
        <v>3555520544.6773601</v>
      </c>
      <c r="Z57" s="41" t="n">
        <v>1588651537.1961701</v>
      </c>
      <c r="AA57" s="41" t="n">
        <v>719532071.54886699</v>
      </c>
      <c r="AB57" s="41" t="n">
        <v>1116098633.2668099</v>
      </c>
      <c r="AC57" s="41" t="n">
        <v>3728902881.2441902</v>
      </c>
      <c r="AD57" s="41" t="n">
        <v>3715235422.6078</v>
      </c>
      <c r="AE57" s="41" t="n">
        <v>1361973852.49737</v>
      </c>
      <c r="AF57" s="41" t="n">
        <v>3151148115.0115199</v>
      </c>
      <c r="AG57" s="41" t="n">
        <v>1366690826.5875101</v>
      </c>
      <c r="AH57" s="41" t="n">
        <v>5258939476.0699997</v>
      </c>
      <c r="AI57" s="41" t="n">
        <v>6797427426.6214399</v>
      </c>
      <c r="AJ57" s="41" t="n">
        <v>6963552317.4960899</v>
      </c>
      <c r="AK57" s="41" t="n">
        <v>4660780614.9646502</v>
      </c>
      <c r="AL57" s="41" t="n">
        <v>2548149625.8447399</v>
      </c>
      <c r="AM57" s="41" t="n">
        <v>2699843993.5981498</v>
      </c>
      <c r="AN57" s="41" t="n">
        <v>2601368031.6189599</v>
      </c>
      <c r="AO57" s="41" t="n">
        <v>2142797224.48667</v>
      </c>
      <c r="AP57" s="41" t="n">
        <v>3600950019.0857401</v>
      </c>
      <c r="AQ57" s="41" t="n">
        <v>3016979875.7782998</v>
      </c>
      <c r="AR57" s="41" t="n">
        <v>2351501737.2718801</v>
      </c>
      <c r="AS57" s="41" t="n">
        <v>2348585509.3543301</v>
      </c>
      <c r="AT57" s="41" t="n">
        <v>2093541755.6517999</v>
      </c>
      <c r="AU57" s="41" t="n">
        <v>1158002526.4552</v>
      </c>
      <c r="AV57" s="41"/>
    </row>
    <row r="58">
      <c r="A58" t="str">
        <f t="shared" si="7"/>
        <v>Medium</v>
      </c>
      <c r="B58" t="str">
        <f t="shared" si="8"/>
        <v>Less Common</v>
      </c>
      <c r="C58" s="41" t="n">
        <f t="shared" si="9"/>
        <v>1547655741.31986</v>
      </c>
      <c r="D58" s="41" t="n">
        <f t="shared" si="10"/>
        <v>626161317.55750501</v>
      </c>
      <c r="E58" s="41" t="n">
        <f t="shared" si="11"/>
        <v>2682394273.4608998</v>
      </c>
      <c r="F58" s="41" t="n">
        <f t="shared" si="12"/>
        <v>1251150243.6289599</v>
      </c>
      <c r="G58" s="17" t="n">
        <f t="shared" si="13"/>
        <v>3.2838709422744818</v>
      </c>
      <c r="H58" s="17" t="n">
        <f t="shared" si="14"/>
        <v>0.73319828295491662</v>
      </c>
      <c r="I58" s="17" t="n">
        <f t="shared" si="15"/>
        <v>0.46643040361650151</v>
      </c>
      <c r="J58" s="17" t="n">
        <f t="shared" si="16"/>
        <v>6.47419818738463E-3</v>
      </c>
      <c r="K58" s="17" t="n">
        <f>AU58/SUM(AU40:AU$75)</f>
        <v>4.9986680122487857E-3</v>
      </c>
      <c r="L58" t="s">
        <v>388</v>
      </c>
      <c r="M58" t="s">
        <v>363</v>
      </c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 t="n">
        <v>2838041128.97295</v>
      </c>
      <c r="Y58" s="41" t="n">
        <v>3078242287.0301099</v>
      </c>
      <c r="Z58" s="41" t="n">
        <v>3715419589.9537501</v>
      </c>
      <c r="AA58" s="41" t="n">
        <v>4246890449.7174902</v>
      </c>
      <c r="AB58" s="41" t="n">
        <v>4245810106.1288199</v>
      </c>
      <c r="AC58" s="41" t="n">
        <v>6739280263.9049301</v>
      </c>
      <c r="AD58" s="41" t="n">
        <v>7395941751.1256504</v>
      </c>
      <c r="AE58" s="41" t="n">
        <v>6359364461.1036396</v>
      </c>
      <c r="AF58" s="41" t="n">
        <v>7861582335.0120296</v>
      </c>
      <c r="AG58" s="41" t="n">
        <v>9073889954.6681404</v>
      </c>
      <c r="AH58" s="41" t="n">
        <v>6065985872.9755898</v>
      </c>
      <c r="AI58" s="41" t="n">
        <v>6580410727.03337</v>
      </c>
      <c r="AJ58" s="41" t="n">
        <v>6339744911.0469303</v>
      </c>
      <c r="AK58" s="41" t="n">
        <v>6912804225.4706497</v>
      </c>
      <c r="AL58" s="41" t="n">
        <v>1367759023.96122</v>
      </c>
      <c r="AM58" s="41" t="n">
        <v>1547655741.31986</v>
      </c>
      <c r="AN58" s="41" t="n">
        <v>806196487.79528701</v>
      </c>
      <c r="AO58" s="41" t="n">
        <v>1036369092.1803401</v>
      </c>
      <c r="AP58" s="41" t="n">
        <v>1188727468.44208</v>
      </c>
      <c r="AQ58" s="41" t="n">
        <v>1219023319.5991299</v>
      </c>
      <c r="AR58" s="41" t="n">
        <v>1491040688.9809401</v>
      </c>
      <c r="AS58" s="41" t="n">
        <v>626161317.55750501</v>
      </c>
      <c r="AT58" s="41" t="n">
        <v>2682394273.4608998</v>
      </c>
      <c r="AU58" s="41" t="n">
        <v>1251150243.6289599</v>
      </c>
      <c r="AV58" s="41"/>
    </row>
    <row r="59">
      <c r="A59" t="str">
        <f t="shared" si="7"/>
        <v>Medium</v>
      </c>
      <c r="B59" t="str">
        <f t="shared" si="8"/>
        <v>Other CB</v>
      </c>
      <c r="C59" s="41" t="n">
        <f t="shared" si="9"/>
        <v>11145355245.8181</v>
      </c>
      <c r="D59" s="41" t="n">
        <f t="shared" si="10"/>
        <v>16186312951.0835</v>
      </c>
      <c r="E59" s="41" t="n">
        <f t="shared" si="11"/>
        <v>15428584416.0875</v>
      </c>
      <c r="F59" s="41" t="n">
        <f t="shared" si="12"/>
        <v>10176583360.0214</v>
      </c>
      <c r="G59" s="17" t="n">
        <f t="shared" si="13"/>
        <v>-4.6812917635160267E-2</v>
      </c>
      <c r="H59" s="17" t="n">
        <f t="shared" si="14"/>
        <v>0.38430620431560758</v>
      </c>
      <c r="I59" s="17" t="n">
        <f t="shared" si="15"/>
        <v>0.6595928106930018</v>
      </c>
      <c r="J59" s="17" t="n">
        <f t="shared" si="16"/>
        <v>3.7238266666766523E-2</v>
      </c>
      <c r="K59" s="17" t="n">
        <f>AU59/SUM(AU40:AU$75)</f>
        <v>4.0658076018253178E-2</v>
      </c>
      <c r="L59" t="s">
        <v>388</v>
      </c>
      <c r="M59" t="s">
        <v>367</v>
      </c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 t="n">
        <v>8150230368.3669004</v>
      </c>
      <c r="Y59" s="41" t="n">
        <v>14274011710.5306</v>
      </c>
      <c r="Z59" s="41" t="n">
        <v>9815156682.7220592</v>
      </c>
      <c r="AA59" s="41" t="n">
        <v>10379245525.7243</v>
      </c>
      <c r="AB59" s="41" t="n">
        <v>9536601086.6424694</v>
      </c>
      <c r="AC59" s="41" t="n">
        <v>10060078255.855</v>
      </c>
      <c r="AD59" s="41" t="n">
        <v>9805593251.5079098</v>
      </c>
      <c r="AE59" s="41" t="n">
        <v>10552241985.0704</v>
      </c>
      <c r="AF59" s="41" t="n">
        <v>10984129319.046301</v>
      </c>
      <c r="AG59" s="41" t="n">
        <v>12063772533.694799</v>
      </c>
      <c r="AH59" s="41" t="n">
        <v>13717935643.8435</v>
      </c>
      <c r="AI59" s="41" t="n">
        <v>13798223312.847</v>
      </c>
      <c r="AJ59" s="41" t="n">
        <v>12615905018.9881</v>
      </c>
      <c r="AK59" s="41" t="n">
        <v>11365562474.7589</v>
      </c>
      <c r="AL59" s="41" t="n">
        <v>11083389180.2509</v>
      </c>
      <c r="AM59" s="41" t="n">
        <v>11145355245.8181</v>
      </c>
      <c r="AN59" s="41" t="n">
        <v>12104633357.2313</v>
      </c>
      <c r="AO59" s="41" t="n">
        <v>12530700680.24</v>
      </c>
      <c r="AP59" s="41" t="n">
        <v>13592532747.870199</v>
      </c>
      <c r="AQ59" s="41" t="n">
        <v>14431757543.4415</v>
      </c>
      <c r="AR59" s="41" t="n">
        <v>17074910093.736401</v>
      </c>
      <c r="AS59" s="41" t="n">
        <v>16186312951.0835</v>
      </c>
      <c r="AT59" s="41" t="n">
        <v>15428584416.0875</v>
      </c>
      <c r="AU59" s="41" t="n">
        <v>10176583360.0214</v>
      </c>
      <c r="AV59" s="41"/>
    </row>
    <row r="60">
      <c r="A60" t="str">
        <f t="shared" si="7"/>
        <v>Medium</v>
      </c>
      <c r="B60" t="str">
        <f t="shared" si="8"/>
        <v>UCA</v>
      </c>
      <c r="C60" s="41" t="n">
        <f t="shared" si="9"/>
        <v>40328814.623368204</v>
      </c>
      <c r="D60" s="41" t="n">
        <f t="shared" si="10"/>
        <v>988343487.16697097</v>
      </c>
      <c r="E60" s="41" t="n">
        <f t="shared" si="11"/>
        <v>1121480638.8410001</v>
      </c>
      <c r="F60" s="41" t="n">
        <f t="shared" si="12"/>
        <v>699772473.08232903</v>
      </c>
      <c r="G60" s="17" t="n">
        <f t="shared" si="13"/>
        <v>0.13470736985950005</v>
      </c>
      <c r="H60" s="17" t="n">
        <f t="shared" si="14"/>
        <v>26.808420587476608</v>
      </c>
      <c r="I60" s="17" t="n">
        <f t="shared" si="15"/>
        <v>0.62397196068004568</v>
      </c>
      <c r="J60" s="17" t="n">
        <f t="shared" si="16"/>
        <v>2.7067936995717702E-3</v>
      </c>
      <c r="K60" s="17" t="n">
        <f>AU60/SUM(AU40:AU$75)</f>
        <v>2.7957715668928134E-3</v>
      </c>
      <c r="L60" t="s">
        <v>388</v>
      </c>
      <c r="M60" t="s">
        <v>368</v>
      </c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 t="n">
        <v>456904159.11050302</v>
      </c>
      <c r="Y60" s="41" t="n">
        <v>520585478.81056398</v>
      </c>
      <c r="Z60" s="41" t="n">
        <v>602776629.62267995</v>
      </c>
      <c r="AA60" s="41" t="n">
        <v>348401862.04998797</v>
      </c>
      <c r="AB60" s="41" t="n">
        <v>361437914.78007799</v>
      </c>
      <c r="AC60" s="41" t="n">
        <v>800585458.39443195</v>
      </c>
      <c r="AD60" s="41" t="n">
        <v>559948292.01806605</v>
      </c>
      <c r="AE60" s="41" t="n">
        <v>885474715.47073102</v>
      </c>
      <c r="AF60" s="41" t="n">
        <v>1050747645.77211</v>
      </c>
      <c r="AG60" s="41" t="n">
        <v>1660963963.8220899</v>
      </c>
      <c r="AH60" s="41" t="n">
        <v>1990555905.5335901</v>
      </c>
      <c r="AI60" s="41" t="n">
        <v>2079993790.62971</v>
      </c>
      <c r="AJ60" s="41" t="n">
        <v>1224003235.5980699</v>
      </c>
      <c r="AK60" s="41" t="n">
        <v>979618692.67880905</v>
      </c>
      <c r="AL60" s="41" t="n">
        <v>521475267.19246298</v>
      </c>
      <c r="AM60" s="41" t="n">
        <v>40328814.623368204</v>
      </c>
      <c r="AN60" s="41" t="n">
        <v>1150091394.82183</v>
      </c>
      <c r="AO60" s="41" t="n">
        <v>860719686.95760798</v>
      </c>
      <c r="AP60" s="41" t="n">
        <v>1482959619.9704399</v>
      </c>
      <c r="AQ60" s="41" t="n">
        <v>2055242797.9481101</v>
      </c>
      <c r="AR60" s="41" t="n">
        <v>885170715.09552801</v>
      </c>
      <c r="AS60" s="41" t="n">
        <v>988343487.16697097</v>
      </c>
      <c r="AT60" s="41" t="n">
        <v>1121480638.8410001</v>
      </c>
      <c r="AU60" s="41" t="n">
        <v>699772473.08232903</v>
      </c>
      <c r="AV60" s="41"/>
    </row>
    <row r="61">
      <c r="A61" t="str">
        <f t="shared" si="7"/>
        <v>Medium</v>
      </c>
      <c r="B61" t="str">
        <f t="shared" si="8"/>
        <v>Unclear</v>
      </c>
      <c r="C61" s="41" t="n">
        <f t="shared" si="9"/>
        <v>118118909.57504401</v>
      </c>
      <c r="D61" s="41" t="n">
        <f t="shared" si="10"/>
        <v>0</v>
      </c>
      <c r="E61" s="41" t="n">
        <f t="shared" si="11"/>
        <v>0</v>
      </c>
      <c r="F61" s="41" t="n">
        <f t="shared" si="12"/>
        <v>0</v>
      </c>
      <c r="G61" s="17" t="e">
        <f t="shared" si="13"/>
        <v>#DIV/0!</v>
      </c>
      <c r="H61" s="17" t="n">
        <f t="shared" si="14"/>
        <v>-1</v>
      </c>
      <c r="I61" s="17" t="e">
        <f t="shared" si="15"/>
        <v>#DIV/0!</v>
      </c>
      <c r="J61" s="17" t="n">
        <f t="shared" si="16"/>
        <v>0</v>
      </c>
      <c r="K61" s="17" t="n">
        <f>AU61/SUM(AU40:AU$75)</f>
        <v>0</v>
      </c>
      <c r="L61" t="s">
        <v>388</v>
      </c>
      <c r="M61" t="s">
        <v>369</v>
      </c>
      <c r="N61" s="41" t="n">
        <v>56256214041.7901</v>
      </c>
      <c r="O61" s="41" t="n">
        <v>79149249990.7995</v>
      </c>
      <c r="P61" s="41" t="n">
        <v>65445765508.267303</v>
      </c>
      <c r="Q61" s="41" t="n">
        <v>62113880050.343201</v>
      </c>
      <c r="R61" s="41" t="n">
        <v>57623918116.912498</v>
      </c>
      <c r="S61" s="41" t="n">
        <v>61692612094.863503</v>
      </c>
      <c r="T61" s="41" t="n">
        <v>52099266664.592796</v>
      </c>
      <c r="U61" s="41" t="n">
        <v>51144107860.167603</v>
      </c>
      <c r="V61" s="41" t="n">
        <v>50767777942.723099</v>
      </c>
      <c r="W61" s="41" t="n">
        <v>53705999220.095001</v>
      </c>
      <c r="X61" s="41" t="n">
        <v>1933060969.5572701</v>
      </c>
      <c r="Y61" s="41" t="n">
        <v>1085639808.54914</v>
      </c>
      <c r="Z61" s="41" t="n">
        <v>1110569353.91871</v>
      </c>
      <c r="AA61" s="41" t="n">
        <v>1116647404.0709901</v>
      </c>
      <c r="AB61" s="41" t="n">
        <v>1268945208.63779</v>
      </c>
      <c r="AC61" s="41" t="n">
        <v>887283529.53632998</v>
      </c>
      <c r="AD61" s="41" t="n">
        <v>1530735219.08776</v>
      </c>
      <c r="AE61" s="41" t="n">
        <v>5681796507.0863705</v>
      </c>
      <c r="AF61" s="41" t="n">
        <v>4979712183.60326</v>
      </c>
      <c r="AG61" s="41" t="n">
        <v>9894192207.1144409</v>
      </c>
      <c r="AH61" s="41" t="n">
        <v>85063814.545916304</v>
      </c>
      <c r="AI61" s="41" t="n">
        <v>269803079.390782</v>
      </c>
      <c r="AJ61" s="41" t="n">
        <v>390674426.191392</v>
      </c>
      <c r="AK61" s="41" t="n">
        <v>92506482.747412503</v>
      </c>
      <c r="AL61" s="41" t="n">
        <v>116364475.668547</v>
      </c>
      <c r="AM61" s="41" t="n">
        <v>118118909.57504401</v>
      </c>
      <c r="AN61" s="41" t="n">
        <v>91149635.709348395</v>
      </c>
      <c r="AO61" s="41" t="n">
        <v>145510647.828659</v>
      </c>
      <c r="AP61" s="41" t="n">
        <v>23071.9916881998</v>
      </c>
      <c r="AQ61" s="41" t="n">
        <v>0</v>
      </c>
      <c r="AR61" s="41" t="n">
        <v>0</v>
      </c>
      <c r="AS61" s="41" t="n">
        <v>0</v>
      </c>
      <c r="AT61" s="41" t="n">
        <v>0</v>
      </c>
      <c r="AU61" s="41" t="n">
        <v>0</v>
      </c>
      <c r="AV61" s="41"/>
    </row>
    <row r="62">
      <c r="A62" t="str">
        <f t="shared" si="7"/>
        <v>Small</v>
      </c>
      <c r="B62" t="str">
        <f t="shared" si="8"/>
        <v>&lt;=1 Year (All Types)</v>
      </c>
      <c r="C62" s="41" t="n">
        <f t="shared" si="9"/>
        <v>32525616378.067699</v>
      </c>
      <c r="D62" s="41" t="n">
        <f t="shared" si="10"/>
        <v>35562824180.265297</v>
      </c>
      <c r="E62" s="41" t="n">
        <f t="shared" si="11"/>
        <v>36109368704.860397</v>
      </c>
      <c r="F62" s="41" t="n">
        <f t="shared" si="12"/>
        <v>16625823136.475201</v>
      </c>
      <c r="G62" s="17" t="n">
        <f t="shared" si="13"/>
        <v>1.5368422986450803E-2</v>
      </c>
      <c r="H62" s="17" t="n">
        <f t="shared" si="14"/>
        <v>0.11018245696365203</v>
      </c>
      <c r="I62" s="17" t="n">
        <f t="shared" si="15"/>
        <v>0.46042962623817152</v>
      </c>
      <c r="J62" s="17" t="n">
        <f t="shared" si="16"/>
        <v>8.7153186885901762E-2</v>
      </c>
      <c r="K62" s="17" t="n">
        <f>AU62/SUM(AU40:AU$75)</f>
        <v>6.6424452788781535E-2</v>
      </c>
      <c r="L62" t="s">
        <v>389</v>
      </c>
      <c r="M62" t="s">
        <v>391</v>
      </c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 t="n">
        <v>18028153753.539299</v>
      </c>
      <c r="Y62" s="41" t="n">
        <v>18247149823.7663</v>
      </c>
      <c r="Z62" s="41" t="n">
        <v>21902755155.5783</v>
      </c>
      <c r="AA62" s="41" t="n">
        <v>27455225521.339802</v>
      </c>
      <c r="AB62" s="41" t="n">
        <v>29129773609.167801</v>
      </c>
      <c r="AC62" s="41" t="n">
        <v>35085304424.937798</v>
      </c>
      <c r="AD62" s="41" t="n">
        <v>132811528269.774</v>
      </c>
      <c r="AE62" s="41" t="n">
        <v>36281334326.279602</v>
      </c>
      <c r="AF62" s="41" t="n">
        <v>40886658201.672302</v>
      </c>
      <c r="AG62" s="41" t="n">
        <v>40922621069.762001</v>
      </c>
      <c r="AH62" s="41" t="n">
        <v>40073324536.984001</v>
      </c>
      <c r="AI62" s="41" t="n">
        <v>38108792811.501999</v>
      </c>
      <c r="AJ62" s="41" t="n">
        <v>36146149470.434502</v>
      </c>
      <c r="AK62" s="41" t="n">
        <v>28544215502.1408</v>
      </c>
      <c r="AL62" s="41" t="n">
        <v>32460643652.301701</v>
      </c>
      <c r="AM62" s="41" t="n">
        <v>32525616378.067699</v>
      </c>
      <c r="AN62" s="41" t="n">
        <v>34231083367.654301</v>
      </c>
      <c r="AO62" s="41" t="n">
        <v>33746186505.239201</v>
      </c>
      <c r="AP62" s="41" t="n">
        <v>39405889625.947197</v>
      </c>
      <c r="AQ62" s="41" t="n">
        <v>37139489533.863503</v>
      </c>
      <c r="AR62" s="41" t="n">
        <v>37945691243.252403</v>
      </c>
      <c r="AS62" s="41" t="n">
        <v>35562824180.265297</v>
      </c>
      <c r="AT62" s="41" t="n">
        <v>36109368704.860397</v>
      </c>
      <c r="AU62" s="41" t="n">
        <v>16625823136.475201</v>
      </c>
      <c r="AV62" s="41"/>
    </row>
    <row r="63">
      <c r="A63" t="str">
        <f t="shared" si="7"/>
        <v>Small</v>
      </c>
      <c r="B63" t="str">
        <f t="shared" si="8"/>
        <v>FFP</v>
      </c>
      <c r="C63" s="41" t="n">
        <f t="shared" si="9"/>
        <v>19760386750.7271</v>
      </c>
      <c r="D63" s="41" t="n">
        <f t="shared" si="10"/>
        <v>30210248612.526199</v>
      </c>
      <c r="E63" s="41" t="n">
        <f t="shared" si="11"/>
        <v>32379669988.7757</v>
      </c>
      <c r="F63" s="41" t="n">
        <f t="shared" si="12"/>
        <v>15558768808.3083</v>
      </c>
      <c r="G63" s="17" t="n">
        <f t="shared" si="13"/>
        <v>7.1810775345621858E-2</v>
      </c>
      <c r="H63" s="17" t="n">
        <f t="shared" si="14"/>
        <v>0.63861519499785402</v>
      </c>
      <c r="I63" s="17" t="n">
        <f t="shared" si="15"/>
        <v>0.48051041946078182</v>
      </c>
      <c r="J63" s="17" t="n">
        <f t="shared" si="16"/>
        <v>7.8151225874401598E-2</v>
      </c>
      <c r="K63" s="17" t="n">
        <f>AU63/SUM(AU40:AU$75)</f>
        <v>6.2161295454400425E-2</v>
      </c>
      <c r="L63" t="s">
        <v>389</v>
      </c>
      <c r="M63" t="s">
        <v>362</v>
      </c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 t="n">
        <v>9047104949.0359192</v>
      </c>
      <c r="Y63" s="41" t="n">
        <v>8992108569.0840797</v>
      </c>
      <c r="Z63" s="41" t="n">
        <v>10651390437.8214</v>
      </c>
      <c r="AA63" s="41" t="n">
        <v>13065207794.738199</v>
      </c>
      <c r="AB63" s="41" t="n">
        <v>12558961773.2896</v>
      </c>
      <c r="AC63" s="41" t="n">
        <v>15861741778.5644</v>
      </c>
      <c r="AD63" s="41" t="n">
        <v>-82062396223.291794</v>
      </c>
      <c r="AE63" s="41" t="n">
        <v>17839308797.642601</v>
      </c>
      <c r="AF63" s="41" t="n">
        <v>17787272486.702702</v>
      </c>
      <c r="AG63" s="41" t="n">
        <v>21005374650.6437</v>
      </c>
      <c r="AH63" s="41" t="n">
        <v>21534888691.220299</v>
      </c>
      <c r="AI63" s="41" t="n">
        <v>21661716652.355701</v>
      </c>
      <c r="AJ63" s="41" t="n">
        <v>22571205056.6092</v>
      </c>
      <c r="AK63" s="41" t="n">
        <v>18785038669.537201</v>
      </c>
      <c r="AL63" s="41" t="n">
        <v>21411488234.812401</v>
      </c>
      <c r="AM63" s="41" t="n">
        <v>19760386750.7271</v>
      </c>
      <c r="AN63" s="41" t="n">
        <v>21613259705.916801</v>
      </c>
      <c r="AO63" s="41" t="n">
        <v>23359329716.723701</v>
      </c>
      <c r="AP63" s="41" t="n">
        <v>27447345104.9977</v>
      </c>
      <c r="AQ63" s="41" t="n">
        <v>29565028994.798302</v>
      </c>
      <c r="AR63" s="41" t="n">
        <v>30980846641.511398</v>
      </c>
      <c r="AS63" s="41" t="n">
        <v>30210248612.526199</v>
      </c>
      <c r="AT63" s="41" t="n">
        <v>32379669988.7757</v>
      </c>
      <c r="AU63" s="41" t="n">
        <v>15558768808.3083</v>
      </c>
      <c r="AV63" s="41"/>
    </row>
    <row r="64">
      <c r="A64" t="str">
        <f t="shared" si="7"/>
        <v>Small</v>
      </c>
      <c r="B64" t="str">
        <f t="shared" si="8"/>
        <v>Incentive</v>
      </c>
      <c r="C64" s="41" t="n">
        <f t="shared" si="9"/>
        <v>696125810.31535101</v>
      </c>
      <c r="D64" s="41" t="n">
        <f t="shared" si="10"/>
        <v>539850865.90086102</v>
      </c>
      <c r="E64" s="41" t="n">
        <f t="shared" si="11"/>
        <v>362316713.65939999</v>
      </c>
      <c r="F64" s="41" t="n">
        <f t="shared" si="12"/>
        <v>146683718.83048499</v>
      </c>
      <c r="G64" s="17" t="n">
        <f t="shared" si="13"/>
        <v>-0.32885777064598365</v>
      </c>
      <c r="H64" s="17" t="n">
        <f t="shared" si="14"/>
        <v>-0.47952409134885055</v>
      </c>
      <c r="I64" s="17" t="n">
        <f t="shared" si="15"/>
        <v>0.40484944055983219</v>
      </c>
      <c r="J64" s="17" t="n">
        <f t="shared" si="16"/>
        <v>8.744837528326299E-4</v>
      </c>
      <c r="K64" s="17" t="n">
        <f>AU64/SUM(AU40:AU$75)</f>
        <v>5.8603930021140142E-4</v>
      </c>
      <c r="L64" t="s">
        <v>389</v>
      </c>
      <c r="M64" t="s">
        <v>366</v>
      </c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 t="n">
        <v>86825274.160710201</v>
      </c>
      <c r="Y64" s="41" t="n">
        <v>89667455.640806496</v>
      </c>
      <c r="Z64" s="41" t="n">
        <v>224687408.82488999</v>
      </c>
      <c r="AA64" s="41" t="n">
        <v>393549310.71976799</v>
      </c>
      <c r="AB64" s="41" t="n">
        <v>429303479.62320697</v>
      </c>
      <c r="AC64" s="41" t="n">
        <v>364477585.03962499</v>
      </c>
      <c r="AD64" s="41" t="n">
        <v>460650450.22561502</v>
      </c>
      <c r="AE64" s="41" t="n">
        <v>103777372.095808</v>
      </c>
      <c r="AF64" s="41" t="n">
        <v>76816739.292631805</v>
      </c>
      <c r="AG64" s="41" t="n">
        <v>127031627.346835</v>
      </c>
      <c r="AH64" s="41" t="n">
        <v>579520999.537467</v>
      </c>
      <c r="AI64" s="41" t="n">
        <v>349193940.95114899</v>
      </c>
      <c r="AJ64" s="41" t="n">
        <v>254065175.508968</v>
      </c>
      <c r="AK64" s="41" t="n">
        <v>223193519.02473399</v>
      </c>
      <c r="AL64" s="41" t="n">
        <v>405304626.424348</v>
      </c>
      <c r="AM64" s="41" t="n">
        <v>696125810.31535101</v>
      </c>
      <c r="AN64" s="41" t="n">
        <v>767452954.52835906</v>
      </c>
      <c r="AO64" s="41" t="n">
        <v>795704202.61017597</v>
      </c>
      <c r="AP64" s="41" t="n">
        <v>722395675.08099997</v>
      </c>
      <c r="AQ64" s="41" t="n">
        <v>640924925.27439404</v>
      </c>
      <c r="AR64" s="41" t="n">
        <v>735376742.22060704</v>
      </c>
      <c r="AS64" s="41" t="n">
        <v>539850865.90086102</v>
      </c>
      <c r="AT64" s="41" t="n">
        <v>362316713.65939999</v>
      </c>
      <c r="AU64" s="41" t="n">
        <v>146683718.83048499</v>
      </c>
      <c r="AV64" s="41"/>
    </row>
    <row r="65">
      <c r="A65" t="str">
        <f t="shared" si="7"/>
        <v>Small</v>
      </c>
      <c r="B65" t="str">
        <f t="shared" si="8"/>
        <v>Less Common</v>
      </c>
      <c r="C65" s="41" t="n">
        <f t="shared" si="9"/>
        <v>1344123284.15571</v>
      </c>
      <c r="D65" s="41" t="n">
        <f t="shared" si="10"/>
        <v>1359718368.3180101</v>
      </c>
      <c r="E65" s="41" t="n">
        <f t="shared" si="11"/>
        <v>1226463189.6027</v>
      </c>
      <c r="F65" s="41" t="n">
        <f t="shared" si="12"/>
        <v>677570937.84273505</v>
      </c>
      <c r="G65" s="17" t="n">
        <f t="shared" si="13"/>
        <v>-9.8002043526225657E-2</v>
      </c>
      <c r="H65" s="17" t="n">
        <f t="shared" si="14"/>
        <v>-8.753668353191002E-2</v>
      </c>
      <c r="I65" s="17" t="n">
        <f t="shared" si="15"/>
        <v>0.55245925323060618</v>
      </c>
      <c r="J65" s="17" t="n">
        <f t="shared" si="16"/>
        <v>2.9601784635391766E-3</v>
      </c>
      <c r="K65" s="17" t="n">
        <f>AU65/SUM(AU40:AU$75)</f>
        <v>2.7070707057531627E-3</v>
      </c>
      <c r="L65" t="s">
        <v>389</v>
      </c>
      <c r="M65" t="s">
        <v>363</v>
      </c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 t="n">
        <v>1497166622.8642199</v>
      </c>
      <c r="Y65" s="41" t="n">
        <v>1759456338.33722</v>
      </c>
      <c r="Z65" s="41" t="n">
        <v>2006532984.7995501</v>
      </c>
      <c r="AA65" s="41" t="n">
        <v>2844635948.17835</v>
      </c>
      <c r="AB65" s="41" t="n">
        <v>2871768012.0820498</v>
      </c>
      <c r="AC65" s="41" t="n">
        <v>4302033457.1932802</v>
      </c>
      <c r="AD65" s="41" t="n">
        <v>4891133919.6837997</v>
      </c>
      <c r="AE65" s="41" t="n">
        <v>4351781578.0176401</v>
      </c>
      <c r="AF65" s="41" t="n">
        <v>4348864607.9477797</v>
      </c>
      <c r="AG65" s="41" t="n">
        <v>5293041123.95366</v>
      </c>
      <c r="AH65" s="41" t="n">
        <v>4848933527.6865196</v>
      </c>
      <c r="AI65" s="41" t="n">
        <v>4090215632.9558401</v>
      </c>
      <c r="AJ65" s="41" t="n">
        <v>3825852836.22505</v>
      </c>
      <c r="AK65" s="41" t="n">
        <v>2956239774.00597</v>
      </c>
      <c r="AL65" s="41" t="n">
        <v>2445575921.1173501</v>
      </c>
      <c r="AM65" s="41" t="n">
        <v>1344123284.15571</v>
      </c>
      <c r="AN65" s="41" t="n">
        <v>847994791.00035703</v>
      </c>
      <c r="AO65" s="41" t="n">
        <v>939169366.22237098</v>
      </c>
      <c r="AP65" s="41" t="n">
        <v>1273949258.9474599</v>
      </c>
      <c r="AQ65" s="41" t="n">
        <v>1820300001.2644501</v>
      </c>
      <c r="AR65" s="41" t="n">
        <v>1508165210.84653</v>
      </c>
      <c r="AS65" s="41" t="n">
        <v>1359718368.3180101</v>
      </c>
      <c r="AT65" s="41" t="n">
        <v>1226463189.6027</v>
      </c>
      <c r="AU65" s="41" t="n">
        <v>677570937.84273505</v>
      </c>
      <c r="AV65" s="41"/>
    </row>
    <row r="66">
      <c r="A66" t="str">
        <f t="shared" si="7"/>
        <v>Small</v>
      </c>
      <c r="B66" t="str">
        <f t="shared" si="8"/>
        <v>Other CB</v>
      </c>
      <c r="C66" s="41" t="n">
        <f t="shared" si="9"/>
        <v>8500988625.1695004</v>
      </c>
      <c r="D66" s="41" t="n">
        <f t="shared" si="10"/>
        <v>11258678811.705799</v>
      </c>
      <c r="E66" s="41" t="n">
        <f t="shared" si="11"/>
        <v>10934797644.4653</v>
      </c>
      <c r="F66" s="41" t="n">
        <f t="shared" si="12"/>
        <v>5947720530.6891499</v>
      </c>
      <c r="G66" s="17" t="n">
        <f t="shared" si="13"/>
        <v>-2.8767244599229191E-2</v>
      </c>
      <c r="H66" s="17" t="n">
        <f t="shared" si="14"/>
        <v>0.28629717396513654</v>
      </c>
      <c r="I66" s="17" t="n">
        <f t="shared" si="15"/>
        <v>0.54392598053239849</v>
      </c>
      <c r="J66" s="17" t="n">
        <f t="shared" si="16"/>
        <v>2.6392110880058849E-2</v>
      </c>
      <c r="K66" s="17" t="n">
        <f>AU66/SUM(AU40:AU$75)</f>
        <v>2.3762677994864485E-2</v>
      </c>
      <c r="L66" t="s">
        <v>389</v>
      </c>
      <c r="M66" t="s">
        <v>367</v>
      </c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 t="n">
        <v>3966335088.1252298</v>
      </c>
      <c r="Y66" s="41" t="n">
        <v>4374948914.1363497</v>
      </c>
      <c r="Z66" s="41" t="n">
        <v>4571582315.1059399</v>
      </c>
      <c r="AA66" s="41" t="n">
        <v>4714425601.5286303</v>
      </c>
      <c r="AB66" s="41" t="n">
        <v>5149733229.1313896</v>
      </c>
      <c r="AC66" s="41" t="n">
        <v>5632782742.7544804</v>
      </c>
      <c r="AD66" s="41" t="n">
        <v>6311772248.6187</v>
      </c>
      <c r="AE66" s="41" t="n">
        <v>6428558791.6890497</v>
      </c>
      <c r="AF66" s="41" t="n">
        <v>5991751457.5956297</v>
      </c>
      <c r="AG66" s="41" t="n">
        <v>5840977246.4698296</v>
      </c>
      <c r="AH66" s="41" t="n">
        <v>7305212584.1907797</v>
      </c>
      <c r="AI66" s="41" t="n">
        <v>7392906826.3572702</v>
      </c>
      <c r="AJ66" s="41" t="n">
        <v>7594050782.8399401</v>
      </c>
      <c r="AK66" s="41" t="n">
        <v>7453685881.17311</v>
      </c>
      <c r="AL66" s="41" t="n">
        <v>7734062383.17976</v>
      </c>
      <c r="AM66" s="41" t="n">
        <v>8500988625.1695004</v>
      </c>
      <c r="AN66" s="41" t="n">
        <v>9097806780.4712601</v>
      </c>
      <c r="AO66" s="41" t="n">
        <v>9683214851.1038399</v>
      </c>
      <c r="AP66" s="41" t="n">
        <v>10860197520.2041</v>
      </c>
      <c r="AQ66" s="41" t="n">
        <v>12427959825.023001</v>
      </c>
      <c r="AR66" s="41" t="n">
        <v>12174981244.3041</v>
      </c>
      <c r="AS66" s="41" t="n">
        <v>11258678811.705799</v>
      </c>
      <c r="AT66" s="41" t="n">
        <v>10934797644.4653</v>
      </c>
      <c r="AU66" s="41" t="n">
        <v>5947720530.6891499</v>
      </c>
      <c r="AV66" s="41"/>
    </row>
    <row r="67">
      <c r="A67" t="str">
        <f t="shared" si="7"/>
        <v>Small</v>
      </c>
      <c r="B67" t="str">
        <f t="shared" si="8"/>
        <v>UCA</v>
      </c>
      <c r="C67" s="41" t="n">
        <f t="shared" si="9"/>
        <v>81392114.345557898</v>
      </c>
      <c r="D67" s="41" t="n">
        <f t="shared" si="10"/>
        <v>345847026.346057</v>
      </c>
      <c r="E67" s="41" t="n">
        <f t="shared" si="11"/>
        <v>346144150.9235</v>
      </c>
      <c r="F67" s="41" t="n">
        <f t="shared" si="12"/>
        <v>314587630.80640203</v>
      </c>
      <c r="G67" s="17" t="n">
        <f t="shared" si="13"/>
        <v>8.5912138838439844E-4</v>
      </c>
      <c r="H67" s="17" t="n">
        <f t="shared" si="14"/>
        <v>3.2527971377412852</v>
      </c>
      <c r="I67" s="17" t="n">
        <f t="shared" si="15"/>
        <v>0.90883416624863855</v>
      </c>
      <c r="J67" s="17" t="n">
        <f t="shared" si="16"/>
        <v>8.3544982803415669E-4</v>
      </c>
      <c r="K67" s="17" t="n">
        <f>AU67/SUM(AU40:AU$75)</f>
        <v>1.2568587467161436E-3</v>
      </c>
      <c r="L67" t="s">
        <v>389</v>
      </c>
      <c r="M67" t="s">
        <v>368</v>
      </c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 t="n">
        <v>155909056.82453099</v>
      </c>
      <c r="Y67" s="41" t="n">
        <v>157874120.37823999</v>
      </c>
      <c r="Z67" s="41" t="n">
        <v>165637758.72571999</v>
      </c>
      <c r="AA67" s="41" t="n">
        <v>172286292.91934901</v>
      </c>
      <c r="AB67" s="41" t="n">
        <v>248068507.719832</v>
      </c>
      <c r="AC67" s="41" t="n">
        <v>412088794.30640697</v>
      </c>
      <c r="AD67" s="41" t="n">
        <v>295422001.18834502</v>
      </c>
      <c r="AE67" s="41" t="n">
        <v>584256298.15298402</v>
      </c>
      <c r="AF67" s="41" t="n">
        <v>809196228.48421395</v>
      </c>
      <c r="AG67" s="41" t="n">
        <v>1198278142.49259</v>
      </c>
      <c r="AH67" s="41" t="n">
        <v>1181981506.6359401</v>
      </c>
      <c r="AI67" s="41" t="n">
        <v>562806840.35563195</v>
      </c>
      <c r="AJ67" s="41" t="n">
        <v>407590464.46945697</v>
      </c>
      <c r="AK67" s="41" t="n">
        <v>280605065.86276901</v>
      </c>
      <c r="AL67" s="41" t="n">
        <v>343227631.15794498</v>
      </c>
      <c r="AM67" s="41" t="n">
        <v>81392114.345557898</v>
      </c>
      <c r="AN67" s="41" t="n">
        <v>549313642.20044601</v>
      </c>
      <c r="AO67" s="41" t="n">
        <v>518643397.96506602</v>
      </c>
      <c r="AP67" s="41" t="n">
        <v>506477897.84128398</v>
      </c>
      <c r="AQ67" s="41" t="n">
        <v>460537240.46692502</v>
      </c>
      <c r="AR67" s="41" t="n">
        <v>421762349.630943</v>
      </c>
      <c r="AS67" s="41" t="n">
        <v>345847026.346057</v>
      </c>
      <c r="AT67" s="41" t="n">
        <v>346144150.9235</v>
      </c>
      <c r="AU67" s="41" t="n">
        <v>314587630.80640203</v>
      </c>
      <c r="AV67" s="41"/>
    </row>
    <row r="68">
      <c r="A68" t="str">
        <f t="shared" si="7"/>
        <v>Small</v>
      </c>
      <c r="B68" t="str">
        <f t="shared" si="8"/>
        <v>Unclear</v>
      </c>
      <c r="C68" s="41" t="n">
        <f t="shared" si="9"/>
        <v>78242979.306780294</v>
      </c>
      <c r="D68" s="41" t="n">
        <f t="shared" si="10"/>
        <v>0</v>
      </c>
      <c r="E68" s="41" t="n">
        <f t="shared" si="11"/>
        <v>467462</v>
      </c>
      <c r="F68" s="41" t="n">
        <f t="shared" si="12"/>
        <v>0</v>
      </c>
      <c r="G68" s="17" t="e">
        <f t="shared" si="13"/>
        <v>#DIV/0!</v>
      </c>
      <c r="H68" s="17" t="n">
        <f t="shared" si="14"/>
        <v>-0.99402550868919315</v>
      </c>
      <c r="I68" s="17" t="n">
        <f t="shared" si="15"/>
        <v>0</v>
      </c>
      <c r="J68" s="17" t="n">
        <f t="shared" si="16"/>
        <v>1.1282612936562806E-6</v>
      </c>
      <c r="K68" s="17" t="n">
        <f>AU68/SUM(AU40:AU$75)</f>
        <v>0</v>
      </c>
      <c r="L68" t="s">
        <v>389</v>
      </c>
      <c r="M68" t="s">
        <v>369</v>
      </c>
      <c r="N68" s="41" t="n">
        <v>26701114474.3391</v>
      </c>
      <c r="O68" s="41" t="n">
        <v>37169752893.617401</v>
      </c>
      <c r="P68" s="41" t="n">
        <v>32987816607.6506</v>
      </c>
      <c r="Q68" s="41" t="n">
        <v>32279579423.141899</v>
      </c>
      <c r="R68" s="41" t="n">
        <v>32361436154.2724</v>
      </c>
      <c r="S68" s="41" t="n">
        <v>33382443556.098301</v>
      </c>
      <c r="T68" s="41" t="n">
        <v>33293343353.791199</v>
      </c>
      <c r="U68" s="41" t="n">
        <v>30323069341.733002</v>
      </c>
      <c r="V68" s="41" t="n">
        <v>28868736882.055099</v>
      </c>
      <c r="W68" s="41" t="n">
        <v>31358169121.492901</v>
      </c>
      <c r="X68" s="41" t="n">
        <v>539576134.54908001</v>
      </c>
      <c r="Y68" s="41" t="n">
        <v>639742616.21283603</v>
      </c>
      <c r="Z68" s="41" t="n">
        <v>980404440.63873303</v>
      </c>
      <c r="AA68" s="41" t="n">
        <v>886573187.89594698</v>
      </c>
      <c r="AB68" s="41" t="n">
        <v>1133856418.79386</v>
      </c>
      <c r="AC68" s="41" t="n">
        <v>903471995.28699303</v>
      </c>
      <c r="AD68" s="41" t="n">
        <v>961117119.20885098</v>
      </c>
      <c r="AE68" s="41" t="n">
        <v>2181730308.2596302</v>
      </c>
      <c r="AF68" s="41" t="n">
        <v>3370189122.9341502</v>
      </c>
      <c r="AG68" s="41" t="n">
        <v>3818197964.3504601</v>
      </c>
      <c r="AH68" s="41" t="n">
        <v>353477854.70871902</v>
      </c>
      <c r="AI68" s="41" t="n">
        <v>79483013.907464296</v>
      </c>
      <c r="AJ68" s="41" t="n">
        <v>136608365.367071</v>
      </c>
      <c r="AK68" s="41" t="n">
        <v>80921151.688306794</v>
      </c>
      <c r="AL68" s="41" t="n">
        <v>82276045.671462595</v>
      </c>
      <c r="AM68" s="41" t="n">
        <v>78242979.306780294</v>
      </c>
      <c r="AN68" s="41" t="n">
        <v>158805283.250521</v>
      </c>
      <c r="AO68" s="41" t="n">
        <v>213692760.68844101</v>
      </c>
      <c r="AP68" s="41" t="n">
        <v>0</v>
      </c>
      <c r="AQ68" s="41" t="n">
        <v>0</v>
      </c>
      <c r="AR68" s="41" t="n">
        <v>0</v>
      </c>
      <c r="AS68" s="41" t="n">
        <v>0</v>
      </c>
      <c r="AT68" s="41" t="n">
        <v>467462</v>
      </c>
      <c r="AU68" s="41" t="n">
        <v>0</v>
      </c>
      <c r="AV68" s="41"/>
    </row>
    <row r="69">
      <c r="A69" t="str">
        <f t="shared" si="7"/>
        <v>Unlabeled</v>
      </c>
      <c r="B69" t="str">
        <f t="shared" si="8"/>
        <v>&lt;=1 Year (All Types)</v>
      </c>
      <c r="C69" s="41" t="n">
        <f t="shared" si="9"/>
        <v>375244648.083067</v>
      </c>
      <c r="D69" s="41" t="n">
        <f t="shared" si="10"/>
        <v>476689836.70840698</v>
      </c>
      <c r="E69" s="41" t="n">
        <f t="shared" si="11"/>
        <v>36983886.233099997</v>
      </c>
      <c r="F69" s="41" t="n">
        <f t="shared" si="12"/>
        <v>24738838.180616699</v>
      </c>
      <c r="G69" s="17" t="n">
        <f t="shared" si="13"/>
        <v>-0.92241519876220235</v>
      </c>
      <c r="H69" s="17" t="n">
        <f t="shared" si="14"/>
        <v>-0.90144060302516837</v>
      </c>
      <c r="I69" s="17" t="n">
        <f t="shared" si="15"/>
        <v>0.66890856262898157</v>
      </c>
      <c r="J69" s="17" t="n">
        <f t="shared" si="16"/>
        <v>8.9263913057733264E-5</v>
      </c>
      <c r="K69" s="17" t="n">
        <f>AU69/SUM(AU40:AU$75)</f>
        <v>9.8838040997353236E-5</v>
      </c>
      <c r="L69" t="s">
        <v>336</v>
      </c>
      <c r="M69" t="s">
        <v>391</v>
      </c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 t="n">
        <v>1196121191.27389</v>
      </c>
      <c r="Y69" s="41" t="n">
        <v>1684250603.5208299</v>
      </c>
      <c r="Z69" s="41" t="n">
        <v>2079896016.2477</v>
      </c>
      <c r="AA69" s="41" t="n">
        <v>623810175.16366196</v>
      </c>
      <c r="AB69" s="41" t="n">
        <v>2034969351.06914</v>
      </c>
      <c r="AC69" s="41" t="n">
        <v>9646488957.5906792</v>
      </c>
      <c r="AD69" s="41" t="n">
        <v>9331924953.79916</v>
      </c>
      <c r="AE69" s="41" t="n">
        <v>9113294322.9181499</v>
      </c>
      <c r="AF69" s="41" t="n">
        <v>10977211176.2848</v>
      </c>
      <c r="AG69" s="41" t="n">
        <v>5899555362.7147999</v>
      </c>
      <c r="AH69" s="41" t="n">
        <v>4525673629.4947901</v>
      </c>
      <c r="AI69" s="41" t="n">
        <v>4080969170.7579098</v>
      </c>
      <c r="AJ69" s="41" t="n">
        <v>2778466933.0152502</v>
      </c>
      <c r="AK69" s="41" t="n">
        <v>1476236314.4133101</v>
      </c>
      <c r="AL69" s="41" t="n">
        <v>614119553.06084204</v>
      </c>
      <c r="AM69" s="41" t="n">
        <v>375244648.083067</v>
      </c>
      <c r="AN69" s="41" t="n">
        <v>529717554.44751197</v>
      </c>
      <c r="AO69" s="41" t="n">
        <v>401115185.08422399</v>
      </c>
      <c r="AP69" s="41" t="n">
        <v>114019523.08513901</v>
      </c>
      <c r="AQ69" s="41" t="n">
        <v>129798759.007449</v>
      </c>
      <c r="AR69" s="41" t="n">
        <v>627235904.16193795</v>
      </c>
      <c r="AS69" s="41" t="n">
        <v>476689836.70840698</v>
      </c>
      <c r="AT69" s="41" t="n">
        <v>36983886.233099997</v>
      </c>
      <c r="AU69" s="41" t="n">
        <v>24738838.180616699</v>
      </c>
      <c r="AV69" s="41"/>
    </row>
    <row r="70">
      <c r="A70" t="str">
        <f t="shared" si="7"/>
        <v>Unlabeled</v>
      </c>
      <c r="B70" t="str">
        <f t="shared" si="8"/>
        <v>FFP</v>
      </c>
      <c r="C70" s="41" t="n">
        <f t="shared" si="9"/>
        <v>281613703.08945</v>
      </c>
      <c r="D70" s="41" t="n">
        <f t="shared" si="10"/>
        <v>255932248.04759201</v>
      </c>
      <c r="E70" s="41" t="n">
        <f t="shared" si="11"/>
        <v>225744576.78659999</v>
      </c>
      <c r="F70" s="41" t="n">
        <f t="shared" si="12"/>
        <v>198949617.062493</v>
      </c>
      <c r="G70" s="17" t="n">
        <f t="shared" si="13"/>
        <v>-0.11795180752438217</v>
      </c>
      <c r="H70" s="17" t="n">
        <f t="shared" si="14"/>
        <v>-0.19838923209324122</v>
      </c>
      <c r="I70" s="17" t="n">
        <f t="shared" si="15"/>
        <v>0.88130408222636192</v>
      </c>
      <c r="J70" s="17" t="n">
        <f t="shared" si="16"/>
        <v>5.4485470100487079E-4</v>
      </c>
      <c r="K70" s="17" t="n">
        <f>AU70/SUM(AU40:AU$75)</f>
        <v>7.9485504792368641E-4</v>
      </c>
      <c r="L70" t="s">
        <v>336</v>
      </c>
      <c r="M70" t="s">
        <v>362</v>
      </c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 t="n">
        <v>80743768.044372201</v>
      </c>
      <c r="Y70" s="41" t="n">
        <v>307590587.47659099</v>
      </c>
      <c r="Z70" s="41" t="n">
        <v>133129633.357794</v>
      </c>
      <c r="AA70" s="41" t="n">
        <v>165404571.69649601</v>
      </c>
      <c r="AB70" s="41" t="n">
        <v>468653256.20559603</v>
      </c>
      <c r="AC70" s="41" t="n">
        <v>666275843.12744403</v>
      </c>
      <c r="AD70" s="41" t="n">
        <v>836540556.60388899</v>
      </c>
      <c r="AE70" s="41" t="n">
        <v>537373341.07201803</v>
      </c>
      <c r="AF70" s="41" t="n">
        <v>1916564891.3252001</v>
      </c>
      <c r="AG70" s="41" t="n">
        <v>2067114465.79724</v>
      </c>
      <c r="AH70" s="41" t="n">
        <v>1715444807.3548801</v>
      </c>
      <c r="AI70" s="41" t="n">
        <v>1328713563.5866201</v>
      </c>
      <c r="AJ70" s="41" t="n">
        <v>1038837263.53236</v>
      </c>
      <c r="AK70" s="41" t="n">
        <v>430551172.96201801</v>
      </c>
      <c r="AL70" s="41" t="n">
        <v>186531139.75106001</v>
      </c>
      <c r="AM70" s="41" t="n">
        <v>281613703.08945</v>
      </c>
      <c r="AN70" s="41" t="n">
        <v>324238781.227952</v>
      </c>
      <c r="AO70" s="41" t="n">
        <v>189344619.296967</v>
      </c>
      <c r="AP70" s="41" t="n">
        <v>151681760.66992301</v>
      </c>
      <c r="AQ70" s="41" t="n">
        <v>285064287.45059103</v>
      </c>
      <c r="AR70" s="41" t="n">
        <v>117513055.068168</v>
      </c>
      <c r="AS70" s="41" t="n">
        <v>255932248.04759201</v>
      </c>
      <c r="AT70" s="41" t="n">
        <v>225744576.78659999</v>
      </c>
      <c r="AU70" s="41" t="n">
        <v>198949617.062493</v>
      </c>
      <c r="AV70" s="41"/>
    </row>
    <row r="71">
      <c r="A71" t="str">
        <f t="shared" si="7"/>
        <v>Unlabeled</v>
      </c>
      <c r="B71" t="str">
        <f t="shared" si="8"/>
        <v>Incentive</v>
      </c>
      <c r="C71" s="41" t="n">
        <f t="shared" si="9"/>
        <v>0</v>
      </c>
      <c r="D71" s="41" t="n">
        <f t="shared" si="10"/>
        <v>71790124.0674721</v>
      </c>
      <c r="E71" s="41" t="n">
        <f t="shared" si="11"/>
        <v>0</v>
      </c>
      <c r="F71" s="41" t="n">
        <f t="shared" si="12"/>
        <v>0</v>
      </c>
      <c r="G71" s="17" t="n">
        <f t="shared" si="13"/>
        <v>-1</v>
      </c>
      <c r="H71" s="17" t="e">
        <f t="shared" si="14"/>
        <v>#DIV/0!</v>
      </c>
      <c r="I71" s="17" t="e">
        <f t="shared" si="15"/>
        <v>#DIV/0!</v>
      </c>
      <c r="J71" s="17" t="n">
        <f t="shared" si="16"/>
        <v>0</v>
      </c>
      <c r="K71" s="17" t="n">
        <f>AU71/SUM(AU40:AU$75)</f>
        <v>0</v>
      </c>
      <c r="L71" t="s">
        <v>336</v>
      </c>
      <c r="M71" t="s">
        <v>366</v>
      </c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 t="n">
        <v>1866168.2074833901</v>
      </c>
      <c r="Y71" s="41" t="n">
        <v>5608361.8832507702</v>
      </c>
      <c r="Z71" s="41" t="n">
        <v>1995607.6939127101</v>
      </c>
      <c r="AA71" s="41" t="n">
        <v>8251631.82666317</v>
      </c>
      <c r="AB71" s="41"/>
      <c r="AC71" s="41" t="n">
        <v>3621957.86277101</v>
      </c>
      <c r="AD71" s="41" t="n">
        <v>9227.6895700368495</v>
      </c>
      <c r="AE71" s="41"/>
      <c r="AF71" s="41" t="n">
        <v>0</v>
      </c>
      <c r="AG71" s="41"/>
      <c r="AH71" s="41" t="n">
        <v>84511.510459221099</v>
      </c>
      <c r="AI71" s="41" t="n">
        <v>1602.9786143378601</v>
      </c>
      <c r="AJ71" s="41"/>
      <c r="AK71" s="41"/>
      <c r="AL71" s="41"/>
      <c r="AM71" s="41"/>
      <c r="AN71" s="41" t="n">
        <v>22495123.584984999</v>
      </c>
      <c r="AO71" s="41" t="n">
        <v>13724920.789211901</v>
      </c>
      <c r="AP71" s="41"/>
      <c r="AQ71" s="41"/>
      <c r="AR71" s="41" t="n">
        <v>125523005.449228</v>
      </c>
      <c r="AS71" s="41" t="n">
        <v>71790124.0674721</v>
      </c>
      <c r="AT71" s="41"/>
      <c r="AU71" s="41" t="n">
        <v>0</v>
      </c>
      <c r="AV71" s="41"/>
    </row>
    <row r="72">
      <c r="A72" t="str">
        <f t="shared" si="7"/>
        <v>Unlabeled</v>
      </c>
      <c r="B72" t="str">
        <f t="shared" si="8"/>
        <v>Less Common</v>
      </c>
      <c r="C72" s="41" t="n">
        <f t="shared" si="9"/>
        <v>33800.851767059299</v>
      </c>
      <c r="D72" s="41" t="n">
        <f t="shared" si="10"/>
        <v>0</v>
      </c>
      <c r="E72" s="41" t="n">
        <f t="shared" si="11"/>
        <v>0</v>
      </c>
      <c r="F72" s="41" t="n">
        <f t="shared" si="12"/>
        <v>0</v>
      </c>
      <c r="G72" s="17" t="e">
        <f t="shared" si="13"/>
        <v>#DIV/0!</v>
      </c>
      <c r="H72" s="17" t="n">
        <f t="shared" si="14"/>
        <v>-1</v>
      </c>
      <c r="I72" s="17" t="e">
        <f t="shared" si="15"/>
        <v>#DIV/0!</v>
      </c>
      <c r="J72" s="17" t="n">
        <f t="shared" si="16"/>
        <v>0</v>
      </c>
      <c r="K72" s="17" t="n">
        <f>AU72/SUM(AU40:AU$75)</f>
        <v>0</v>
      </c>
      <c r="L72" t="s">
        <v>336</v>
      </c>
      <c r="M72" t="s">
        <v>363</v>
      </c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 t="n">
        <v>6197998.6371963304</v>
      </c>
      <c r="Y72" s="41" t="n">
        <v>11219976.524363801</v>
      </c>
      <c r="Z72" s="41" t="n">
        <v>24633665.957237199</v>
      </c>
      <c r="AA72" s="41" t="n">
        <v>19974501.856943302</v>
      </c>
      <c r="AB72" s="41" t="n">
        <v>21386335.196773101</v>
      </c>
      <c r="AC72" s="41" t="n">
        <v>38786509.300277002</v>
      </c>
      <c r="AD72" s="41" t="n">
        <v>4323227.0908188196</v>
      </c>
      <c r="AE72" s="41" t="n">
        <v>6293165.9979920704</v>
      </c>
      <c r="AF72" s="41" t="n">
        <v>75724136.390435994</v>
      </c>
      <c r="AG72" s="41" t="n">
        <v>173890546.83526301</v>
      </c>
      <c r="AH72" s="41" t="n">
        <v>826349.88623265899</v>
      </c>
      <c r="AI72" s="41" t="n">
        <v>365007.167154625</v>
      </c>
      <c r="AJ72" s="41" t="n">
        <v>0</v>
      </c>
      <c r="AK72" s="41" t="n">
        <v>323358.16406718601</v>
      </c>
      <c r="AL72" s="41" t="n">
        <v>-71536.3320485359</v>
      </c>
      <c r="AM72" s="41" t="n">
        <v>33800.851767059299</v>
      </c>
      <c r="AN72" s="41" t="n">
        <v>637743.26461741095</v>
      </c>
      <c r="AO72" s="41"/>
      <c r="AP72" s="41" t="n">
        <v>-13290.707923910801</v>
      </c>
      <c r="AQ72" s="41" t="n">
        <v>937658.83171847195</v>
      </c>
      <c r="AR72" s="41" t="n">
        <v>73193.911309032803</v>
      </c>
      <c r="AS72" s="41" t="n">
        <v>0</v>
      </c>
      <c r="AT72" s="41"/>
      <c r="AU72" s="41"/>
      <c r="AV72" s="41"/>
    </row>
    <row r="73">
      <c r="A73" t="str">
        <f t="shared" si="7"/>
        <v>Unlabeled</v>
      </c>
      <c r="B73" t="str">
        <f t="shared" si="8"/>
        <v>Other CB</v>
      </c>
      <c r="C73" s="41" t="n">
        <f t="shared" si="9"/>
        <v>-8919144.7323770002</v>
      </c>
      <c r="D73" s="41" t="n">
        <f t="shared" si="10"/>
        <v>4233926.9943210203</v>
      </c>
      <c r="E73" s="41" t="n">
        <f t="shared" si="11"/>
        <v>-743377.26569999999</v>
      </c>
      <c r="F73" s="41" t="n">
        <f t="shared" si="12"/>
        <v>-71998.521375969896</v>
      </c>
      <c r="G73" s="17" t="n">
        <f t="shared" si="13"/>
        <v>-1.17557630698335</v>
      </c>
      <c r="H73" s="17" t="n">
        <f t="shared" si="14"/>
        <v>-0.91665375010661077</v>
      </c>
      <c r="I73" s="17" t="n">
        <f t="shared" si="15"/>
        <v>9.6853273160260836E-2</v>
      </c>
      <c r="J73" s="17" t="n">
        <f t="shared" si="16"/>
        <v>-1.7942074339162341E-6</v>
      </c>
      <c r="K73" s="17" t="n">
        <f>AU73/SUM(AU40:AU$75)</f>
        <v>-2.8765266806597995E-7</v>
      </c>
      <c r="L73" t="s">
        <v>336</v>
      </c>
      <c r="M73" t="s">
        <v>367</v>
      </c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 t="n">
        <v>169929780.53360999</v>
      </c>
      <c r="Y73" s="41" t="n">
        <v>94441761.190884694</v>
      </c>
      <c r="Z73" s="41" t="n">
        <v>206790215.17284399</v>
      </c>
      <c r="AA73" s="41" t="n">
        <v>267910801.12338299</v>
      </c>
      <c r="AB73" s="41" t="n">
        <v>298866920.05877</v>
      </c>
      <c r="AC73" s="41" t="n">
        <v>109472228.09176099</v>
      </c>
      <c r="AD73" s="41" t="n">
        <v>69983254.889233604</v>
      </c>
      <c r="AE73" s="41" t="n">
        <v>0</v>
      </c>
      <c r="AF73" s="41" t="n">
        <v>28140980.358931102</v>
      </c>
      <c r="AG73" s="41" t="n">
        <v>55547520.898115203</v>
      </c>
      <c r="AH73" s="41" t="n">
        <v>50100331.906398296</v>
      </c>
      <c r="AI73" s="41" t="n">
        <v>25807870.5483099</v>
      </c>
      <c r="AJ73" s="41" t="n">
        <v>3809527.69719279</v>
      </c>
      <c r="AK73" s="41" t="n">
        <v>-419259.81358558498</v>
      </c>
      <c r="AL73" s="41" t="n">
        <v>-435592.79212105297</v>
      </c>
      <c r="AM73" s="41" t="n">
        <v>-8919144.7323770002</v>
      </c>
      <c r="AN73" s="41" t="n">
        <v>46573.271255894302</v>
      </c>
      <c r="AO73" s="41" t="n">
        <v>81772.687147354707</v>
      </c>
      <c r="AP73" s="41"/>
      <c r="AQ73" s="41"/>
      <c r="AR73" s="41" t="n">
        <v>-9538329.3232943304</v>
      </c>
      <c r="AS73" s="41" t="n">
        <v>4233926.9943210203</v>
      </c>
      <c r="AT73" s="41" t="n">
        <v>-743377.26569999999</v>
      </c>
      <c r="AU73" s="41" t="n">
        <v>-71998.521375969896</v>
      </c>
      <c r="AV73" s="41"/>
    </row>
    <row r="74">
      <c r="A74" t="str">
        <f t="shared" si="7"/>
        <v>Unlabeled</v>
      </c>
      <c r="B74" t="str">
        <f t="shared" si="8"/>
        <v>UCA</v>
      </c>
      <c r="C74" s="41" t="n">
        <f t="shared" si="9"/>
        <v>0</v>
      </c>
      <c r="D74" s="41" t="n">
        <f t="shared" si="10"/>
        <v>-9582.8378040760908</v>
      </c>
      <c r="E74" s="41" t="n">
        <f t="shared" si="11"/>
        <v>0</v>
      </c>
      <c r="F74" s="41" t="n">
        <f t="shared" si="12"/>
        <v>0</v>
      </c>
      <c r="G74" s="17" t="n">
        <f t="shared" si="13"/>
        <v>-1</v>
      </c>
      <c r="H74" s="17" t="e">
        <f t="shared" si="14"/>
        <v>#DIV/0!</v>
      </c>
      <c r="I74" s="17" t="e">
        <f t="shared" si="15"/>
        <v>#DIV/0!</v>
      </c>
      <c r="J74" s="17" t="n">
        <f t="shared" si="16"/>
        <v>0</v>
      </c>
      <c r="K74" s="17" t="n">
        <f>AU74/SUM(AU40:AU$75)</f>
        <v>0</v>
      </c>
      <c r="L74" t="s">
        <v>336</v>
      </c>
      <c r="M74" t="s">
        <v>368</v>
      </c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 t="n">
        <v>9904949.1818810608</v>
      </c>
      <c r="AB74" s="41" t="n">
        <v>12645317.6196017</v>
      </c>
      <c r="AC74" s="41" t="n">
        <v>78292414.839093998</v>
      </c>
      <c r="AD74" s="41"/>
      <c r="AE74" s="41"/>
      <c r="AF74" s="41" t="n">
        <v>-138401.69550754901</v>
      </c>
      <c r="AG74" s="41" t="n">
        <v>4998717.0757529</v>
      </c>
      <c r="AH74" s="41" t="n">
        <v>138878.27573891601</v>
      </c>
      <c r="AI74" s="41" t="n">
        <v>706763.53012469597</v>
      </c>
      <c r="AJ74" s="41" t="n">
        <v>56668.499989187701</v>
      </c>
      <c r="AK74" s="41" t="n">
        <v>1994747.0284758699</v>
      </c>
      <c r="AL74" s="41" t="n">
        <v>-11976.076454311</v>
      </c>
      <c r="AM74" s="41"/>
      <c r="AN74" s="41" t="n">
        <v>280790.82955137303</v>
      </c>
      <c r="AO74" s="41" t="n">
        <v>5259.2575432262902</v>
      </c>
      <c r="AP74" s="41" t="n">
        <v>41401.542022898699</v>
      </c>
      <c r="AQ74" s="41" t="n">
        <v>-335144.74331371899</v>
      </c>
      <c r="AR74" s="41" t="n">
        <v>188699.93548347699</v>
      </c>
      <c r="AS74" s="41" t="n">
        <v>-9582.8378040760908</v>
      </c>
      <c r="AT74" s="41" t="n">
        <v>0</v>
      </c>
      <c r="AU74" s="41"/>
      <c r="AV74" s="41"/>
    </row>
    <row r="75">
      <c r="A75" t="str">
        <f t="shared" si="7"/>
        <v>Unlabeled</v>
      </c>
      <c r="B75" t="str">
        <f t="shared" si="8"/>
        <v>Unclear</v>
      </c>
      <c r="C75" s="41" t="n">
        <f t="shared" si="9"/>
        <v>11994.475670755801</v>
      </c>
      <c r="D75" s="41" t="n">
        <f t="shared" si="10"/>
        <v>10692.875949243</v>
      </c>
      <c r="E75" s="41" t="n">
        <f t="shared" si="11"/>
        <v>0</v>
      </c>
      <c r="F75" s="41" t="n">
        <f t="shared" si="12"/>
        <v>9537.9837943531893</v>
      </c>
      <c r="G75" s="17" t="n">
        <f t="shared" si="13"/>
        <v>-1</v>
      </c>
      <c r="H75" s="17" t="n">
        <f t="shared" si="14"/>
        <v>-1</v>
      </c>
      <c r="I75" s="17" t="e">
        <f t="shared" si="15"/>
        <v>#DIV/0!</v>
      </c>
      <c r="J75" s="17" t="n">
        <f t="shared" si="16"/>
        <v>0</v>
      </c>
      <c r="K75" s="17" t="n">
        <f>AU75/SUM(AU40:AU$75)</f>
        <v>3.8106705998707941E-8</v>
      </c>
      <c r="L75" t="s">
        <v>336</v>
      </c>
      <c r="M75" t="s">
        <v>369</v>
      </c>
      <c r="N75" s="41" t="n">
        <v>25156497826.1185</v>
      </c>
      <c r="O75" s="41" t="n">
        <v>11002135198.613199</v>
      </c>
      <c r="P75" s="41" t="n">
        <v>11208273232.1518</v>
      </c>
      <c r="Q75" s="41" t="n">
        <v>10238864027.8361</v>
      </c>
      <c r="R75" s="41" t="n">
        <v>7210042419.0747004</v>
      </c>
      <c r="S75" s="41" t="n">
        <v>8826446692.7107391</v>
      </c>
      <c r="T75" s="41" t="n">
        <v>9961009619.8044109</v>
      </c>
      <c r="U75" s="41" t="n">
        <v>6928497886.1132898</v>
      </c>
      <c r="V75" s="41" t="n">
        <v>6441594275.5364799</v>
      </c>
      <c r="W75" s="41" t="n">
        <v>2394393165.5798202</v>
      </c>
      <c r="X75" s="41" t="n">
        <v>42769.020709409902</v>
      </c>
      <c r="Y75" s="41" t="n">
        <v>89095.908855945294</v>
      </c>
      <c r="Z75" s="41" t="n">
        <v>4859754.1820931397</v>
      </c>
      <c r="AA75" s="41" t="n">
        <v>35493.242514518999</v>
      </c>
      <c r="AB75" s="41" t="n">
        <v>4139372.3506598598</v>
      </c>
      <c r="AC75" s="41" t="n">
        <v>0</v>
      </c>
      <c r="AD75" s="41" t="n">
        <v>-92894.6745570403</v>
      </c>
      <c r="AE75" s="41" t="n">
        <v>2985386.6931992602</v>
      </c>
      <c r="AF75" s="41" t="n">
        <v>-962469.59186073695</v>
      </c>
      <c r="AG75" s="41" t="n">
        <v>-38593880.2278331</v>
      </c>
      <c r="AH75" s="41" t="n">
        <v>2062561.46536219</v>
      </c>
      <c r="AI75" s="41" t="n">
        <v>-293750.34455223801</v>
      </c>
      <c r="AJ75" s="41" t="n">
        <v>28418.711623367701</v>
      </c>
      <c r="AK75" s="41" t="n">
        <v>32798.229189975696</v>
      </c>
      <c r="AL75" s="41" t="n">
        <v>0</v>
      </c>
      <c r="AM75" s="41" t="n">
        <v>11994.475670755801</v>
      </c>
      <c r="AN75" s="41" t="n">
        <v>2775.5871345286801</v>
      </c>
      <c r="AO75" s="41" t="n">
        <v>1573724.1284879099</v>
      </c>
      <c r="AP75" s="41" t="n">
        <v>0</v>
      </c>
      <c r="AQ75" s="41" t="n">
        <v>0</v>
      </c>
      <c r="AR75" s="41" t="n">
        <v>347656.57256334298</v>
      </c>
      <c r="AS75" s="41" t="n">
        <v>10692.875949243</v>
      </c>
      <c r="AT75" s="41" t="n">
        <v>0</v>
      </c>
      <c r="AU75" s="41" t="n">
        <v>9537.9837943531893</v>
      </c>
      <c r="AV75" s="41"/>
    </row>
    <row r="76">
      <c r="A76" t="str">
        <f t="shared" si="7"/>
        <v>Grand Total</v>
      </c>
      <c r="B76" t="str">
        <f t="shared" si="8"/>
      </c>
      <c r="C76" s="41" t="n">
        <f t="shared" si="9"/>
        <v>328869861606.95343</v>
      </c>
      <c r="D76" s="41" t="n">
        <f t="shared" si="10"/>
        <v>413882614520.63434</v>
      </c>
      <c r="E76" s="41" t="n">
        <f t="shared" si="11"/>
        <v>414320692049.20367</v>
      </c>
      <c r="F76" s="41" t="n">
        <f t="shared" si="12"/>
        <v>0</v>
      </c>
      <c r="G76" s="17" t="n">
        <f t="shared" si="13"/>
        <v>1.0584583966559702E-3</v>
      </c>
      <c r="H76" s="17" t="n">
        <f t="shared" si="14"/>
        <v>0.2598317462862445</v>
      </c>
      <c r="I76" s="17" t="n">
        <f t="shared" si="15"/>
        <v>0</v>
      </c>
      <c r="J76" s="17" t="n">
        <f>SUM(J$40:J$75)</f>
        <v>1</v>
      </c>
      <c r="K76" s="17" t="n">
        <f>SUM(K$40:K$75)</f>
        <v>1</v>
      </c>
      <c r="L76" t="s">
        <v>330</v>
      </c>
      <c r="M76" t="s">
        <v>355</v>
      </c>
      <c r="N76" s="41" t="n">
        <f t="shared" ref="N76:AT76" si="17">SUM(N41:N75)</f>
        <v>239199681230.54471</v>
      </c>
      <c r="O76" s="41" t="n">
        <f t="shared" si="17"/>
        <v>261290729119.94299</v>
      </c>
      <c r="P76" s="41" t="n">
        <f t="shared" si="17"/>
        <v>231052642709.1987</v>
      </c>
      <c r="Q76" s="41" t="n">
        <f t="shared" si="17"/>
        <v>222030070082.7525</v>
      </c>
      <c r="R76" s="41" t="n">
        <f t="shared" si="17"/>
        <v>209755450716.41373</v>
      </c>
      <c r="S76" s="41" t="n">
        <f t="shared" si="17"/>
        <v>204405296246.58203</v>
      </c>
      <c r="T76" s="41" t="n">
        <f t="shared" si="17"/>
        <v>203829663285.7742</v>
      </c>
      <c r="U76" s="41" t="n">
        <f t="shared" si="17"/>
        <v>196101401438.07629</v>
      </c>
      <c r="V76" s="41" t="n">
        <f t="shared" si="17"/>
        <v>195325733178.11996</v>
      </c>
      <c r="W76" s="41" t="n">
        <f t="shared" si="17"/>
        <v>201529294725.62863</v>
      </c>
      <c r="X76" s="41" t="n">
        <f t="shared" si="17"/>
        <v>213564752581.37909</v>
      </c>
      <c r="Y76" s="41" t="n">
        <f t="shared" si="17"/>
        <v>227146673079.63135</v>
      </c>
      <c r="Z76" s="41" t="n">
        <f t="shared" si="17"/>
        <v>263709938807.80142</v>
      </c>
      <c r="AA76" s="41" t="n">
        <f t="shared" si="17"/>
        <v>322342228014.78436</v>
      </c>
      <c r="AB76" s="41" t="n">
        <f t="shared" si="17"/>
        <v>341766161628.44653</v>
      </c>
      <c r="AC76" s="41" t="n">
        <f t="shared" si="17"/>
        <v>383526161391.43195</v>
      </c>
      <c r="AD76" s="41" t="n">
        <f t="shared" si="17"/>
        <v>412680702347.21045</v>
      </c>
      <c r="AE76" s="41" t="n">
        <f t="shared" si="17"/>
        <v>446556816579.88873</v>
      </c>
      <c r="AF76" s="41" t="n">
        <f t="shared" si="17"/>
        <v>503864098460.09119</v>
      </c>
      <c r="AG76" s="41" t="n">
        <f t="shared" si="17"/>
        <v>503502767809.55359</v>
      </c>
      <c r="AH76" s="41" t="n">
        <f t="shared" si="17"/>
        <v>474106785634.96893</v>
      </c>
      <c r="AI76" s="41" t="n">
        <f t="shared" si="17"/>
        <v>472642625007.67139</v>
      </c>
      <c r="AJ76" s="41" t="n">
        <f t="shared" si="17"/>
        <v>450371557038.64966</v>
      </c>
      <c r="AK76" s="41" t="n">
        <f t="shared" si="17"/>
        <v>379139270395.26904</v>
      </c>
      <c r="AL76" s="41" t="n">
        <f t="shared" si="17"/>
        <v>343680149719.00085</v>
      </c>
      <c r="AM76" s="41" t="n">
        <f t="shared" si="17"/>
        <v>328869861606.95343</v>
      </c>
      <c r="AN76" s="41" t="n">
        <f t="shared" si="17"/>
        <v>354928204088.39648</v>
      </c>
      <c r="AO76" s="41" t="n">
        <f t="shared" si="17"/>
        <v>374711402397.52429</v>
      </c>
      <c r="AP76" s="41" t="n">
        <f t="shared" si="17"/>
        <v>409895778951.95569</v>
      </c>
      <c r="AQ76" s="41" t="n">
        <f t="shared" si="17"/>
        <v>429908496130.47266</v>
      </c>
      <c r="AR76" s="41" t="n">
        <f t="shared" si="17"/>
        <v>467072203011.73755</v>
      </c>
      <c r="AS76" s="41" t="n">
        <f t="shared" si="17"/>
        <v>413882614520.63434</v>
      </c>
      <c r="AT76" s="41" t="n">
        <f t="shared" si="17"/>
        <v>414320692049.20367</v>
      </c>
      <c r="AU76" s="41"/>
      <c r="AV76" s="4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2023-12-12T19:42:32Z</dcterms:modified>
  <cp:category/>
  <cp:contentStatus/>
</cp:coreProperties>
</file>